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350" windowWidth="27255" windowHeight="12180"/>
  </bookViews>
  <sheets>
    <sheet name="JAP-23 Page 1" sheetId="1" r:id="rId1"/>
    <sheet name="JAP-23 Page 2" sheetId="2" r:id="rId2"/>
    <sheet name="JAP-23 Page 3" sheetId="3" r:id="rId3"/>
    <sheet name="JAP-23 Page 4" sheetId="4" r:id="rId4"/>
    <sheet name="JAP-23 Page 5" sheetId="5" r:id="rId5"/>
    <sheet name="JAP-23 Page 6" sheetId="6" r:id="rId6"/>
    <sheet name="JAP-23 Page 7" sheetId="7" r:id="rId7"/>
    <sheet name="JAP-23 Page 8" sheetId="8" r:id="rId8"/>
    <sheet name="JAP-23 Page 9" sheetId="9" r:id="rId9"/>
    <sheet name="JAP-23 Page 10" sheetId="10" r:id="rId10"/>
    <sheet name="JAP -23 Page 11" sheetId="11" r:id="rId11"/>
    <sheet name="JAP-23 Page 12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D" hidden="1">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3">[4]BS!#REF!</definedName>
    <definedName name="__Feb04" localSheetId="8">[4]BS!#REF!</definedName>
    <definedName name="__Feb04">[4]BS!#REF!</definedName>
    <definedName name="__Jan04" localSheetId="3">[4]BS!#REF!</definedName>
    <definedName name="__Jan04" localSheetId="8">[4]BS!#REF!</definedName>
    <definedName name="__Jan04">[4]BS!#REF!</definedName>
    <definedName name="__Jul04">[3]BS!$X$7:$X$3582</definedName>
    <definedName name="__Jun04">[3]BS!$W$7:$W$3582</definedName>
    <definedName name="__Mar04" localSheetId="3">[4]BS!#REF!</definedName>
    <definedName name="__Mar04" localSheetId="8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3" hidden="1">{#N/A,#N/A,FALSE,"CRPT";#N/A,#N/A,FALSE,"TREND";#N/A,#N/A,FALSE,"%Curve"}</definedName>
    <definedName name="__six6" localSheetId="8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localSheetId="8" hidden="1">{#N/A,#N/A,FALSE,"schA"}</definedName>
    <definedName name="__www1" hidden="1">{#N/A,#N/A,FALSE,"schA"}</definedName>
    <definedName name="_1_94_12_94" localSheetId="3">[5]DT_A_DOL93!#REF!</definedName>
    <definedName name="_1_94_12_94" localSheetId="8">[5]DT_A_DOL93!#REF!</definedName>
    <definedName name="_1_94_12_94">[5]DT_A_DOL93!#REF!</definedName>
    <definedName name="_1_95_12_95" localSheetId="3">[5]DT_A_DOL93!#REF!</definedName>
    <definedName name="_1_95_12_95" localSheetId="8">[5]DT_A_DOL93!#REF!</definedName>
    <definedName name="_1_95_12_95">[5]DT_A_DOL93!#REF!</definedName>
    <definedName name="_1_96_12_96" localSheetId="3">[5]DT_A_DOL93!#REF!</definedName>
    <definedName name="_1_96_12_96" localSheetId="8">[5]DT_A_DOL93!#REF!</definedName>
    <definedName name="_1_96_12_96">[5]DT_A_DOL93!#REF!</definedName>
    <definedName name="_1_97_12_97" localSheetId="3">[5]DT_A_DOL93!#REF!</definedName>
    <definedName name="_1_97_12_97" localSheetId="8">[5]DT_A_DOL93!#REF!</definedName>
    <definedName name="_1_97_12_97">[5]DT_A_DOL93!#REF!</definedName>
    <definedName name="_1_98_12_98" localSheetId="3">[5]DT_A_DOL93!#REF!</definedName>
    <definedName name="_1_98_12_98" localSheetId="8">[5]DT_A_DOL93!#REF!</definedName>
    <definedName name="_1_98_12_98">[5]DT_A_DOL93!#REF!</definedName>
    <definedName name="_Apr04">[3]BS!$U$7:$U$3582</definedName>
    <definedName name="_Apr05" localSheetId="3">[6]BS!#REF!</definedName>
    <definedName name="_Apr05" localSheetId="8">[6]BS!#REF!</definedName>
    <definedName name="_Apr05">[6]BS!#REF!</definedName>
    <definedName name="_Aug04">[3]BS!$Y$7:$Y$3582</definedName>
    <definedName name="_Aug05" localSheetId="3">[6]BS!#REF!</definedName>
    <definedName name="_Aug05" localSheetId="8">[6]BS!#REF!</definedName>
    <definedName name="_Aug05">[6]BS!#REF!</definedName>
    <definedName name="_Dec03">[2]BS!$T$7:$T$3582</definedName>
    <definedName name="_Dec04">[3]BS!$AC$7:$AC$3580</definedName>
    <definedName name="_End" localSheetId="3">[6]BS!#REF!</definedName>
    <definedName name="_End" localSheetId="8">[6]BS!#REF!</definedName>
    <definedName name="_End">[6]BS!#REF!</definedName>
    <definedName name="_Feb04">[3]BS!$S$7:$S$3582</definedName>
    <definedName name="_Feb05" localSheetId="3">[6]BS!#REF!</definedName>
    <definedName name="_Feb05" localSheetId="8">[6]BS!#REF!</definedName>
    <definedName name="_Feb05">[6]BS!#REF!</definedName>
    <definedName name="_Fill" localSheetId="3">[7]model!#REF!</definedName>
    <definedName name="_Fill" localSheetId="8">[7]model!#REF!</definedName>
    <definedName name="_Fill">[7]model!#REF!</definedName>
    <definedName name="_Jan04">[3]BS!$R$7:$R$3582</definedName>
    <definedName name="_Jan05" localSheetId="3">[6]BS!#REF!</definedName>
    <definedName name="_Jan05" localSheetId="8">[6]BS!#REF!</definedName>
    <definedName name="_Jan05">[6]BS!#REF!</definedName>
    <definedName name="_Jul04">[3]BS!$X$7:$X$3582</definedName>
    <definedName name="_Jul05" localSheetId="3">[6]BS!#REF!</definedName>
    <definedName name="_Jul05" localSheetId="8">[6]BS!#REF!</definedName>
    <definedName name="_Jul05">[6]BS!#REF!</definedName>
    <definedName name="_Jun04">[3]BS!$W$7:$W$3582</definedName>
    <definedName name="_Jun05" localSheetId="3">[6]BS!#REF!</definedName>
    <definedName name="_Jun05" localSheetId="8">[6]BS!#REF!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 localSheetId="3">[6]BS!#REF!</definedName>
    <definedName name="_Mar05" localSheetId="8">[6]BS!#REF!</definedName>
    <definedName name="_Mar05">[6]BS!#REF!</definedName>
    <definedName name="_May04">[3]BS!$V$7:$V$3582</definedName>
    <definedName name="_May05" localSheetId="3">[6]BS!#REF!</definedName>
    <definedName name="_May05" localSheetId="8">[6]BS!#REF!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Sep03">[2]BS!$Q$7:$Q$3582</definedName>
    <definedName name="_Sep04">[3]BS!$Z$7:$Z$3582</definedName>
    <definedName name="_Sep05" localSheetId="3">[6]BS!#REF!</definedName>
    <definedName name="_Sep05" localSheetId="8">[6]BS!#REF!</definedName>
    <definedName name="_Sep05">[6]BS!#REF!</definedName>
    <definedName name="_Sort" hidden="1">#REF!</definedName>
    <definedName name="a" localSheetId="3" hidden="1">{#N/A,#N/A,FALSE,"Coversheet";#N/A,#N/A,FALSE,"QA"}</definedName>
    <definedName name="a" localSheetId="8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3">#REF!</definedName>
    <definedName name="apeek" localSheetId="8">#REF!</definedName>
    <definedName name="apeek">#REF!</definedName>
    <definedName name="Apr03AMA" localSheetId="3">[4]BS!#REF!</definedName>
    <definedName name="Apr03AMA" localSheetId="8">[4]BS!#REF!</definedName>
    <definedName name="Apr03AMA">[4]BS!#REF!</definedName>
    <definedName name="Apr04AMA">[3]BS!$AG$7:$AG$3582</definedName>
    <definedName name="Apr05AMA" localSheetId="3">[6]BS!#REF!</definedName>
    <definedName name="Apr05AMA" localSheetId="8">[6]BS!#REF!</definedName>
    <definedName name="Apr05AMA">[6]BS!#REF!</definedName>
    <definedName name="AS2DocOpenMode" hidden="1">"AS2DocumentEdit"</definedName>
    <definedName name="Aug03AMA" localSheetId="3">[4]BS!#REF!</definedName>
    <definedName name="Aug03AMA" localSheetId="8">[4]BS!#REF!</definedName>
    <definedName name="Aug03AMA">[4]BS!#REF!</definedName>
    <definedName name="Aug04AMA">[3]BS!$AK$7:$AK$3582</definedName>
    <definedName name="Aug05AMA" localSheetId="3">[6]BS!#REF!</definedName>
    <definedName name="Aug05AMA" localSheetId="8">[6]BS!#REF!</definedName>
    <definedName name="Aug05AMA">[6]BS!#REF!</definedName>
    <definedName name="Aurora_Prices">"Monthly Price Summary'!$C$4:$H$63"</definedName>
    <definedName name="b" localSheetId="10" hidden="1">{#N/A,#N/A,FALSE,"Coversheet";#N/A,#N/A,FALSE,"QA"}</definedName>
    <definedName name="b" localSheetId="0" hidden="1">{#N/A,#N/A,FALSE,"Coversheet";#N/A,#N/A,FALSE,"QA"}</definedName>
    <definedName name="b" localSheetId="11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3">[7]model!#REF!</definedName>
    <definedName name="BADDEBT" localSheetId="8">[7]model!#REF!</definedName>
    <definedName name="BADDEBT">[7]model!#REF!</definedName>
    <definedName name="BD" localSheetId="3">[9]model!#REF!</definedName>
    <definedName name="BD" localSheetId="8">[9]model!#REF!</definedName>
    <definedName name="BD">[9]model!#REF!</definedName>
    <definedName name="BEP" localSheetId="3">[7]model!#REF!</definedName>
    <definedName name="BEP" localSheetId="8">[7]model!#REF!</definedName>
    <definedName name="BEP">[7]model!#REF!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BottomRight" localSheetId="3">#REF!</definedName>
    <definedName name="BottomRight" localSheetId="8">#REF!</definedName>
    <definedName name="BottomRight">#REF!</definedName>
    <definedName name="Capacity" localSheetId="3">#REF!</definedName>
    <definedName name="Capacity" localSheetId="8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3">#REF!</definedName>
    <definedName name="CL_RT" localSheetId="8">#REF!</definedName>
    <definedName name="CL_RT">#REF!</definedName>
    <definedName name="CL_RT2">'[10]Transp Data'!$A$6:$C$81</definedName>
    <definedName name="COLHOUSE" localSheetId="3">[7]model!#REF!</definedName>
    <definedName name="COLHOUSE" localSheetId="8">[7]model!#REF!</definedName>
    <definedName name="COLHOUSE">[7]model!#REF!</definedName>
    <definedName name="COLXFER" localSheetId="3">[7]model!#REF!</definedName>
    <definedName name="COLXFER" localSheetId="8">[7]model!#REF!</definedName>
    <definedName name="COLXFER">[7]model!#REF!</definedName>
    <definedName name="CombWC_LineItem" localSheetId="3">[6]BS!#REF!</definedName>
    <definedName name="CombWC_LineItem" localSheetId="8">[6]BS!#REF!</definedName>
    <definedName name="CombWC_LineItem">[6]BS!#REF!</definedName>
    <definedName name="COMMON_ADMIN_ALLOCATED" localSheetId="3">#REF!</definedName>
    <definedName name="COMMON_ADMIN_ALLOCATED" localSheetId="8">#REF!</definedName>
    <definedName name="COMMON_ADMIN_ALLOCATED">#REF!</definedName>
    <definedName name="COMPINSR" localSheetId="3">#REF!</definedName>
    <definedName name="COMPINSR" localSheetId="8">#REF!</definedName>
    <definedName name="COMPINSR">#REF!</definedName>
    <definedName name="CONSERV" localSheetId="3">#REF!</definedName>
    <definedName name="CONSERV" localSheetId="8">#REF!</definedName>
    <definedName name="CONSERV">#REF!</definedName>
    <definedName name="Consv_Rdr_Rt" localSheetId="3">[11]Sch_120!#REF!</definedName>
    <definedName name="Consv_Rdr_Rt" localSheetId="8">[11]Sch_120!#REF!</definedName>
    <definedName name="Consv_Rdr_Rt">[11]Sch_120!#REF!</definedName>
    <definedName name="ContractDate" localSheetId="3">'[12]Dispatch Cases'!#REF!</definedName>
    <definedName name="ContractDate" localSheetId="8">'[12]Dispatch Cases'!#REF!</definedName>
    <definedName name="ContractDate">'[12]Dispatch Cases'!#REF!</definedName>
    <definedName name="Conv_Factor" localSheetId="3">[11]Sch_120!#REF!</definedName>
    <definedName name="Conv_Factor" localSheetId="8">[11]Sch_120!#REF!</definedName>
    <definedName name="Conv_Factor">[11]Sch_120!#REF!</definedName>
    <definedName name="ConversionFactor">[8]Assumptions!$I$65</definedName>
    <definedName name="CONVFACT" localSheetId="3">#REF!</definedName>
    <definedName name="CONVFACT" localSheetId="8">#REF!</definedName>
    <definedName name="CONVFACT">#REF!</definedName>
    <definedName name="CurrQtr">'[13]Inc Stmt'!$AJ$222</definedName>
    <definedName name="cust" localSheetId="3">#REF!</definedName>
    <definedName name="cust" localSheetId="8">#REF!</definedName>
    <definedName name="cust">#REF!</definedName>
    <definedName name="CUSTDEP" localSheetId="3">#REF!</definedName>
    <definedName name="CUSTDEP" localSheetId="8">#REF!</definedName>
    <definedName name="CUSTDEP">#REF!</definedName>
    <definedName name="Data" localSheetId="3">#REF!</definedName>
    <definedName name="Data" localSheetId="8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3">[4]BS!#REF!</definedName>
    <definedName name="Dec02AMA" localSheetId="8">[4]BS!#REF!</definedName>
    <definedName name="Dec02AMA">[4]BS!#REF!</definedName>
    <definedName name="Dec03AMA">[2]BS!$AJ$7:$AJ$3582</definedName>
    <definedName name="Dec04AMA">[3]BS!$AO$7:$AO$3582</definedName>
    <definedName name="Degree_Days" localSheetId="3">#REF!</definedName>
    <definedName name="Degree_Days" localSheetId="8">#REF!</definedName>
    <definedName name="Degree_Days">#REF!</definedName>
    <definedName name="DELETE01" localSheetId="10" hidden="1">{#N/A,#N/A,FALSE,"Coversheet";#N/A,#N/A,FALSE,"QA"}</definedName>
    <definedName name="DELETE01" localSheetId="0" hidden="1">{#N/A,#N/A,FALSE,"Coversheet";#N/A,#N/A,FALSE,"QA"}</definedName>
    <definedName name="DELETE01" localSheetId="11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localSheetId="0" hidden="1">{#N/A,#N/A,FALSE,"Schedule F";#N/A,#N/A,FALSE,"Schedule G"}</definedName>
    <definedName name="DELETE02" localSheetId="11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localSheetId="0" hidden="1">{#N/A,#N/A,FALSE,"Coversheet";#N/A,#N/A,FALSE,"QA"}</definedName>
    <definedName name="Delete06" localSheetId="11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localSheetId="0" hidden="1">{#N/A,#N/A,FALSE,"Coversheet";#N/A,#N/A,FALSE,"QA"}</definedName>
    <definedName name="Delete09" localSheetId="11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localSheetId="0" hidden="1">{#N/A,#N/A,FALSE,"Coversheet";#N/A,#N/A,FALSE,"QA"}</definedName>
    <definedName name="Delete1" localSheetId="11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localSheetId="0" hidden="1">{#N/A,#N/A,FALSE,"Schedule F";#N/A,#N/A,FALSE,"Schedule G"}</definedName>
    <definedName name="Delete10" localSheetId="11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localSheetId="0" hidden="1">{#N/A,#N/A,FALSE,"Coversheet";#N/A,#N/A,FALSE,"QA"}</definedName>
    <definedName name="Delete21" localSheetId="11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EPRECIATION" localSheetId="3">#REF!</definedName>
    <definedName name="DEPRECIATION" localSheetId="8">#REF!</definedName>
    <definedName name="DEPRECIATION">#REF!</definedName>
    <definedName name="DF_HeatRate">[8]Assumptions!$L$23</definedName>
    <definedName name="DFIT" localSheetId="10" hidden="1">{#N/A,#N/A,FALSE,"Coversheet";#N/A,#N/A,FALSE,"QA"}</definedName>
    <definedName name="DFIT" localSheetId="0" hidden="1">{#N/A,#N/A,FALSE,"Coversheet";#N/A,#N/A,FALSE,"QA"}</definedName>
    <definedName name="DFIT" localSheetId="1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Disc" localSheetId="3">'[12]Debt Amortization'!#REF!</definedName>
    <definedName name="Disc" localSheetId="8">'[12]Debt Amortization'!#REF!</definedName>
    <definedName name="Disc">'[12]Debt Amortization'!#REF!</definedName>
    <definedName name="DOCKET" localSheetId="3">#REF!</definedName>
    <definedName name="DOCKET" localSheetId="8">#REF!</definedName>
    <definedName name="DOCKET">#REF!</definedName>
    <definedName name="ee" hidden="1">{#N/A,#N/A,FALSE,"Month ";#N/A,#N/A,FALSE,"YTD";#N/A,#N/A,FALSE,"12 mo ended"}</definedName>
    <definedName name="Electp1" localSheetId="3">#REF!</definedName>
    <definedName name="Electp1" localSheetId="8">#REF!</definedName>
    <definedName name="Electp1">#REF!</definedName>
    <definedName name="Electp2" localSheetId="3">#REF!</definedName>
    <definedName name="Electp2" localSheetId="8">#REF!</definedName>
    <definedName name="Electp2">#REF!</definedName>
    <definedName name="Electric_Prices">'[14]Monthly Price Summary'!$B$4:$E$27</definedName>
    <definedName name="ElecWC_LineItems" localSheetId="3">[6]BS!#REF!</definedName>
    <definedName name="ElecWC_LineItems" localSheetId="8">[6]BS!#REF!</definedName>
    <definedName name="ElecWC_LineItems">[6]BS!#REF!</definedName>
    <definedName name="ElRBLine">[3]BS!$AQ$7:$AQ$3303</definedName>
    <definedName name="EMPLBENE" localSheetId="3">#REF!</definedName>
    <definedName name="EMPLBENE" localSheetId="8">#REF!</definedName>
    <definedName name="EMPLBENE">#REF!</definedName>
    <definedName name="EndDate">[8]Assumptions!$C$11</definedName>
    <definedName name="Estimate" localSheetId="3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ACTORS" localSheetId="3">#REF!</definedName>
    <definedName name="FACTORS" localSheetId="8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3">[4]BS!#REF!</definedName>
    <definedName name="Feb03AMA" localSheetId="8">[4]BS!#REF!</definedName>
    <definedName name="Feb03AMA">[4]BS!#REF!</definedName>
    <definedName name="Feb04AMA">[3]BS!$AE$7:$AE$3582</definedName>
    <definedName name="Feb05AMA" localSheetId="3">[6]BS!#REF!</definedName>
    <definedName name="Feb05AMA" localSheetId="8">[6]BS!#REF!</definedName>
    <definedName name="Feb05AMA">[6]BS!#REF!</definedName>
    <definedName name="Fed_Cap_Tax">[15]Inputs!$E$112</definedName>
    <definedName name="FEDERAL_INCOME_TAX" localSheetId="3">#REF!</definedName>
    <definedName name="FEDERAL_INCOME_TAX" localSheetId="8">#REF!</definedName>
    <definedName name="FEDERAL_INCOME_TAX">#REF!</definedName>
    <definedName name="FedTaxRate">[8]Assumptions!$C$33</definedName>
    <definedName name="FF" localSheetId="3">#REF!</definedName>
    <definedName name="FF" localSheetId="8">#REF!</definedName>
    <definedName name="FF">#REF!</definedName>
    <definedName name="FIELDCHRG" localSheetId="3">#REF!</definedName>
    <definedName name="FIELDCHRG" localSheetId="8">#REF!</definedName>
    <definedName name="FIELDCHRG">#REF!</definedName>
    <definedName name="Final" localSheetId="3">#REF!</definedName>
    <definedName name="Final" localSheetId="8">#REF!</definedName>
    <definedName name="Final">#REF!</definedName>
    <definedName name="FIT" localSheetId="3">'[16]2.29'!#REF!</definedName>
    <definedName name="FIT" localSheetId="8">'[16]2.29'!#REF!</definedName>
    <definedName name="FIT">'[16]2.29'!#REF!</definedName>
    <definedName name="Fuel" localSheetId="3">#REF!</definedName>
    <definedName name="Fuel" localSheetId="8">#REF!</definedName>
    <definedName name="Fuel">#REF!</definedName>
    <definedName name="GasRBLine">[3]BS!$AS$7:$AS$3631</definedName>
    <definedName name="GasWC_LineItem">[3]BS!$AR$7:$AR$3631</definedName>
    <definedName name="GeoDate" localSheetId="3">'[12]Dispatch Cases'!#REF!</definedName>
    <definedName name="GeoDate" localSheetId="8">'[12]Dispatch Cases'!#REF!</definedName>
    <definedName name="GeoDate">'[12]Dispatch Cases'!#REF!</definedName>
    <definedName name="graph" localSheetId="3">#REF!</definedName>
    <definedName name="graph" localSheetId="8">#REF!</definedName>
    <definedName name="graph">#REF!</definedName>
    <definedName name="HydroCap" localSheetId="3">#REF!</definedName>
    <definedName name="HydroCap" localSheetId="8">#REF!</definedName>
    <definedName name="HydroCap">#REF!</definedName>
    <definedName name="HydroGen" localSheetId="3">[12]Dispatch!#REF!</definedName>
    <definedName name="HydroGen" localSheetId="8">[12]Dispatch!#REF!</definedName>
    <definedName name="HydroGen">[12]Dispatch!#REF!</definedName>
    <definedName name="inact" localSheetId="3">#REF!</definedName>
    <definedName name="inact" localSheetId="8">#REF!</definedName>
    <definedName name="inact">#REF!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3">#REF!</definedName>
    <definedName name="INCSTMNT" localSheetId="8">#REF!</definedName>
    <definedName name="INCSTMNT">#REF!</definedName>
    <definedName name="INCSTMT" localSheetId="3">#REF!</definedName>
    <definedName name="INCSTMT" localSheetId="8">#REF!</definedName>
    <definedName name="INCSTMT">#REF!</definedName>
    <definedName name="Inputs" localSheetId="3">'[17]Daily Calc'!#REF!</definedName>
    <definedName name="Inputs" localSheetId="8">'[17]Daily Calc'!#REF!</definedName>
    <definedName name="Inputs">'[17]Daily Calc'!#REF!</definedName>
    <definedName name="INTRESEXCH" localSheetId="3">#REF!</definedName>
    <definedName name="INTRESEXCH" localSheetId="8">#REF!</definedName>
    <definedName name="INTRESEXCH">#REF!</definedName>
    <definedName name="INVPLAN" localSheetId="3">#REF!</definedName>
    <definedName name="INVPLAN" localSheetId="8">#REF!</definedName>
    <definedName name="INVPLAN">#REF!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3">[4]BS!#REF!</definedName>
    <definedName name="Jan03AMA" localSheetId="8">[4]BS!#REF!</definedName>
    <definedName name="Jan03AMA">[4]BS!#REF!</definedName>
    <definedName name="Jan04AMA">[3]BS!$AD$7:$AD$3582</definedName>
    <definedName name="Jan05AMA" localSheetId="3">[6]BS!#REF!</definedName>
    <definedName name="Jan05AMA" localSheetId="8">[6]BS!#REF!</definedName>
    <definedName name="Jan05AMA">[6]BS!#REF!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 localSheetId="3">[4]BS!#REF!</definedName>
    <definedName name="Jul03AMA" localSheetId="8">[4]BS!#REF!</definedName>
    <definedName name="Jul03AMA">[4]BS!#REF!</definedName>
    <definedName name="Jul04AMA">[3]BS!$AJ$7:$AJ$3582</definedName>
    <definedName name="Jul05AMA" localSheetId="3">[6]BS!#REF!</definedName>
    <definedName name="Jul05AMA" localSheetId="8">[6]BS!#REF!</definedName>
    <definedName name="Jul05AMA">[6]BS!#REF!</definedName>
    <definedName name="Jun03AMA" localSheetId="3">[4]BS!#REF!</definedName>
    <definedName name="Jun03AMA" localSheetId="8">[4]BS!#REF!</definedName>
    <definedName name="Jun03AMA">[4]BS!#REF!</definedName>
    <definedName name="Jun04AMA">[3]BS!$AI$7:$AI$3582</definedName>
    <definedName name="Jun05AMA" localSheetId="3">[6]BS!#REF!</definedName>
    <definedName name="Jun05AMA" localSheetId="8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3">#REF!</definedName>
    <definedName name="LATEPAY" localSheetId="8">#REF!</definedName>
    <definedName name="LATEPAY">#REF!</definedName>
    <definedName name="Line_10" localSheetId="3">#REF!</definedName>
    <definedName name="Line_10" localSheetId="8">#REF!</definedName>
    <definedName name="Line_10">#REF!</definedName>
    <definedName name="Line_11" localSheetId="3">#REF!</definedName>
    <definedName name="Line_11" localSheetId="8">#REF!</definedName>
    <definedName name="Line_11">#REF!</definedName>
    <definedName name="Line_12" localSheetId="3">#REF!</definedName>
    <definedName name="Line_12" localSheetId="8">#REF!</definedName>
    <definedName name="Line_12">#REF!</definedName>
    <definedName name="line_14" localSheetId="3">#REF!</definedName>
    <definedName name="line_14" localSheetId="8">#REF!</definedName>
    <definedName name="line_14">#REF!</definedName>
    <definedName name="Line_15" localSheetId="3">#REF!</definedName>
    <definedName name="Line_15" localSheetId="8">#REF!</definedName>
    <definedName name="Line_15">#REF!</definedName>
    <definedName name="Line_19" localSheetId="3">#REF!</definedName>
    <definedName name="Line_19" localSheetId="8">#REF!</definedName>
    <definedName name="Line_19">#REF!</definedName>
    <definedName name="Line_22" localSheetId="3">#REF!</definedName>
    <definedName name="Line_22" localSheetId="8">#REF!</definedName>
    <definedName name="Line_22">#REF!</definedName>
    <definedName name="Line_23" localSheetId="3">#REF!</definedName>
    <definedName name="Line_23" localSheetId="8">#REF!</definedName>
    <definedName name="Line_23">#REF!</definedName>
    <definedName name="Line_25" localSheetId="3">#REF!</definedName>
    <definedName name="Line_25" localSheetId="8">#REF!</definedName>
    <definedName name="Line_25">#REF!</definedName>
    <definedName name="LoadArray">'[18]Load Source Data'!$C$78:$X$89</definedName>
    <definedName name="LoadGrowthAdder" localSheetId="3">#REF!</definedName>
    <definedName name="LoadGrowthAdder" localSheetId="8">#REF!</definedName>
    <definedName name="LoadGrowthAdder">#REF!</definedName>
    <definedName name="Mar03AMA" localSheetId="3">[4]BS!#REF!</definedName>
    <definedName name="Mar03AMA" localSheetId="8">[4]BS!#REF!</definedName>
    <definedName name="Mar03AMA">[4]BS!#REF!</definedName>
    <definedName name="Mar04AMA">[3]BS!$AF$7:$AF$3582</definedName>
    <definedName name="Mar05AMA" localSheetId="3">[6]BS!#REF!</definedName>
    <definedName name="Mar05AMA" localSheetId="8">[6]BS!#REF!</definedName>
    <definedName name="Mar05AMA">[6]BS!#REF!</definedName>
    <definedName name="May03AMA" localSheetId="3">[4]BS!#REF!</definedName>
    <definedName name="May03AMA" localSheetId="8">[4]BS!#REF!</definedName>
    <definedName name="May03AMA">[4]BS!#REF!</definedName>
    <definedName name="May04AMA">[3]BS!$AH$7:$AH$3582</definedName>
    <definedName name="May05AMA" localSheetId="3">[6]BS!#REF!</definedName>
    <definedName name="May05AMA" localSheetId="8">[6]BS!#REF!</definedName>
    <definedName name="May05AMA">[6]BS!#REF!</definedName>
    <definedName name="MERGER_COST">[19]Sheet1!$AF$3:$AJ$28</definedName>
    <definedName name="MERGERCOSTS" localSheetId="3">[20]model!#REF!</definedName>
    <definedName name="MERGERCOSTS" localSheetId="8">[20]model!#REF!</definedName>
    <definedName name="MERGERCOSTS">[20]model!#REF!</definedName>
    <definedName name="Miller" localSheetId="3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3">#REF!</definedName>
    <definedName name="MISCELLANEOUS" localSheetId="8">#REF!</definedName>
    <definedName name="MISCELLANEOUS">#REF!</definedName>
    <definedName name="MonTotalDispatch" localSheetId="3">[12]Dispatch!#REF!</definedName>
    <definedName name="MonTotalDispatch" localSheetId="8">[12]Dispatch!#REF!</definedName>
    <definedName name="MonTotalDispatch">[12]Dispatch!#REF!</definedName>
    <definedName name="MT" localSheetId="3">#REF!</definedName>
    <definedName name="MT" localSheetId="8">#REF!</definedName>
    <definedName name="MT">#REF!</definedName>
    <definedName name="MTD_Format">[21]Mthly!$B$11:$D$11,[21]Mthly!$B$32:$D$32</definedName>
    <definedName name="MustRunGen" localSheetId="3">[12]Dispatch!#REF!</definedName>
    <definedName name="MustRunGen" localSheetId="8">[12]Dispatch!#REF!</definedName>
    <definedName name="MustRunGen">[12]Dispatch!#REF!</definedName>
    <definedName name="new" localSheetId="3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3">[5]DT_A_AMW93!#REF!</definedName>
    <definedName name="NWSales_MWH" localSheetId="8">[5]DT_A_AMW93!#REF!</definedName>
    <definedName name="NWSales_MWH">[5]DT_A_AMW93!#REF!</definedName>
    <definedName name="OBCLEASE" localSheetId="3">#REF!</definedName>
    <definedName name="OBCLEASE" localSheetId="8">#REF!</definedName>
    <definedName name="OBCLEASE">#REF!</definedName>
    <definedName name="Oct03AMA">[2]BS!$AH$7:$AH$3582</definedName>
    <definedName name="Oct04AMA">[3]BS!$AM$7:$AM$3582</definedName>
    <definedName name="OPEXPPF" localSheetId="3">#REF!</definedName>
    <definedName name="OPEXPPF" localSheetId="8">#REF!</definedName>
    <definedName name="OPEXPPF">#REF!</definedName>
    <definedName name="OPEXPRS" localSheetId="3">#REF!</definedName>
    <definedName name="OPEXPRS" localSheetId="8">#REF!</definedName>
    <definedName name="OPEXPRS">#REF!</definedName>
    <definedName name="outlookdata">'[22]pivoted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3">#REF!</definedName>
    <definedName name="Page1" localSheetId="8">#REF!</definedName>
    <definedName name="Page1">#REF!</definedName>
    <definedName name="Page2" localSheetId="3">#REF!</definedName>
    <definedName name="Page2" localSheetId="8">#REF!</definedName>
    <definedName name="Page2">#REF!</definedName>
    <definedName name="PEBBLE" localSheetId="3">#REF!</definedName>
    <definedName name="PEBBLE" localSheetId="8">#REF!</definedName>
    <definedName name="PEBBLE">#REF!</definedName>
    <definedName name="Percent_debt">[15]Inputs!$E$129</definedName>
    <definedName name="PERCENTAGES_CALCULATED" localSheetId="3">#REF!</definedName>
    <definedName name="PERCENTAGES_CALCULATED" localSheetId="8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3">#REF!</definedName>
    <definedName name="PriceCaseTable" localSheetId="8">#REF!</definedName>
    <definedName name="PriceCaseTable">#REF!</definedName>
    <definedName name="Prices_Aurora">'[14]Monthly Price Summary'!$C$4:$H$63</definedName>
    <definedName name="PRO_FORMA" localSheetId="3">#REF!</definedName>
    <definedName name="PRO_FORMA" localSheetId="8">#REF!</definedName>
    <definedName name="PRO_FORMA">#REF!</definedName>
    <definedName name="PRODADJ" localSheetId="3">#REF!</definedName>
    <definedName name="PRODADJ" localSheetId="8">#REF!</definedName>
    <definedName name="PRODADJ">#REF!</definedName>
    <definedName name="Prodprop" localSheetId="3">#REF!</definedName>
    <definedName name="Prodprop" localSheetId="8">#REF!</definedName>
    <definedName name="Prodprop">#REF!</definedName>
    <definedName name="Production_Factor" localSheetId="3">#REF!</definedName>
    <definedName name="Production_Factor" localSheetId="8">#REF!</definedName>
    <definedName name="Production_Factor">#REF!</definedName>
    <definedName name="PROPSALES" localSheetId="3">#REF!</definedName>
    <definedName name="PROPSALES" localSheetId="8">#REF!</definedName>
    <definedName name="PROPSALES">#REF!</definedName>
    <definedName name="Prov_Cap_Tax">[15]Inputs!$E$111</definedName>
    <definedName name="PSPL" localSheetId="3">#REF!</definedName>
    <definedName name="PSPL" localSheetId="8">#REF!</definedName>
    <definedName name="PSPL">#REF!</definedName>
    <definedName name="PWRCSTPF" localSheetId="3">#REF!</definedName>
    <definedName name="PWRCSTPF" localSheetId="8">#REF!</definedName>
    <definedName name="PWRCSTPF">#REF!</definedName>
    <definedName name="PWRCSTRS" localSheetId="3">#REF!</definedName>
    <definedName name="PWRCSTRS" localSheetId="8">#REF!</definedName>
    <definedName name="PWRCSTRS">#REF!</definedName>
    <definedName name="PWRCSTWP" localSheetId="3">#REF!</definedName>
    <definedName name="PWRCSTWP" localSheetId="8">#REF!</definedName>
    <definedName name="PWRCSTWP">#REF!</definedName>
    <definedName name="PWRCSTWR" localSheetId="3">#REF!</definedName>
    <definedName name="PWRCSTWR" localSheetId="8">#REF!</definedName>
    <definedName name="PWRCSTWR">#REF!</definedName>
    <definedName name="PXPACC1_ALL_MERGE" localSheetId="3">#REF!</definedName>
    <definedName name="PXPACC1_ALL_MERGE" localSheetId="8">#REF!</definedName>
    <definedName name="PXPACC1_ALL_MERGE">#REF!</definedName>
    <definedName name="QA" localSheetId="3">[23]IPOA2002!#REF!</definedName>
    <definedName name="QA" localSheetId="8">[23]IPOA2002!#REF!</definedName>
    <definedName name="QA">[23]IPOA2002!#REF!</definedName>
    <definedName name="qqq" localSheetId="3" hidden="1">{#N/A,#N/A,FALSE,"schA"}</definedName>
    <definedName name="qqq" localSheetId="8" hidden="1">{#N/A,#N/A,FALSE,"schA"}</definedName>
    <definedName name="qqq" hidden="1">{#N/A,#N/A,FALSE,"schA"}</definedName>
    <definedName name="RATE" localSheetId="3">#REF!</definedName>
    <definedName name="RATE" localSheetId="8">#REF!</definedName>
    <definedName name="RATE">#REF!</definedName>
    <definedName name="RATE2">'[10]Transp Data'!$A$8:$I$112</definedName>
    <definedName name="RATEBASE" localSheetId="3">#REF!</definedName>
    <definedName name="RATEBASE" localSheetId="8">#REF!</definedName>
    <definedName name="RATEBASE">#REF!</definedName>
    <definedName name="RATEBASE_U95" localSheetId="3">#REF!</definedName>
    <definedName name="RATEBASE_U95" localSheetId="8">#REF!</definedName>
    <definedName name="RATEBASE_U95">#REF!</definedName>
    <definedName name="RATECASE" localSheetId="3">#REF!</definedName>
    <definedName name="RATECASE" localSheetId="8">#REF!</definedName>
    <definedName name="RATECASE">#REF!</definedName>
    <definedName name="regasset" localSheetId="3">#REF!</definedName>
    <definedName name="regasset" localSheetId="8">#REF!</definedName>
    <definedName name="regasset">#REF!</definedName>
    <definedName name="resource_lookup">'[24]#REF'!$B$3:$C$112</definedName>
    <definedName name="RESTATING" localSheetId="3">#REF!</definedName>
    <definedName name="RESTATING" localSheetId="8">#REF!</definedName>
    <definedName name="RESTATING">#REF!</definedName>
    <definedName name="Results" localSheetId="3">#REF!</definedName>
    <definedName name="Results" localSheetId="8">#REF!</definedName>
    <definedName name="Results">#REF!</definedName>
    <definedName name="RETIREPLAN" localSheetId="3">#REF!</definedName>
    <definedName name="RETIREPLAN" localSheetId="8">#REF!</definedName>
    <definedName name="RETIREPLAN">#REF!</definedName>
    <definedName name="REV" localSheetId="3">#REF!</definedName>
    <definedName name="REV" localSheetId="8">#REF!</definedName>
    <definedName name="REV">#REF!</definedName>
    <definedName name="REVADJ" localSheetId="3">#REF!</definedName>
    <definedName name="REVADJ" localSheetId="8">#REF!</definedName>
    <definedName name="REVADJ">#REF!</definedName>
    <definedName name="REVREQ" localSheetId="3">#REF!</definedName>
    <definedName name="REVREQ" localSheetId="8">#REF!</definedName>
    <definedName name="REVREQ">#REF!</definedName>
    <definedName name="ROE" localSheetId="3">#REF!</definedName>
    <definedName name="ROE" localSheetId="8">#REF!</definedName>
    <definedName name="ROE">#REF!</definedName>
    <definedName name="ROR" localSheetId="3">#REF!</definedName>
    <definedName name="ROR" localSheetId="8">#REF!</definedName>
    <definedName name="ROR">#REF!</definedName>
    <definedName name="SALESRESALEP" localSheetId="3">#REF!</definedName>
    <definedName name="SALESRESALEP" localSheetId="8">#REF!</definedName>
    <definedName name="SALESRESALEP">#REF!</definedName>
    <definedName name="SALESRESALER" localSheetId="3">#REF!</definedName>
    <definedName name="SALESRESALER" localSheetId="8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 localSheetId="3">[5]DT_A_AMW93!#REF!</definedName>
    <definedName name="SecSSW_MWH" localSheetId="8">[5]DT_A_AMW93!#REF!</definedName>
    <definedName name="SecSSW_MWH">[5]DT_A_AMW93!#REF!</definedName>
    <definedName name="Sep03AMA">[2]BS!$AG$7:$AG$3582</definedName>
    <definedName name="Sep04AMA">[3]BS!$AL$7:$AL$3582</definedName>
    <definedName name="six" localSheetId="3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3">#REF!</definedName>
    <definedName name="SKAGIT" localSheetId="8">#REF!</definedName>
    <definedName name="SKAGIT">#REF!</definedName>
    <definedName name="SLFINSURANCE" localSheetId="3">#REF!</definedName>
    <definedName name="SLFINSURANCE" localSheetId="8">#REF!</definedName>
    <definedName name="SLFINSURANCE">#REF!</definedName>
    <definedName name="SolarDate" localSheetId="3">'[12]Dispatch Cases'!#REF!</definedName>
    <definedName name="SolarDate" localSheetId="8">'[12]Dispatch Cases'!#REF!</definedName>
    <definedName name="SolarDate">'[12]Dispatch Cases'!#REF!</definedName>
    <definedName name="STAFFREDUC" localSheetId="3">#REF!</definedName>
    <definedName name="STAFFREDUC" localSheetId="8">#REF!</definedName>
    <definedName name="STAFFREDUC">#REF!</definedName>
    <definedName name="StartDate">[8]Assumptions!$C$9</definedName>
    <definedName name="STORM" localSheetId="3">#REF!</definedName>
    <definedName name="STORM" localSheetId="8">#REF!</definedName>
    <definedName name="STORM">#REF!</definedName>
    <definedName name="SUMMARY" localSheetId="3">#REF!</definedName>
    <definedName name="SUMMARY" localSheetId="8">#REF!</definedName>
    <definedName name="SUMMARY">#REF!</definedName>
    <definedName name="SWSales_MWH" localSheetId="3">[5]DT_A_AMW93!#REF!</definedName>
    <definedName name="SWSales_MWH" localSheetId="8">[5]DT_A_AMW93!#REF!</definedName>
    <definedName name="SWSales_MWH">[5]DT_A_AMW93!#REF!</definedName>
    <definedName name="t" localSheetId="3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3">#REF!</definedName>
    <definedName name="TAXCORPLIC" localSheetId="8">#REF!</definedName>
    <definedName name="TAXCORPLIC">#REF!</definedName>
    <definedName name="TAXENERGYP" localSheetId="3">#REF!</definedName>
    <definedName name="TAXENERGYP" localSheetId="8">#REF!</definedName>
    <definedName name="TAXENERGYP">#REF!</definedName>
    <definedName name="TAXENERGYR" localSheetId="3">#REF!</definedName>
    <definedName name="TAXENERGYR" localSheetId="8">#REF!</definedName>
    <definedName name="TAXENERGYR">#REF!</definedName>
    <definedName name="TAXEXCISE" localSheetId="3">#REF!</definedName>
    <definedName name="TAXEXCISE" localSheetId="8">#REF!</definedName>
    <definedName name="TAXEXCISE">#REF!</definedName>
    <definedName name="TAXFICA" localSheetId="3">#REF!</definedName>
    <definedName name="TAXFICA" localSheetId="8">#REF!</definedName>
    <definedName name="TAXFICA">#REF!</definedName>
    <definedName name="TAXFUT" localSheetId="3">#REF!</definedName>
    <definedName name="TAXFUT" localSheetId="8">#REF!</definedName>
    <definedName name="TAXFUT">#REF!</definedName>
    <definedName name="TAXINCOME" localSheetId="3">#REF!</definedName>
    <definedName name="TAXINCOME" localSheetId="8">#REF!</definedName>
    <definedName name="TAXINCOME">#REF!</definedName>
    <definedName name="TAXMEDICARE" localSheetId="3">#REF!</definedName>
    <definedName name="TAXMEDICARE" localSheetId="8">#REF!</definedName>
    <definedName name="TAXMEDICARE">#REF!</definedName>
    <definedName name="TAXPFINT" localSheetId="3">#REF!</definedName>
    <definedName name="TAXPFINT" localSheetId="8">#REF!</definedName>
    <definedName name="TAXPFINT">#REF!</definedName>
    <definedName name="TAXPROPERTY" localSheetId="3">#REF!</definedName>
    <definedName name="TAXPROPERTY" localSheetId="8">#REF!</definedName>
    <definedName name="TAXPROPERTY">#REF!</definedName>
    <definedName name="TAXSUT" localSheetId="3">#REF!</definedName>
    <definedName name="TAXSUT" localSheetId="8">#REF!</definedName>
    <definedName name="TAXSUT">#REF!</definedName>
    <definedName name="TEMP" localSheetId="3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ADJ" localSheetId="3">#REF!</definedName>
    <definedName name="TEMPADJ" localSheetId="8">#REF!</definedName>
    <definedName name="TEMPADJ">#REF!</definedName>
    <definedName name="TenaskaShare" localSheetId="3">[12]Dispatch!#REF!</definedName>
    <definedName name="TenaskaShare" localSheetId="8">[12]Dispatch!#REF!</definedName>
    <definedName name="TenaskaShare">[12]Dispatch!#REF!</definedName>
    <definedName name="Test" localSheetId="3">[6]BS!#REF!</definedName>
    <definedName name="Test" localSheetId="8">[6]BS!#REF!</definedName>
    <definedName name="Test">[6]BS!#REF!</definedName>
    <definedName name="TESTYEAR" localSheetId="3">#REF!</definedName>
    <definedName name="TESTYEAR" localSheetId="8">#REF!</definedName>
    <definedName name="TESTYEAR">#REF!</definedName>
    <definedName name="Therm_upload" localSheetId="3">#REF!</definedName>
    <definedName name="Therm_upload" localSheetId="8">#REF!</definedName>
    <definedName name="Therm_upload">#REF!</definedName>
    <definedName name="ThermalBookLife">[8]Assumptions!$C$25</definedName>
    <definedName name="therms" localSheetId="3">#REF!</definedName>
    <definedName name="therms" localSheetId="8">#REF!</definedName>
    <definedName name="therms">#REF!</definedName>
    <definedName name="THM_ALL_YEARS" localSheetId="3">#REF!</definedName>
    <definedName name="THM_ALL_YEARS" localSheetId="8">#REF!</definedName>
    <definedName name="THM_ALL_YEARS">#REF!</definedName>
    <definedName name="Title">[8]Assumptions!$A$1</definedName>
    <definedName name="TopLeft" localSheetId="3">#REF!</definedName>
    <definedName name="TopLeft" localSheetId="8">#REF!</definedName>
    <definedName name="TopLeft">#REF!</definedName>
    <definedName name="TRADING_NET" localSheetId="3">[5]DT_A_DOL93!#REF!</definedName>
    <definedName name="TRADING_NET" localSheetId="8">[5]DT_A_DOL93!#REF!</definedName>
    <definedName name="TRADING_NET">[5]DT_A_DOL93!#REF!</definedName>
    <definedName name="tran_revenue" localSheetId="3">#REF!</definedName>
    <definedName name="tran_revenue" localSheetId="8">#REF!</definedName>
    <definedName name="tran_revenue">#REF!</definedName>
    <definedName name="Transfer" hidden="1">#REF!</definedName>
    <definedName name="Transfers" hidden="1">#REF!</definedName>
    <definedName name="u" localSheetId="3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BakerAvail" localSheetId="3">#REF!</definedName>
    <definedName name="UBakerAvail" localSheetId="8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3">#REF!</definedName>
    <definedName name="UNITCOMPARE" localSheetId="8">#REF!</definedName>
    <definedName name="UNITCOMPARE">#REF!</definedName>
    <definedName name="UNITCOSTS" localSheetId="3">#REF!</definedName>
    <definedName name="UNITCOSTS" localSheetId="8">#REF!</definedName>
    <definedName name="UNITCOSTS">#REF!</definedName>
    <definedName name="UTG" localSheetId="3">#REF!</definedName>
    <definedName name="UTG" localSheetId="8">#REF!</definedName>
    <definedName name="UTG">#REF!</definedName>
    <definedName name="UTN" localSheetId="3">#REF!</definedName>
    <definedName name="UTN" localSheetId="8">#REF!</definedName>
    <definedName name="UTN">#REF!</definedName>
    <definedName name="v" localSheetId="3" hidden="1">{#N/A,#N/A,FALSE,"Coversheet";#N/A,#N/A,FALSE,"QA"}</definedName>
    <definedName name="v" localSheetId="8" hidden="1">{#N/A,#N/A,FALSE,"Coversheet";#N/A,#N/A,FALSE,"QA"}</definedName>
    <definedName name="v" hidden="1">{#N/A,#N/A,FALSE,"Coversheet";#N/A,#N/A,FALSE,"QA"}</definedName>
    <definedName name="VOMEsc">[8]Assumptions!$C$21</definedName>
    <definedName name="w" localSheetId="3" hidden="1">{#N/A,#N/A,FALSE,"Schedule F";#N/A,#N/A,FALSE,"Schedule G"}</definedName>
    <definedName name="w" localSheetId="8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3">[7]model!#REF!</definedName>
    <definedName name="WAGES" localSheetId="8">[7]model!#REF!</definedName>
    <definedName name="WAGES">[7]model!#REF!</definedName>
    <definedName name="we" hidden="1">{#N/A,#N/A,FALSE,"Pg 6b CustCount_Gas";#N/A,#N/A,FALSE,"QA";#N/A,#N/A,FALSE,"Report";#N/A,#N/A,FALSE,"forecast"}</definedName>
    <definedName name="WindDate" localSheetId="3">'[25]Dispatch Cases'!#REF!</definedName>
    <definedName name="WindDate" localSheetId="8">'[25]Dispatch Cases'!#REF!</definedName>
    <definedName name="WindDate">'[25]Dispatch Cases'!#REF!</definedName>
    <definedName name="WRKCAP" localSheetId="3">[7]model!#REF!</definedName>
    <definedName name="WRKCAP" localSheetId="8">[7]model!#REF!</definedName>
    <definedName name="WRKCAP">[7]model!#REF!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0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0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0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localSheetId="8" hidden="1">{#N/A,#N/A,FALSE,"schA"}</definedName>
    <definedName name="www" hidden="1">{#N/A,#N/A,FALSE,"schA"}</definedName>
    <definedName name="x" localSheetId="3" hidden="1">{#N/A,#N/A,FALSE,"Coversheet";#N/A,#N/A,FALSE,"QA"}</definedName>
    <definedName name="x" localSheetId="8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z" localSheetId="3" hidden="1">{#N/A,#N/A,FALSE,"Coversheet";#N/A,#N/A,FALSE,"QA"}</definedName>
    <definedName name="z" localSheetId="8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E7" i="12"/>
  <c r="F7" s="1"/>
  <c r="G7" s="1"/>
  <c r="H7" s="1"/>
  <c r="I7" s="1"/>
  <c r="J7" s="1"/>
  <c r="K7" s="1"/>
  <c r="L7" s="1"/>
  <c r="M7" s="1"/>
  <c r="N7" s="1"/>
  <c r="O7" s="1"/>
  <c r="N12"/>
  <c r="A11"/>
  <c r="A12"/>
  <c r="A13" s="1"/>
  <c r="A14" s="1"/>
  <c r="C12"/>
  <c r="D12"/>
  <c r="E12"/>
  <c r="F12"/>
  <c r="G12"/>
  <c r="H12"/>
  <c r="I12"/>
  <c r="J12"/>
  <c r="K12"/>
  <c r="L12"/>
  <c r="M12"/>
  <c r="O12"/>
  <c r="E7" i="11"/>
  <c r="F7" s="1"/>
  <c r="G7" s="1"/>
  <c r="H7" s="1"/>
  <c r="I7" s="1"/>
  <c r="J7" s="1"/>
  <c r="K7" s="1"/>
  <c r="L7" s="1"/>
  <c r="M7" s="1"/>
  <c r="N7" s="1"/>
  <c r="O7" s="1"/>
  <c r="A11"/>
  <c r="A12"/>
  <c r="C12"/>
  <c r="D12"/>
  <c r="E12"/>
  <c r="F12"/>
  <c r="G12"/>
  <c r="H12"/>
  <c r="I12"/>
  <c r="J12"/>
  <c r="K12"/>
  <c r="L12"/>
  <c r="M12"/>
  <c r="N12"/>
  <c r="O12"/>
  <c r="A13"/>
  <c r="A14" s="1"/>
  <c r="A10" i="10"/>
  <c r="G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F13"/>
  <c r="G13" s="1"/>
  <c r="F18"/>
  <c r="G18" s="1"/>
  <c r="K21"/>
  <c r="Q21" s="1"/>
  <c r="G22"/>
  <c r="G23"/>
  <c r="E24"/>
  <c r="F28"/>
  <c r="G28" s="1"/>
  <c r="F31"/>
  <c r="K31" s="1"/>
  <c r="Q31" s="1"/>
  <c r="F32"/>
  <c r="G32"/>
  <c r="F33"/>
  <c r="G33"/>
  <c r="E34"/>
  <c r="E35"/>
  <c r="A36"/>
  <c r="A37"/>
  <c r="A38" s="1"/>
  <c r="A39"/>
  <c r="A40" s="1"/>
  <c r="A41" s="1"/>
  <c r="G39"/>
  <c r="G40"/>
  <c r="A42"/>
  <c r="A43" s="1"/>
  <c r="A44" s="1"/>
  <c r="A45" s="1"/>
  <c r="A46" s="1"/>
  <c r="A47" s="1"/>
  <c r="G43"/>
  <c r="G44"/>
  <c r="G45"/>
  <c r="E46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F50"/>
  <c r="F53"/>
  <c r="F54"/>
  <c r="F55"/>
  <c r="E56"/>
  <c r="F60"/>
  <c r="G60"/>
  <c r="G61"/>
  <c r="G64"/>
  <c r="G65"/>
  <c r="E66"/>
  <c r="G67"/>
  <c r="F70"/>
  <c r="F73"/>
  <c r="F74"/>
  <c r="E75"/>
  <c r="F79"/>
  <c r="G79"/>
  <c r="E80"/>
  <c r="G80"/>
  <c r="G83"/>
  <c r="G84"/>
  <c r="G85"/>
  <c r="G86"/>
  <c r="G87"/>
  <c r="G88"/>
  <c r="E89"/>
  <c r="G90"/>
  <c r="F93"/>
  <c r="F96"/>
  <c r="F97"/>
  <c r="F98"/>
  <c r="F99"/>
  <c r="F100"/>
  <c r="F101"/>
  <c r="E102"/>
  <c r="A10" i="9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0" i="8"/>
  <c r="D14"/>
  <c r="A11"/>
  <c r="A12" s="1"/>
  <c r="A13" s="1"/>
  <c r="A14" s="1"/>
  <c r="C14"/>
  <c r="E14"/>
  <c r="D18"/>
  <c r="D24"/>
  <c r="E24"/>
  <c r="B36" i="9"/>
  <c r="E7" i="7"/>
  <c r="F7" s="1"/>
  <c r="G7" s="1"/>
  <c r="H7" s="1"/>
  <c r="I7" s="1"/>
  <c r="J7" s="1"/>
  <c r="K7" s="1"/>
  <c r="L7" s="1"/>
  <c r="M7" s="1"/>
  <c r="N7" s="1"/>
  <c r="O7" s="1"/>
  <c r="E12"/>
  <c r="G12"/>
  <c r="I12"/>
  <c r="K12"/>
  <c r="M12"/>
  <c r="O12"/>
  <c r="A11"/>
  <c r="A12"/>
  <c r="C12"/>
  <c r="D12"/>
  <c r="F12"/>
  <c r="H12"/>
  <c r="J12"/>
  <c r="L12"/>
  <c r="N12"/>
  <c r="F15"/>
  <c r="F16" s="1"/>
  <c r="D16"/>
  <c r="D18"/>
  <c r="F30"/>
  <c r="F32" s="1"/>
  <c r="E7" i="6"/>
  <c r="F7"/>
  <c r="G7" s="1"/>
  <c r="H7" s="1"/>
  <c r="I7" s="1"/>
  <c r="J7" s="1"/>
  <c r="K7" s="1"/>
  <c r="L7" s="1"/>
  <c r="M7" s="1"/>
  <c r="N7" s="1"/>
  <c r="O7" s="1"/>
  <c r="D12"/>
  <c r="F12"/>
  <c r="H12"/>
  <c r="J12"/>
  <c r="L12"/>
  <c r="N12"/>
  <c r="A11"/>
  <c r="A12" s="1"/>
  <c r="C12"/>
  <c r="E12"/>
  <c r="G12"/>
  <c r="I12"/>
  <c r="K12"/>
  <c r="M12"/>
  <c r="O12"/>
  <c r="A13"/>
  <c r="A14" s="1"/>
  <c r="A15"/>
  <c r="E15"/>
  <c r="E16" s="1"/>
  <c r="E18" s="1"/>
  <c r="F15"/>
  <c r="G15"/>
  <c r="G16" s="1"/>
  <c r="E30"/>
  <c r="F30"/>
  <c r="G30"/>
  <c r="D38"/>
  <c r="F38"/>
  <c r="A10" i="5"/>
  <c r="A11"/>
  <c r="A12" s="1"/>
  <c r="A13"/>
  <c r="F13"/>
  <c r="A14"/>
  <c r="A15" s="1"/>
  <c r="A16" s="1"/>
  <c r="A17" s="1"/>
  <c r="A18"/>
  <c r="F18"/>
  <c r="A19"/>
  <c r="A20" s="1"/>
  <c r="A21" s="1"/>
  <c r="A22" s="1"/>
  <c r="A23" s="1"/>
  <c r="A24" s="1"/>
  <c r="A25" s="1"/>
  <c r="K21"/>
  <c r="Q21"/>
  <c r="G22"/>
  <c r="G23"/>
  <c r="E24"/>
  <c r="A26"/>
  <c r="A27" s="1"/>
  <c r="A28" s="1"/>
  <c r="A29" s="1"/>
  <c r="A30" s="1"/>
  <c r="A31"/>
  <c r="A32" s="1"/>
  <c r="A33" s="1"/>
  <c r="A34" s="1"/>
  <c r="A35" s="1"/>
  <c r="A36" s="1"/>
  <c r="F31"/>
  <c r="K31" s="1"/>
  <c r="Q31" s="1"/>
  <c r="F32"/>
  <c r="G32"/>
  <c r="F33"/>
  <c r="G33"/>
  <c r="E34"/>
  <c r="A37"/>
  <c r="A38" s="1"/>
  <c r="A39" s="1"/>
  <c r="A40" s="1"/>
  <c r="A41" s="1"/>
  <c r="G39"/>
  <c r="G40"/>
  <c r="A42"/>
  <c r="A43" s="1"/>
  <c r="A44" s="1"/>
  <c r="A45" s="1"/>
  <c r="A46" s="1"/>
  <c r="A47" s="1"/>
  <c r="G43"/>
  <c r="G44"/>
  <c r="G45"/>
  <c r="E46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F50"/>
  <c r="F53"/>
  <c r="F54"/>
  <c r="F55"/>
  <c r="E56"/>
  <c r="F60"/>
  <c r="G60"/>
  <c r="G61"/>
  <c r="G64"/>
  <c r="G65"/>
  <c r="E66"/>
  <c r="G67"/>
  <c r="F70"/>
  <c r="F73"/>
  <c r="F74"/>
  <c r="E75"/>
  <c r="F79"/>
  <c r="G79"/>
  <c r="G83"/>
  <c r="G84"/>
  <c r="G85"/>
  <c r="G86"/>
  <c r="G87"/>
  <c r="G88"/>
  <c r="E89"/>
  <c r="E80" s="1"/>
  <c r="F93"/>
  <c r="F96"/>
  <c r="F97"/>
  <c r="F98"/>
  <c r="F99"/>
  <c r="F100"/>
  <c r="F101"/>
  <c r="E102"/>
  <c r="A10" i="4"/>
  <c r="A11" s="1"/>
  <c r="A12"/>
  <c r="A13" s="1"/>
  <c r="A14"/>
  <c r="A15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0" i="3"/>
  <c r="D14"/>
  <c r="A11"/>
  <c r="A12" s="1"/>
  <c r="A13" s="1"/>
  <c r="A14" s="1"/>
  <c r="C14"/>
  <c r="E14"/>
  <c r="D18"/>
  <c r="D24"/>
  <c r="E24"/>
  <c r="B36" i="4"/>
  <c r="E7" i="2"/>
  <c r="F7" s="1"/>
  <c r="G7" s="1"/>
  <c r="H7" s="1"/>
  <c r="I7" s="1"/>
  <c r="J7" s="1"/>
  <c r="K7" s="1"/>
  <c r="L7" s="1"/>
  <c r="M7" s="1"/>
  <c r="N7" s="1"/>
  <c r="O7" s="1"/>
  <c r="I12"/>
  <c r="K12"/>
  <c r="M12"/>
  <c r="O12"/>
  <c r="A11"/>
  <c r="J12"/>
  <c r="N12"/>
  <c r="A12"/>
  <c r="C12"/>
  <c r="D12"/>
  <c r="E12"/>
  <c r="F12"/>
  <c r="G12"/>
  <c r="H12"/>
  <c r="L12"/>
  <c r="L15"/>
  <c r="L16" s="1"/>
  <c r="L18" s="1"/>
  <c r="D16"/>
  <c r="E16"/>
  <c r="F16"/>
  <c r="G16"/>
  <c r="D18"/>
  <c r="E18"/>
  <c r="F18"/>
  <c r="G18"/>
  <c r="H26"/>
  <c r="J26"/>
  <c r="L26"/>
  <c r="N26"/>
  <c r="I30"/>
  <c r="J30"/>
  <c r="K30"/>
  <c r="L30"/>
  <c r="M30"/>
  <c r="N30"/>
  <c r="O30"/>
  <c r="G32"/>
  <c r="H32"/>
  <c r="I32"/>
  <c r="J32"/>
  <c r="K32"/>
  <c r="L32"/>
  <c r="M32"/>
  <c r="N32"/>
  <c r="O32"/>
  <c r="E7" i="1"/>
  <c r="F7"/>
  <c r="G7" s="1"/>
  <c r="H7" s="1"/>
  <c r="I7" s="1"/>
  <c r="J7" s="1"/>
  <c r="K7" s="1"/>
  <c r="L7" s="1"/>
  <c r="M7" s="1"/>
  <c r="N7" s="1"/>
  <c r="O7" s="1"/>
  <c r="H12"/>
  <c r="J12"/>
  <c r="L12"/>
  <c r="N12"/>
  <c r="A11"/>
  <c r="A12" s="1"/>
  <c r="C12"/>
  <c r="D12"/>
  <c r="E12"/>
  <c r="F12"/>
  <c r="G12"/>
  <c r="G18" s="1"/>
  <c r="I12"/>
  <c r="K12"/>
  <c r="M12"/>
  <c r="O12"/>
  <c r="A13"/>
  <c r="A14" s="1"/>
  <c r="H32"/>
  <c r="J32"/>
  <c r="L32"/>
  <c r="N32"/>
  <c r="A15"/>
  <c r="F15"/>
  <c r="J15"/>
  <c r="J16" s="1"/>
  <c r="J18" s="1"/>
  <c r="L15"/>
  <c r="A16"/>
  <c r="A17" s="1"/>
  <c r="D16"/>
  <c r="E16"/>
  <c r="F16"/>
  <c r="G16"/>
  <c r="A18"/>
  <c r="A19" s="1"/>
  <c r="D18"/>
  <c r="F18"/>
  <c r="A20"/>
  <c r="A21" s="1"/>
  <c r="A22" s="1"/>
  <c r="A23" s="1"/>
  <c r="A24" s="1"/>
  <c r="A25" s="1"/>
  <c r="A26" s="1"/>
  <c r="A27" s="1"/>
  <c r="A28" s="1"/>
  <c r="C22"/>
  <c r="H26"/>
  <c r="I26"/>
  <c r="J26"/>
  <c r="K26"/>
  <c r="L26"/>
  <c r="M26"/>
  <c r="N26"/>
  <c r="O26"/>
  <c r="I30"/>
  <c r="J30"/>
  <c r="K30"/>
  <c r="L30"/>
  <c r="M30"/>
  <c r="N30"/>
  <c r="O30"/>
  <c r="G32"/>
  <c r="I32"/>
  <c r="K32"/>
  <c r="M32"/>
  <c r="O32"/>
  <c r="H38"/>
  <c r="I38"/>
  <c r="J38"/>
  <c r="K38"/>
  <c r="L38"/>
  <c r="M38"/>
  <c r="N38"/>
  <c r="O38"/>
  <c r="P12" i="12" l="1"/>
  <c r="P12" i="11"/>
  <c r="P12" i="2"/>
  <c r="G80" i="5"/>
  <c r="A29" i="1"/>
  <c r="A30" s="1"/>
  <c r="A31" s="1"/>
  <c r="A32" s="1"/>
  <c r="C28"/>
  <c r="A15" i="3"/>
  <c r="A16" s="1"/>
  <c r="A17" s="1"/>
  <c r="A18" s="1"/>
  <c r="A19" s="1"/>
  <c r="A20" s="1"/>
  <c r="C18"/>
  <c r="C16" i="1"/>
  <c r="C26"/>
  <c r="C32"/>
  <c r="I15" i="2"/>
  <c r="K15"/>
  <c r="M15"/>
  <c r="M16" s="1"/>
  <c r="M18" s="1"/>
  <c r="O15"/>
  <c r="A13"/>
  <c r="A14" s="1"/>
  <c r="G101" i="5"/>
  <c r="G100"/>
  <c r="G99"/>
  <c r="G98"/>
  <c r="G97"/>
  <c r="G96"/>
  <c r="G74"/>
  <c r="G73"/>
  <c r="G55"/>
  <c r="G54"/>
  <c r="G53"/>
  <c r="E35"/>
  <c r="E105"/>
  <c r="A16" i="6"/>
  <c r="C16"/>
  <c r="F16"/>
  <c r="F18" s="1"/>
  <c r="F32"/>
  <c r="D16"/>
  <c r="D32"/>
  <c r="P32" i="1"/>
  <c r="L16"/>
  <c r="L18" s="1"/>
  <c r="H16"/>
  <c r="N15"/>
  <c r="N16" s="1"/>
  <c r="N18" s="1"/>
  <c r="C18"/>
  <c r="E18" i="3"/>
  <c r="G18" i="6"/>
  <c r="I15" i="1"/>
  <c r="I16" s="1"/>
  <c r="I18" s="1"/>
  <c r="K15"/>
  <c r="K16" s="1"/>
  <c r="M15"/>
  <c r="M16" s="1"/>
  <c r="M18" s="1"/>
  <c r="O15"/>
  <c r="O16" s="1"/>
  <c r="O18" s="1"/>
  <c r="P12"/>
  <c r="E18"/>
  <c r="O16" i="2"/>
  <c r="O18" s="1"/>
  <c r="O26"/>
  <c r="M26"/>
  <c r="K16"/>
  <c r="K18" s="1"/>
  <c r="K26"/>
  <c r="I16"/>
  <c r="I18" s="1"/>
  <c r="I26"/>
  <c r="G93" i="5"/>
  <c r="G70"/>
  <c r="G32" i="6"/>
  <c r="G38"/>
  <c r="E32"/>
  <c r="E38"/>
  <c r="K18" i="1"/>
  <c r="P32" i="2"/>
  <c r="H16"/>
  <c r="N15"/>
  <c r="N16" s="1"/>
  <c r="N18" s="1"/>
  <c r="J15"/>
  <c r="J16" s="1"/>
  <c r="J18" s="1"/>
  <c r="G47" i="5"/>
  <c r="F14"/>
  <c r="F35"/>
  <c r="G50"/>
  <c r="G18"/>
  <c r="F28"/>
  <c r="G13"/>
  <c r="P12" i="7"/>
  <c r="F18"/>
  <c r="A15" i="8"/>
  <c r="A16" s="1"/>
  <c r="A17" s="1"/>
  <c r="A18" s="1"/>
  <c r="A19" s="1"/>
  <c r="A20" s="1"/>
  <c r="G101" i="10"/>
  <c r="G100"/>
  <c r="G99"/>
  <c r="G98"/>
  <c r="G97"/>
  <c r="G96"/>
  <c r="G74"/>
  <c r="G73"/>
  <c r="G55"/>
  <c r="G54"/>
  <c r="G53"/>
  <c r="G16" i="7"/>
  <c r="G18" s="1"/>
  <c r="G47" i="10"/>
  <c r="G10" i="5"/>
  <c r="P12" i="6"/>
  <c r="D18"/>
  <c r="E30" i="7"/>
  <c r="E32" s="1"/>
  <c r="G30"/>
  <c r="G32" s="1"/>
  <c r="D32"/>
  <c r="E15"/>
  <c r="E16" s="1"/>
  <c r="G15"/>
  <c r="A13"/>
  <c r="A14" s="1"/>
  <c r="G93" i="10"/>
  <c r="G70"/>
  <c r="G50"/>
  <c r="A15" i="12"/>
  <c r="A16" s="1"/>
  <c r="E18" i="8"/>
  <c r="E105" i="10"/>
  <c r="F14"/>
  <c r="F35"/>
  <c r="G25"/>
  <c r="O13"/>
  <c r="A15" i="11"/>
  <c r="A16" s="1"/>
  <c r="E18" i="7" l="1"/>
  <c r="A17" i="11"/>
  <c r="A18" s="1"/>
  <c r="C18"/>
  <c r="G14" i="10"/>
  <c r="G28" i="5"/>
  <c r="G25"/>
  <c r="G57"/>
  <c r="G14"/>
  <c r="O14" s="1"/>
  <c r="P16" i="2"/>
  <c r="H18"/>
  <c r="P18" s="1"/>
  <c r="E12" i="4"/>
  <c r="G76" i="5"/>
  <c r="O70"/>
  <c r="G103"/>
  <c r="P16" i="1"/>
  <c r="H18"/>
  <c r="P18" s="1"/>
  <c r="A21" i="3"/>
  <c r="A22" s="1"/>
  <c r="A23" s="1"/>
  <c r="A24" s="1"/>
  <c r="C24"/>
  <c r="A33" i="1"/>
  <c r="A34" s="1"/>
  <c r="A35" s="1"/>
  <c r="A36" s="1"/>
  <c r="A37" s="1"/>
  <c r="A38" s="1"/>
  <c r="C16" i="11"/>
  <c r="C16" i="12"/>
  <c r="G35" i="10"/>
  <c r="C18" i="8"/>
  <c r="A17" i="12"/>
  <c r="A18" s="1"/>
  <c r="C18"/>
  <c r="G57" i="10"/>
  <c r="G76"/>
  <c r="O70"/>
  <c r="G103"/>
  <c r="A15" i="7"/>
  <c r="A16" s="1"/>
  <c r="C24" i="8"/>
  <c r="A21"/>
  <c r="A22" s="1"/>
  <c r="A23" s="1"/>
  <c r="A24" s="1"/>
  <c r="O13" i="5"/>
  <c r="G15"/>
  <c r="O15" s="1"/>
  <c r="D12" i="4"/>
  <c r="C18" i="6"/>
  <c r="A17"/>
  <c r="A18" s="1"/>
  <c r="G35" i="5"/>
  <c r="A15" i="2"/>
  <c r="A16" s="1"/>
  <c r="G90" i="5"/>
  <c r="A19" i="6" l="1"/>
  <c r="A20" s="1"/>
  <c r="A21" s="1"/>
  <c r="A22" s="1"/>
  <c r="A23" s="1"/>
  <c r="A24" s="1"/>
  <c r="A25" i="8"/>
  <c r="A26" s="1"/>
  <c r="A27" s="1"/>
  <c r="A28" s="1"/>
  <c r="C28"/>
  <c r="A25" i="3"/>
  <c r="A26" s="1"/>
  <c r="A27" s="1"/>
  <c r="A28" s="1"/>
  <c r="C28"/>
  <c r="G36" i="5"/>
  <c r="O14" i="10"/>
  <c r="G15"/>
  <c r="O15" s="1"/>
  <c r="A19" i="11"/>
  <c r="A20" s="1"/>
  <c r="A21" s="1"/>
  <c r="A22" s="1"/>
  <c r="A23" s="1"/>
  <c r="A24" s="1"/>
  <c r="C16" i="2"/>
  <c r="C16" i="7"/>
  <c r="C36" i="1"/>
  <c r="A17" i="2"/>
  <c r="A18" s="1"/>
  <c r="C18"/>
  <c r="A17" i="7"/>
  <c r="A18" s="1"/>
  <c r="C18"/>
  <c r="A19" i="12"/>
  <c r="A20" s="1"/>
  <c r="A21" s="1"/>
  <c r="A22" s="1"/>
  <c r="A23" s="1"/>
  <c r="A24" s="1"/>
  <c r="C22"/>
  <c r="G36" i="10"/>
  <c r="G105" i="5"/>
  <c r="G105" i="10" l="1"/>
  <c r="A25" i="11"/>
  <c r="A26" s="1"/>
  <c r="A27" s="1"/>
  <c r="A28" s="1"/>
  <c r="C26"/>
  <c r="A25" i="12"/>
  <c r="A26" s="1"/>
  <c r="A27" s="1"/>
  <c r="A28" s="1"/>
  <c r="C26"/>
  <c r="A19" i="7"/>
  <c r="A20" s="1"/>
  <c r="A21" s="1"/>
  <c r="A22" s="1"/>
  <c r="A23" s="1"/>
  <c r="A24" s="1"/>
  <c r="C22"/>
  <c r="A19" i="2"/>
  <c r="A20" s="1"/>
  <c r="A21" s="1"/>
  <c r="A22" s="1"/>
  <c r="A23" s="1"/>
  <c r="A24" s="1"/>
  <c r="C22"/>
  <c r="A29" i="3"/>
  <c r="A30" s="1"/>
  <c r="C32"/>
  <c r="A29" i="8"/>
  <c r="A30" s="1"/>
  <c r="C32"/>
  <c r="C22" i="11"/>
  <c r="C22" i="6"/>
  <c r="C26"/>
  <c r="A25"/>
  <c r="A26" s="1"/>
  <c r="A27" s="1"/>
  <c r="A28" s="1"/>
  <c r="A31" i="8" l="1"/>
  <c r="A32" s="1"/>
  <c r="A31" i="3"/>
  <c r="A32" s="1"/>
  <c r="A25" i="2"/>
  <c r="A26" s="1"/>
  <c r="A27" s="1"/>
  <c r="A28" s="1"/>
  <c r="C26"/>
  <c r="A25" i="7"/>
  <c r="A26" s="1"/>
  <c r="A27" s="1"/>
  <c r="A28" s="1"/>
  <c r="C26"/>
  <c r="C28" i="12"/>
  <c r="A29"/>
  <c r="A30" s="1"/>
  <c r="A29" i="11"/>
  <c r="A30" s="1"/>
  <c r="C28"/>
  <c r="A29" i="6"/>
  <c r="A30" s="1"/>
  <c r="C28"/>
  <c r="A31" l="1"/>
  <c r="A32" s="1"/>
  <c r="C32"/>
  <c r="A31" i="11"/>
  <c r="A32" s="1"/>
  <c r="C32"/>
  <c r="C28" i="7"/>
  <c r="A29"/>
  <c r="A30" s="1"/>
  <c r="A29" i="2"/>
  <c r="A30" s="1"/>
  <c r="C28"/>
  <c r="A33" i="3"/>
  <c r="A34" s="1"/>
  <c r="A35" s="1"/>
  <c r="A36" s="1"/>
  <c r="C34"/>
  <c r="A33" i="8"/>
  <c r="A34" s="1"/>
  <c r="A35" s="1"/>
  <c r="A36" s="1"/>
  <c r="C34"/>
  <c r="A31" i="12"/>
  <c r="A32" s="1"/>
  <c r="C32"/>
  <c r="C36" l="1"/>
  <c r="A33"/>
  <c r="A34" s="1"/>
  <c r="A35" s="1"/>
  <c r="A36" s="1"/>
  <c r="A37" i="8"/>
  <c r="A38" s="1"/>
  <c r="A39" s="1"/>
  <c r="A40" s="1"/>
  <c r="C40"/>
  <c r="A37" i="3"/>
  <c r="A38" s="1"/>
  <c r="A39" s="1"/>
  <c r="A40" s="1"/>
  <c r="C40"/>
  <c r="A31" i="2"/>
  <c r="A32" s="1"/>
  <c r="C32"/>
  <c r="A33" i="11"/>
  <c r="A34" s="1"/>
  <c r="A35" s="1"/>
  <c r="A36" s="1"/>
  <c r="A37" s="1"/>
  <c r="A38" s="1"/>
  <c r="C36"/>
  <c r="A33" i="6"/>
  <c r="A34" s="1"/>
  <c r="A35" s="1"/>
  <c r="A36" s="1"/>
  <c r="A37" s="1"/>
  <c r="A38" s="1"/>
  <c r="C36"/>
  <c r="A31" i="7"/>
  <c r="A32" s="1"/>
  <c r="C32"/>
  <c r="C36" l="1"/>
  <c r="A33"/>
  <c r="A34" s="1"/>
  <c r="A35" s="1"/>
  <c r="A36" s="1"/>
  <c r="C36" i="2"/>
  <c r="A33"/>
  <c r="A34" s="1"/>
  <c r="A35" s="1"/>
  <c r="A36" s="1"/>
  <c r="A41" i="3"/>
  <c r="A42" s="1"/>
  <c r="A43" s="1"/>
  <c r="A44" s="1"/>
  <c r="A45" s="1"/>
  <c r="C42"/>
  <c r="C42" i="8"/>
  <c r="A41"/>
  <c r="A42" s="1"/>
  <c r="A43" s="1"/>
  <c r="A44" s="1"/>
  <c r="A45" s="1"/>
  <c r="D22" i="1" l="1"/>
  <c r="D22" i="2"/>
  <c r="E22" s="1"/>
  <c r="G36" i="6"/>
  <c r="F36"/>
  <c r="L36" i="1"/>
  <c r="E36" i="6"/>
  <c r="O36" i="1"/>
  <c r="J36"/>
  <c r="D36" i="6" l="1"/>
  <c r="H36" i="2"/>
  <c r="H36" i="1"/>
  <c r="F22" i="2"/>
  <c r="E22" i="1"/>
  <c r="F22" s="1"/>
  <c r="K36"/>
  <c r="M36"/>
  <c r="N36"/>
  <c r="F36" i="7"/>
  <c r="N36" i="2"/>
  <c r="L36"/>
  <c r="O36"/>
  <c r="M36"/>
  <c r="J36"/>
  <c r="G36" i="7"/>
  <c r="K36" i="2"/>
  <c r="E36" i="7" l="1"/>
  <c r="D36"/>
  <c r="G22" i="2"/>
  <c r="H22" l="1"/>
  <c r="D14" i="4"/>
  <c r="D18"/>
  <c r="D22" s="1"/>
  <c r="E14"/>
  <c r="E18"/>
  <c r="E22" s="1"/>
  <c r="I36" i="1"/>
  <c r="P34"/>
  <c r="P36" s="1"/>
  <c r="I36" i="2"/>
  <c r="P34"/>
  <c r="P36" s="1"/>
  <c r="I22"/>
  <c r="G22" i="1" l="1"/>
  <c r="H22" s="1"/>
  <c r="I22" s="1"/>
  <c r="J22" s="1"/>
  <c r="J22" i="2"/>
  <c r="K22" i="1" l="1"/>
  <c r="L22" s="1"/>
  <c r="M22" s="1"/>
  <c r="K22" i="2"/>
  <c r="N22" i="1" l="1"/>
  <c r="L22" i="2"/>
  <c r="M22" l="1"/>
  <c r="P20" i="1"/>
  <c r="O22" l="1"/>
  <c r="N22" i="2"/>
  <c r="P20"/>
  <c r="D22" i="6" l="1"/>
  <c r="D26" i="3"/>
  <c r="D28" s="1"/>
  <c r="D32" s="1"/>
  <c r="H24" i="6"/>
  <c r="O22" i="2"/>
  <c r="D22" i="7" l="1"/>
  <c r="H24"/>
  <c r="E26" i="3"/>
  <c r="E28" s="1"/>
  <c r="E32" s="1"/>
  <c r="D15" i="11"/>
  <c r="H15" i="6"/>
  <c r="D34" i="3"/>
  <c r="I24" i="6"/>
  <c r="I26" s="1"/>
  <c r="K24"/>
  <c r="K26" s="1"/>
  <c r="M24"/>
  <c r="M26" s="1"/>
  <c r="O24"/>
  <c r="J24"/>
  <c r="J26" s="1"/>
  <c r="N24"/>
  <c r="N26" s="1"/>
  <c r="L24"/>
  <c r="L26" s="1"/>
  <c r="H26"/>
  <c r="E22"/>
  <c r="D24" i="11" l="1"/>
  <c r="O26" i="6"/>
  <c r="P26" s="1"/>
  <c r="D30" i="11"/>
  <c r="H30" i="6"/>
  <c r="D24" i="4"/>
  <c r="F15" i="11"/>
  <c r="F16" s="1"/>
  <c r="F18" s="1"/>
  <c r="D16"/>
  <c r="E15"/>
  <c r="E16" s="1"/>
  <c r="E18" s="1"/>
  <c r="G15"/>
  <c r="G16" s="1"/>
  <c r="G18" s="1"/>
  <c r="J24" i="7"/>
  <c r="J26" s="1"/>
  <c r="L24"/>
  <c r="L26" s="1"/>
  <c r="N24"/>
  <c r="N26" s="1"/>
  <c r="I24"/>
  <c r="I26" s="1"/>
  <c r="M24"/>
  <c r="M26" s="1"/>
  <c r="K24"/>
  <c r="K26" s="1"/>
  <c r="H26"/>
  <c r="O24"/>
  <c r="J15" i="6"/>
  <c r="J16" s="1"/>
  <c r="J18" s="1"/>
  <c r="L15"/>
  <c r="L16" s="1"/>
  <c r="L18" s="1"/>
  <c r="N15"/>
  <c r="N16" s="1"/>
  <c r="N18" s="1"/>
  <c r="I15"/>
  <c r="I16" s="1"/>
  <c r="I18" s="1"/>
  <c r="M15"/>
  <c r="M16" s="1"/>
  <c r="M18" s="1"/>
  <c r="K15"/>
  <c r="K16" s="1"/>
  <c r="K18" s="1"/>
  <c r="O15"/>
  <c r="O16" s="1"/>
  <c r="O18" s="1"/>
  <c r="H16"/>
  <c r="D15" i="12"/>
  <c r="H15" i="7"/>
  <c r="E34" i="3"/>
  <c r="F22" i="6"/>
  <c r="G22" s="1"/>
  <c r="E22" i="7"/>
  <c r="I15" l="1"/>
  <c r="I16" s="1"/>
  <c r="I18" s="1"/>
  <c r="K15"/>
  <c r="K16" s="1"/>
  <c r="K18" s="1"/>
  <c r="M15"/>
  <c r="M16" s="1"/>
  <c r="M18" s="1"/>
  <c r="O15"/>
  <c r="O16" s="1"/>
  <c r="O18" s="1"/>
  <c r="L15"/>
  <c r="L16" s="1"/>
  <c r="L18" s="1"/>
  <c r="J15"/>
  <c r="J16" s="1"/>
  <c r="J18" s="1"/>
  <c r="N15"/>
  <c r="N16" s="1"/>
  <c r="N18" s="1"/>
  <c r="H16"/>
  <c r="H18" i="6"/>
  <c r="P18" s="1"/>
  <c r="P16"/>
  <c r="D24" i="12"/>
  <c r="O26" i="7"/>
  <c r="D18" i="11"/>
  <c r="J30" i="6"/>
  <c r="L30"/>
  <c r="N30"/>
  <c r="I30"/>
  <c r="M30"/>
  <c r="H38"/>
  <c r="K30"/>
  <c r="H32"/>
  <c r="O30"/>
  <c r="D30" i="12"/>
  <c r="H30" i="7"/>
  <c r="E24" i="4"/>
  <c r="E15" i="12"/>
  <c r="E16" s="1"/>
  <c r="E18" s="1"/>
  <c r="G15"/>
  <c r="G16" s="1"/>
  <c r="G18" s="1"/>
  <c r="F15"/>
  <c r="F16" s="1"/>
  <c r="F18" s="1"/>
  <c r="D16"/>
  <c r="D26" i="4"/>
  <c r="D28" s="1"/>
  <c r="D30" s="1"/>
  <c r="D32" s="1"/>
  <c r="D34" s="1"/>
  <c r="D36" i="3" s="1"/>
  <c r="F30" i="11"/>
  <c r="E30"/>
  <c r="G30"/>
  <c r="D32"/>
  <c r="D38"/>
  <c r="E24"/>
  <c r="E26" s="1"/>
  <c r="G24"/>
  <c r="G26" s="1"/>
  <c r="D26"/>
  <c r="F24"/>
  <c r="F26" s="1"/>
  <c r="P26" i="7"/>
  <c r="D20" i="9" l="1"/>
  <c r="D38" i="3"/>
  <c r="E30" i="12"/>
  <c r="E32" s="1"/>
  <c r="G30"/>
  <c r="G32" s="1"/>
  <c r="D32"/>
  <c r="F30"/>
  <c r="F32" s="1"/>
  <c r="I32" i="6"/>
  <c r="I38"/>
  <c r="L38"/>
  <c r="L32"/>
  <c r="D36" i="11"/>
  <c r="E32"/>
  <c r="E38"/>
  <c r="D18" i="12"/>
  <c r="E26" i="4"/>
  <c r="E28" s="1"/>
  <c r="E30" s="1"/>
  <c r="E32" s="1"/>
  <c r="E34" s="1"/>
  <c r="E36" i="3" s="1"/>
  <c r="I30" i="7"/>
  <c r="I32" s="1"/>
  <c r="K30"/>
  <c r="K32" s="1"/>
  <c r="M30"/>
  <c r="M32" s="1"/>
  <c r="O30"/>
  <c r="O32" s="1"/>
  <c r="H32"/>
  <c r="L30"/>
  <c r="L32" s="1"/>
  <c r="J30"/>
  <c r="J32" s="1"/>
  <c r="N30"/>
  <c r="N32" s="1"/>
  <c r="O32" i="6"/>
  <c r="O38"/>
  <c r="K32"/>
  <c r="K38"/>
  <c r="M32"/>
  <c r="M38"/>
  <c r="N32"/>
  <c r="N38"/>
  <c r="J32"/>
  <c r="J38"/>
  <c r="F24" i="12"/>
  <c r="F26" s="1"/>
  <c r="E24"/>
  <c r="E26" s="1"/>
  <c r="G24"/>
  <c r="G26" s="1"/>
  <c r="D26"/>
  <c r="F22" i="7"/>
  <c r="G22" s="1"/>
  <c r="G32" i="11"/>
  <c r="G38"/>
  <c r="F32"/>
  <c r="F38"/>
  <c r="H36" i="6"/>
  <c r="P32"/>
  <c r="H18" i="7"/>
  <c r="P18" s="1"/>
  <c r="P16"/>
  <c r="D12" i="9" l="1"/>
  <c r="P32" i="7"/>
  <c r="O36" i="6"/>
  <c r="E20" i="9"/>
  <c r="E40" i="3"/>
  <c r="E42" s="1"/>
  <c r="E38"/>
  <c r="F36" i="11"/>
  <c r="D36" i="12"/>
  <c r="G36" i="11"/>
  <c r="M36" i="6"/>
  <c r="N36"/>
  <c r="L36"/>
  <c r="J36"/>
  <c r="K36"/>
  <c r="I14" i="5" l="1"/>
  <c r="K14" s="1"/>
  <c r="I22"/>
  <c r="K22" s="1"/>
  <c r="I23"/>
  <c r="K23" s="1"/>
  <c r="I32"/>
  <c r="K32" s="1"/>
  <c r="I33"/>
  <c r="K33" s="1"/>
  <c r="I35"/>
  <c r="K35" s="1"/>
  <c r="I39"/>
  <c r="K39" s="1"/>
  <c r="I40"/>
  <c r="K40" s="1"/>
  <c r="I43"/>
  <c r="K43" s="1"/>
  <c r="I44"/>
  <c r="K44" s="1"/>
  <c r="I45"/>
  <c r="K45" s="1"/>
  <c r="I13"/>
  <c r="K13" s="1"/>
  <c r="I18"/>
  <c r="K18" s="1"/>
  <c r="I28"/>
  <c r="K28" s="1"/>
  <c r="I60"/>
  <c r="K60" s="1"/>
  <c r="I61"/>
  <c r="K61" s="1"/>
  <c r="I64"/>
  <c r="K64" s="1"/>
  <c r="I65"/>
  <c r="K65" s="1"/>
  <c r="I79"/>
  <c r="K79" s="1"/>
  <c r="I80"/>
  <c r="K80" s="1"/>
  <c r="I83"/>
  <c r="K83" s="1"/>
  <c r="I84"/>
  <c r="K84" s="1"/>
  <c r="I85"/>
  <c r="K85" s="1"/>
  <c r="I86"/>
  <c r="K86" s="1"/>
  <c r="I87"/>
  <c r="K87" s="1"/>
  <c r="I88"/>
  <c r="K88" s="1"/>
  <c r="I10"/>
  <c r="K10" s="1"/>
  <c r="I50"/>
  <c r="K50" s="1"/>
  <c r="I53"/>
  <c r="K53" s="1"/>
  <c r="I54"/>
  <c r="K54" s="1"/>
  <c r="I55"/>
  <c r="K55" s="1"/>
  <c r="I73"/>
  <c r="K73" s="1"/>
  <c r="I74"/>
  <c r="K74" s="1"/>
  <c r="I96"/>
  <c r="K96" s="1"/>
  <c r="I97"/>
  <c r="K97" s="1"/>
  <c r="I98"/>
  <c r="K98" s="1"/>
  <c r="I99"/>
  <c r="K99" s="1"/>
  <c r="I100"/>
  <c r="K100" s="1"/>
  <c r="I101"/>
  <c r="K101" s="1"/>
  <c r="I70"/>
  <c r="K70" s="1"/>
  <c r="I93"/>
  <c r="K93" s="1"/>
  <c r="E12" i="9"/>
  <c r="E36" i="11"/>
  <c r="G36" i="12"/>
  <c r="K36" i="7"/>
  <c r="N36"/>
  <c r="J36"/>
  <c r="Q100" i="5" l="1"/>
  <c r="L100"/>
  <c r="N100" s="1"/>
  <c r="O100" s="1"/>
  <c r="Q96"/>
  <c r="L96"/>
  <c r="N96" s="1"/>
  <c r="O96" s="1"/>
  <c r="Q54"/>
  <c r="L54"/>
  <c r="N54" s="1"/>
  <c r="O54" s="1"/>
  <c r="Q88"/>
  <c r="L88"/>
  <c r="N88" s="1"/>
  <c r="O88" s="1"/>
  <c r="Q84"/>
  <c r="L84"/>
  <c r="N84" s="1"/>
  <c r="O84" s="1"/>
  <c r="Q65"/>
  <c r="L65"/>
  <c r="N65" s="1"/>
  <c r="O65" s="1"/>
  <c r="Q61"/>
  <c r="L61"/>
  <c r="N61" s="1"/>
  <c r="O61" s="1"/>
  <c r="Q13"/>
  <c r="L13"/>
  <c r="Q35"/>
  <c r="L35"/>
  <c r="N35" s="1"/>
  <c r="O35" s="1"/>
  <c r="I36" i="6"/>
  <c r="P34"/>
  <c r="P36" s="1"/>
  <c r="Q93" i="5"/>
  <c r="L93"/>
  <c r="Q101"/>
  <c r="L101"/>
  <c r="N101" s="1"/>
  <c r="O101" s="1"/>
  <c r="Q99"/>
  <c r="L99"/>
  <c r="N99" s="1"/>
  <c r="O99" s="1"/>
  <c r="Q97"/>
  <c r="L97"/>
  <c r="N97" s="1"/>
  <c r="O97" s="1"/>
  <c r="Q74"/>
  <c r="L74"/>
  <c r="N74" s="1"/>
  <c r="O74" s="1"/>
  <c r="Q55"/>
  <c r="L55"/>
  <c r="N55" s="1"/>
  <c r="O55" s="1"/>
  <c r="Q53"/>
  <c r="L53"/>
  <c r="N53" s="1"/>
  <c r="O53" s="1"/>
  <c r="Q10"/>
  <c r="L10"/>
  <c r="Q87"/>
  <c r="L87"/>
  <c r="N87" s="1"/>
  <c r="O87" s="1"/>
  <c r="Q85"/>
  <c r="L85"/>
  <c r="N85" s="1"/>
  <c r="O85" s="1"/>
  <c r="Q83"/>
  <c r="L83"/>
  <c r="N83" s="1"/>
  <c r="O83" s="1"/>
  <c r="Q79"/>
  <c r="L79"/>
  <c r="Q64"/>
  <c r="L64"/>
  <c r="N64" s="1"/>
  <c r="O64" s="1"/>
  <c r="Q60"/>
  <c r="L60"/>
  <c r="Q18"/>
  <c r="L18"/>
  <c r="Q45"/>
  <c r="L45"/>
  <c r="N45" s="1"/>
  <c r="O45" s="1"/>
  <c r="Q43"/>
  <c r="L43"/>
  <c r="N43" s="1"/>
  <c r="O43" s="1"/>
  <c r="L39"/>
  <c r="Q39"/>
  <c r="Q33"/>
  <c r="L33"/>
  <c r="N33" s="1"/>
  <c r="O33" s="1"/>
  <c r="Q23"/>
  <c r="L23"/>
  <c r="N23" s="1"/>
  <c r="O23" s="1"/>
  <c r="L14"/>
  <c r="N14" s="1"/>
  <c r="Q14"/>
  <c r="D14" i="9"/>
  <c r="D18"/>
  <c r="D22" s="1"/>
  <c r="Q70" i="5"/>
  <c r="L70"/>
  <c r="Q98"/>
  <c r="L98"/>
  <c r="N98" s="1"/>
  <c r="O98" s="1"/>
  <c r="Q73"/>
  <c r="L73"/>
  <c r="N73" s="1"/>
  <c r="O73" s="1"/>
  <c r="L50"/>
  <c r="Q50"/>
  <c r="Q86"/>
  <c r="L86"/>
  <c r="N86" s="1"/>
  <c r="O86" s="1"/>
  <c r="Q80"/>
  <c r="L80"/>
  <c r="N80" s="1"/>
  <c r="O80" s="1"/>
  <c r="Q28"/>
  <c r="L28"/>
  <c r="Q44"/>
  <c r="L44"/>
  <c r="N44" s="1"/>
  <c r="O44" s="1"/>
  <c r="Q40"/>
  <c r="L40"/>
  <c r="N40" s="1"/>
  <c r="O40" s="1"/>
  <c r="Q32"/>
  <c r="L32"/>
  <c r="N32" s="1"/>
  <c r="O32" s="1"/>
  <c r="Q22"/>
  <c r="L22"/>
  <c r="N22" s="1"/>
  <c r="O22" s="1"/>
  <c r="F36" i="12"/>
  <c r="L36" i="7"/>
  <c r="O36"/>
  <c r="I36"/>
  <c r="M36"/>
  <c r="N93" i="5" l="1"/>
  <c r="O93" s="1"/>
  <c r="L103"/>
  <c r="N103" s="1"/>
  <c r="O103" s="1"/>
  <c r="N13"/>
  <c r="L15"/>
  <c r="N15" s="1"/>
  <c r="H22" i="6"/>
  <c r="H28"/>
  <c r="E36" i="12"/>
  <c r="N50" i="5"/>
  <c r="O50" s="1"/>
  <c r="L57"/>
  <c r="N57" s="1"/>
  <c r="O57" s="1"/>
  <c r="L47"/>
  <c r="N47" s="1"/>
  <c r="O47" s="1"/>
  <c r="N39"/>
  <c r="O39" s="1"/>
  <c r="P34" i="7"/>
  <c r="P36" s="1"/>
  <c r="H36"/>
  <c r="N28" i="5"/>
  <c r="O28" s="1"/>
  <c r="L36"/>
  <c r="N36" s="1"/>
  <c r="O36" s="1"/>
  <c r="N70"/>
  <c r="L76"/>
  <c r="N76" s="1"/>
  <c r="O76" s="1"/>
  <c r="N18"/>
  <c r="O18" s="1"/>
  <c r="L25"/>
  <c r="N25" s="1"/>
  <c r="O25" s="1"/>
  <c r="L67"/>
  <c r="N67" s="1"/>
  <c r="O67" s="1"/>
  <c r="N60"/>
  <c r="O60" s="1"/>
  <c r="L90"/>
  <c r="N90" s="1"/>
  <c r="O90" s="1"/>
  <c r="N79"/>
  <c r="O79" s="1"/>
  <c r="N10"/>
  <c r="L105" l="1"/>
  <c r="E14" i="9"/>
  <c r="E18"/>
  <c r="E22" s="1"/>
  <c r="I22" i="6"/>
  <c r="N105" i="5"/>
  <c r="O105" s="1"/>
  <c r="O10"/>
  <c r="I28" i="6"/>
  <c r="J28" l="1"/>
  <c r="J22"/>
  <c r="H22" i="7" l="1"/>
  <c r="H28"/>
  <c r="I28" s="1"/>
  <c r="K22" i="6"/>
  <c r="K28"/>
  <c r="L28" l="1"/>
  <c r="J28" i="7"/>
  <c r="L22" i="6"/>
  <c r="I22" i="7"/>
  <c r="J22" s="1"/>
  <c r="K22" l="1"/>
  <c r="K28"/>
  <c r="L28" s="1"/>
  <c r="M22" i="6"/>
  <c r="M28"/>
  <c r="N28" s="1"/>
  <c r="N22" l="1"/>
  <c r="L22" i="7"/>
  <c r="P20" i="6"/>
  <c r="O22" l="1"/>
  <c r="O28"/>
  <c r="M28" i="7"/>
  <c r="D28" i="11" l="1"/>
  <c r="H24"/>
  <c r="D26" i="8"/>
  <c r="D28" s="1"/>
  <c r="D32" s="1"/>
  <c r="D22" i="11"/>
  <c r="N28" i="7"/>
  <c r="M22"/>
  <c r="N22" s="1"/>
  <c r="P20"/>
  <c r="O28" l="1"/>
  <c r="H24" i="12"/>
  <c r="E26" i="8"/>
  <c r="E28" s="1"/>
  <c r="E32" s="1"/>
  <c r="I24" i="11"/>
  <c r="I26" s="1"/>
  <c r="K24"/>
  <c r="K26" s="1"/>
  <c r="M24"/>
  <c r="M26" s="1"/>
  <c r="O24"/>
  <c r="O26" s="1"/>
  <c r="H26"/>
  <c r="J24"/>
  <c r="J26" s="1"/>
  <c r="L24"/>
  <c r="L26" s="1"/>
  <c r="N24"/>
  <c r="N26" s="1"/>
  <c r="H15"/>
  <c r="D34" i="8"/>
  <c r="O22" i="7"/>
  <c r="E22" i="11"/>
  <c r="E28"/>
  <c r="D28" i="12"/>
  <c r="F28" i="11" l="1"/>
  <c r="D22" i="12"/>
  <c r="J15" i="11"/>
  <c r="J16" s="1"/>
  <c r="J18" s="1"/>
  <c r="L15"/>
  <c r="L16" s="1"/>
  <c r="L18" s="1"/>
  <c r="N15"/>
  <c r="N16" s="1"/>
  <c r="N18" s="1"/>
  <c r="H16"/>
  <c r="I15"/>
  <c r="I16" s="1"/>
  <c r="I18" s="1"/>
  <c r="K15"/>
  <c r="K16" s="1"/>
  <c r="K18" s="1"/>
  <c r="M15"/>
  <c r="M16" s="1"/>
  <c r="M18" s="1"/>
  <c r="O15"/>
  <c r="O16" s="1"/>
  <c r="O18" s="1"/>
  <c r="H30"/>
  <c r="D24" i="9"/>
  <c r="H15" i="12"/>
  <c r="E34" i="8"/>
  <c r="J24" i="12"/>
  <c r="J26" s="1"/>
  <c r="L24"/>
  <c r="L26" s="1"/>
  <c r="N24"/>
  <c r="N26" s="1"/>
  <c r="I24"/>
  <c r="I26" s="1"/>
  <c r="K24"/>
  <c r="K26" s="1"/>
  <c r="M24"/>
  <c r="M26" s="1"/>
  <c r="O24"/>
  <c r="O26" s="1"/>
  <c r="H26"/>
  <c r="P26" i="11"/>
  <c r="F22"/>
  <c r="G28"/>
  <c r="E22" i="12" l="1"/>
  <c r="I15"/>
  <c r="I16" s="1"/>
  <c r="I18" s="1"/>
  <c r="K15"/>
  <c r="K16" s="1"/>
  <c r="K18" s="1"/>
  <c r="M15"/>
  <c r="M16" s="1"/>
  <c r="M18" s="1"/>
  <c r="O15"/>
  <c r="O16" s="1"/>
  <c r="O18" s="1"/>
  <c r="J15"/>
  <c r="J16" s="1"/>
  <c r="J18" s="1"/>
  <c r="L15"/>
  <c r="L16" s="1"/>
  <c r="L18" s="1"/>
  <c r="N15"/>
  <c r="N16" s="1"/>
  <c r="N18" s="1"/>
  <c r="H16"/>
  <c r="D26" i="9"/>
  <c r="D28" s="1"/>
  <c r="D30" s="1"/>
  <c r="D32" s="1"/>
  <c r="D34" s="1"/>
  <c r="D36" i="8" s="1"/>
  <c r="D38" s="1"/>
  <c r="H18" i="11"/>
  <c r="P18" s="1"/>
  <c r="P16"/>
  <c r="H30" i="12"/>
  <c r="E24" i="9"/>
  <c r="J30" i="11"/>
  <c r="L30"/>
  <c r="N30"/>
  <c r="I30"/>
  <c r="K30"/>
  <c r="M30"/>
  <c r="O30"/>
  <c r="H32"/>
  <c r="H38"/>
  <c r="G22"/>
  <c r="E28" i="12"/>
  <c r="P26"/>
  <c r="O32" i="11" l="1"/>
  <c r="O38"/>
  <c r="K32"/>
  <c r="K38"/>
  <c r="N32"/>
  <c r="N38"/>
  <c r="J32"/>
  <c r="J38"/>
  <c r="H18" i="12"/>
  <c r="P18" s="1"/>
  <c r="P16"/>
  <c r="H36" i="11"/>
  <c r="M32"/>
  <c r="M38"/>
  <c r="I32"/>
  <c r="I38"/>
  <c r="L32"/>
  <c r="L38"/>
  <c r="E26" i="9"/>
  <c r="E28" s="1"/>
  <c r="E30" s="1"/>
  <c r="E32" s="1"/>
  <c r="E34" s="1"/>
  <c r="E36" i="8" s="1"/>
  <c r="I30" i="12"/>
  <c r="I32" s="1"/>
  <c r="K30"/>
  <c r="K32" s="1"/>
  <c r="M30"/>
  <c r="M32" s="1"/>
  <c r="O30"/>
  <c r="O32" s="1"/>
  <c r="H32"/>
  <c r="J30"/>
  <c r="J32" s="1"/>
  <c r="L30"/>
  <c r="L32" s="1"/>
  <c r="N30"/>
  <c r="N32" s="1"/>
  <c r="F22"/>
  <c r="F28"/>
  <c r="G28" s="1"/>
  <c r="N36" i="11" l="1"/>
  <c r="O36"/>
  <c r="E40" i="8"/>
  <c r="E42" s="1"/>
  <c r="E38"/>
  <c r="P32" i="12"/>
  <c r="I36" i="11"/>
  <c r="K36"/>
  <c r="G22" i="12"/>
  <c r="P32" i="11"/>
  <c r="L36"/>
  <c r="J36"/>
  <c r="P34" l="1"/>
  <c r="I14" i="10"/>
  <c r="K14" s="1"/>
  <c r="I22"/>
  <c r="K22" s="1"/>
  <c r="I23"/>
  <c r="K23" s="1"/>
  <c r="I32"/>
  <c r="K32" s="1"/>
  <c r="I33"/>
  <c r="K33" s="1"/>
  <c r="I35"/>
  <c r="K35" s="1"/>
  <c r="I10"/>
  <c r="K10" s="1"/>
  <c r="I13"/>
  <c r="K13" s="1"/>
  <c r="I18"/>
  <c r="K18" s="1"/>
  <c r="I28"/>
  <c r="K28" s="1"/>
  <c r="I39"/>
  <c r="K39" s="1"/>
  <c r="I40"/>
  <c r="K40" s="1"/>
  <c r="I43"/>
  <c r="K43" s="1"/>
  <c r="I44"/>
  <c r="K44" s="1"/>
  <c r="I45"/>
  <c r="K45" s="1"/>
  <c r="I60"/>
  <c r="K60" s="1"/>
  <c r="I61"/>
  <c r="K61" s="1"/>
  <c r="I64"/>
  <c r="K64" s="1"/>
  <c r="I65"/>
  <c r="K65" s="1"/>
  <c r="I79"/>
  <c r="K79" s="1"/>
  <c r="I80"/>
  <c r="K80" s="1"/>
  <c r="I83"/>
  <c r="K83" s="1"/>
  <c r="I84"/>
  <c r="K84" s="1"/>
  <c r="I85"/>
  <c r="K85" s="1"/>
  <c r="I86"/>
  <c r="K86" s="1"/>
  <c r="I87"/>
  <c r="K87" s="1"/>
  <c r="I88"/>
  <c r="K88" s="1"/>
  <c r="I53"/>
  <c r="K53" s="1"/>
  <c r="I54"/>
  <c r="K54" s="1"/>
  <c r="I55"/>
  <c r="K55" s="1"/>
  <c r="I73"/>
  <c r="K73" s="1"/>
  <c r="I74"/>
  <c r="K74" s="1"/>
  <c r="I96"/>
  <c r="K96" s="1"/>
  <c r="I97"/>
  <c r="K97" s="1"/>
  <c r="I98"/>
  <c r="K98" s="1"/>
  <c r="I99"/>
  <c r="K99" s="1"/>
  <c r="I100"/>
  <c r="K100" s="1"/>
  <c r="I101"/>
  <c r="K101" s="1"/>
  <c r="I50"/>
  <c r="K50" s="1"/>
  <c r="I70"/>
  <c r="K70" s="1"/>
  <c r="I93"/>
  <c r="K93" s="1"/>
  <c r="P36" i="11"/>
  <c r="M36"/>
  <c r="H36" i="12"/>
  <c r="J36"/>
  <c r="L36"/>
  <c r="K36"/>
  <c r="Q101" i="10" l="1"/>
  <c r="L101"/>
  <c r="N101" s="1"/>
  <c r="O101" s="1"/>
  <c r="Q97"/>
  <c r="L97"/>
  <c r="N97" s="1"/>
  <c r="O97" s="1"/>
  <c r="Q55"/>
  <c r="L55"/>
  <c r="N55" s="1"/>
  <c r="O55" s="1"/>
  <c r="Q87"/>
  <c r="L87"/>
  <c r="N87" s="1"/>
  <c r="O87" s="1"/>
  <c r="Q83"/>
  <c r="L83"/>
  <c r="N83" s="1"/>
  <c r="O83" s="1"/>
  <c r="Q93"/>
  <c r="L93"/>
  <c r="Q50"/>
  <c r="L50"/>
  <c r="Q100"/>
  <c r="L100"/>
  <c r="N100" s="1"/>
  <c r="O100" s="1"/>
  <c r="Q98"/>
  <c r="L98"/>
  <c r="N98" s="1"/>
  <c r="O98" s="1"/>
  <c r="Q96"/>
  <c r="L96"/>
  <c r="N96" s="1"/>
  <c r="O96" s="1"/>
  <c r="Q73"/>
  <c r="L73"/>
  <c r="N73" s="1"/>
  <c r="O73" s="1"/>
  <c r="Q54"/>
  <c r="L54"/>
  <c r="N54" s="1"/>
  <c r="O54" s="1"/>
  <c r="Q88"/>
  <c r="L88"/>
  <c r="N88" s="1"/>
  <c r="O88" s="1"/>
  <c r="Q86"/>
  <c r="L86"/>
  <c r="N86" s="1"/>
  <c r="O86" s="1"/>
  <c r="Q84"/>
  <c r="L84"/>
  <c r="N84" s="1"/>
  <c r="O84" s="1"/>
  <c r="Q80"/>
  <c r="L80"/>
  <c r="N80" s="1"/>
  <c r="O80" s="1"/>
  <c r="Q65"/>
  <c r="L65"/>
  <c r="N65" s="1"/>
  <c r="O65" s="1"/>
  <c r="Q61"/>
  <c r="L61"/>
  <c r="N61" s="1"/>
  <c r="O61" s="1"/>
  <c r="Q45"/>
  <c r="L45"/>
  <c r="N45" s="1"/>
  <c r="O45" s="1"/>
  <c r="Q43"/>
  <c r="L43"/>
  <c r="N43" s="1"/>
  <c r="O43" s="1"/>
  <c r="L39"/>
  <c r="Q39"/>
  <c r="Q18"/>
  <c r="L18"/>
  <c r="Q10"/>
  <c r="L10"/>
  <c r="Q33"/>
  <c r="L33"/>
  <c r="N33" s="1"/>
  <c r="O33" s="1"/>
  <c r="Q23"/>
  <c r="L23"/>
  <c r="N23" s="1"/>
  <c r="O23" s="1"/>
  <c r="L14"/>
  <c r="N14" s="1"/>
  <c r="Q14"/>
  <c r="Q70"/>
  <c r="L70"/>
  <c r="Q99"/>
  <c r="L99"/>
  <c r="N99" s="1"/>
  <c r="O99" s="1"/>
  <c r="Q74"/>
  <c r="L74"/>
  <c r="N74" s="1"/>
  <c r="O74" s="1"/>
  <c r="Q53"/>
  <c r="L53"/>
  <c r="N53" s="1"/>
  <c r="O53" s="1"/>
  <c r="Q85"/>
  <c r="L85"/>
  <c r="N85" s="1"/>
  <c r="O85" s="1"/>
  <c r="Q79"/>
  <c r="L79"/>
  <c r="Q64"/>
  <c r="L64"/>
  <c r="N64" s="1"/>
  <c r="O64" s="1"/>
  <c r="Q60"/>
  <c r="L60"/>
  <c r="Q44"/>
  <c r="L44"/>
  <c r="N44" s="1"/>
  <c r="O44" s="1"/>
  <c r="Q40"/>
  <c r="L40"/>
  <c r="N40" s="1"/>
  <c r="O40" s="1"/>
  <c r="Q28"/>
  <c r="L28"/>
  <c r="Q13"/>
  <c r="L13"/>
  <c r="Q35"/>
  <c r="L35"/>
  <c r="N35" s="1"/>
  <c r="O35" s="1"/>
  <c r="Q32"/>
  <c r="L32"/>
  <c r="N32" s="1"/>
  <c r="O32" s="1"/>
  <c r="Q22"/>
  <c r="L22"/>
  <c r="N22" s="1"/>
  <c r="O22" s="1"/>
  <c r="I36" i="12"/>
  <c r="M36"/>
  <c r="N36"/>
  <c r="N13" i="10" l="1"/>
  <c r="L15"/>
  <c r="N15" s="1"/>
  <c r="N28"/>
  <c r="O28" s="1"/>
  <c r="L36"/>
  <c r="N36" s="1"/>
  <c r="O36" s="1"/>
  <c r="N70"/>
  <c r="L76"/>
  <c r="N76" s="1"/>
  <c r="O76" s="1"/>
  <c r="N18"/>
  <c r="O18" s="1"/>
  <c r="L25"/>
  <c r="N25" s="1"/>
  <c r="O25" s="1"/>
  <c r="N50"/>
  <c r="O50" s="1"/>
  <c r="L57"/>
  <c r="N57" s="1"/>
  <c r="O57" s="1"/>
  <c r="N93"/>
  <c r="O93" s="1"/>
  <c r="L103"/>
  <c r="N103" s="1"/>
  <c r="O103" s="1"/>
  <c r="O36" i="12"/>
  <c r="P34"/>
  <c r="P36" s="1"/>
  <c r="L47" i="10"/>
  <c r="N47" s="1"/>
  <c r="O47" s="1"/>
  <c r="N39"/>
  <c r="O39" s="1"/>
  <c r="L67"/>
  <c r="N67" s="1"/>
  <c r="O67" s="1"/>
  <c r="N60"/>
  <c r="O60" s="1"/>
  <c r="L90"/>
  <c r="N90" s="1"/>
  <c r="O90" s="1"/>
  <c r="N79"/>
  <c r="O79" s="1"/>
  <c r="N10"/>
  <c r="L105"/>
  <c r="H28" i="11" l="1"/>
  <c r="H22"/>
  <c r="N105" i="10"/>
  <c r="O105" s="1"/>
  <c r="O10"/>
  <c r="I28" i="11" l="1"/>
  <c r="J28" s="1"/>
  <c r="I22"/>
  <c r="J22" s="1"/>
  <c r="H28" i="12" l="1"/>
  <c r="H22"/>
  <c r="I22" s="1"/>
  <c r="K22" i="11"/>
  <c r="K28"/>
  <c r="L28" s="1"/>
  <c r="L22" l="1"/>
  <c r="I28" i="12"/>
  <c r="J22"/>
  <c r="K22" s="1"/>
  <c r="M28" i="11"/>
  <c r="J28" i="12" l="1"/>
  <c r="K28" s="1"/>
  <c r="P20" i="11"/>
  <c r="M22"/>
  <c r="L22" i="12"/>
  <c r="N28" i="11"/>
  <c r="O28" s="1"/>
  <c r="N22" l="1"/>
  <c r="O22" s="1"/>
  <c r="L28" i="12"/>
  <c r="M22"/>
  <c r="M28" l="1"/>
  <c r="N22"/>
  <c r="O22" s="1"/>
  <c r="P20" l="1"/>
  <c r="N28"/>
  <c r="O28" s="1"/>
</calcChain>
</file>

<file path=xl/sharedStrings.xml><?xml version="1.0" encoding="utf-8"?>
<sst xmlns="http://schemas.openxmlformats.org/spreadsheetml/2006/main" count="758" uniqueCount="160">
  <si>
    <t>(25) x 68</t>
  </si>
  <si>
    <t>Average Monthly Bill Impact (@ 68 therms)</t>
  </si>
  <si>
    <t xml:space="preserve">Rate Impact </t>
  </si>
  <si>
    <t>Workpapers</t>
  </si>
  <si>
    <t>Projected Revenue</t>
  </si>
  <si>
    <t xml:space="preserve">Schedule 139 Revenues </t>
  </si>
  <si>
    <t>JAP-19</t>
  </si>
  <si>
    <t>Schedule 139 Rate</t>
  </si>
  <si>
    <t>Cumulative Deferral Net of Amortization</t>
  </si>
  <si>
    <t>Deferral Amortization</t>
  </si>
  <si>
    <t>Calculation</t>
  </si>
  <si>
    <t>Deferral Amortization Rate ($/Therm)</t>
  </si>
  <si>
    <t>Cumulative Deferral</t>
  </si>
  <si>
    <t>Interest on Deferral</t>
  </si>
  <si>
    <t>Deferral</t>
  </si>
  <si>
    <t>Monthly Actual Volumetric Delivery Revenue</t>
  </si>
  <si>
    <t>Delivery Revenue Per Unit ($/Therm)</t>
  </si>
  <si>
    <t>F2012</t>
  </si>
  <si>
    <t>Forecasted Therms</t>
  </si>
  <si>
    <t>Allowed Volumetric Delivery Revenue</t>
  </si>
  <si>
    <t>JAP-17</t>
  </si>
  <si>
    <t>Monthly Allowed Volumetric Delivery RPC</t>
  </si>
  <si>
    <t>Forecasted Customers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</si>
  <si>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</si>
  <si>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</si>
  <si>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</si>
  <si>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</si>
  <si>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</si>
  <si>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</si>
  <si>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</si>
  <si>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</si>
  <si>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</si>
  <si>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</si>
  <si>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</si>
  <si>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</si>
  <si>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</si>
  <si>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</si>
  <si>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</si>
  <si>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</si>
  <si>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</si>
  <si>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</si>
  <si>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Calendar Year 2013</t>
  </si>
  <si>
    <t>Development of Deferrals - Residential</t>
  </si>
  <si>
    <t>Decoupling Filing</t>
  </si>
  <si>
    <t>Puget Sound Energy</t>
  </si>
  <si>
    <t>Development of Deferrals - Non-Residential</t>
  </si>
  <si>
    <t>** For residential customers, this is the Schedule 139 rate.</t>
  </si>
  <si>
    <t>Change from Rate Year Volumetric Delivery Revenue Per Unit</t>
  </si>
  <si>
    <t>Rate Year Change in Volumetric Delivery Revenue</t>
  </si>
  <si>
    <t>Post-Rate Test Deferred Balance to Recover/(Refund)</t>
  </si>
  <si>
    <t>Page 4</t>
  </si>
  <si>
    <t>Post-Rate Test Change in Volumetric Delivery Revenue Per Unit ($/Therm)**</t>
  </si>
  <si>
    <t>Change in Volumetric Delivery Revenue Per Unit ($/Therm)</t>
  </si>
  <si>
    <t>Rate Year Volumetric Delivery Revenue Per Unit ($/Therm)</t>
  </si>
  <si>
    <t>Forecasted Rate Year Base Sales (Therms)</t>
  </si>
  <si>
    <t>Estimated Recoverable Volumetric Delivery Revenue</t>
  </si>
  <si>
    <t>Page 1 &amp; 2</t>
  </si>
  <si>
    <t>Plus: Deferred Balance at End of Calendar Year 2013</t>
  </si>
  <si>
    <t>Forecasted Rate Year Allowed Volumetric Delivery Revenue</t>
  </si>
  <si>
    <t>Forecasted Rate Year Customer Count</t>
  </si>
  <si>
    <t>JAP-15</t>
  </si>
  <si>
    <t>2014 Allowed Volumetric Delivery Revenue Per Customer</t>
  </si>
  <si>
    <t>Test Year Volumetric Delivery Revenue Per Unit ($/Therm)</t>
  </si>
  <si>
    <t>UG-130138 WP</t>
  </si>
  <si>
    <t>Test Year Base Sales (Therms)</t>
  </si>
  <si>
    <t xml:space="preserve">Test Year Volumetric Delivery Revenue </t>
  </si>
  <si>
    <t>Less: Test Year Basic &amp; Minimum Charge Revenue</t>
  </si>
  <si>
    <t>Test Year Allowed Delivery Revenue</t>
  </si>
  <si>
    <t>Non-Residential Schedules*</t>
  </si>
  <si>
    <t>Residential</t>
  </si>
  <si>
    <t>Rate Year - May 1, 2014 through April 30, 2015</t>
  </si>
  <si>
    <t>Development of Delivery Cost Energy Rate and Rate Change - Natural Gas</t>
  </si>
  <si>
    <t>** Includes gas cost for Non-Residential transportation customers</t>
  </si>
  <si>
    <t>(16) - (24)</t>
  </si>
  <si>
    <t>Post-Rate Test Volumetric Delivery Revenue per Unit ($/Therm)</t>
  </si>
  <si>
    <t>(14) x (22)</t>
  </si>
  <si>
    <t>Adjust Volumetric Delivery Revenue per Unit ($/Therm)</t>
  </si>
  <si>
    <t>% above 3% Maximum</t>
  </si>
  <si>
    <t>(18) / (14)</t>
  </si>
  <si>
    <t>% Change to Revenues</t>
  </si>
  <si>
    <t>(16) - (12)</t>
  </si>
  <si>
    <t>Incremental Change in Volumetric Delivery Revenue per Unit ($/Therm)</t>
  </si>
  <si>
    <t>Page 3</t>
  </si>
  <si>
    <t>Proposed Volumetric Delivery Revenue per Unit ($/Therm)</t>
  </si>
  <si>
    <t>(10) + (12)</t>
  </si>
  <si>
    <t>Average Rate Including Schedule 139 ($/Therm)</t>
  </si>
  <si>
    <t>Plus: Current Volumetric Delivery Revenue per Unit ($/Therm)</t>
  </si>
  <si>
    <t>(2) / (8)</t>
  </si>
  <si>
    <t>Average Rate ($/Therm)</t>
  </si>
  <si>
    <t>Work Paper</t>
  </si>
  <si>
    <t>Forecasted CBR Base Sales (Therms)</t>
  </si>
  <si>
    <t>(2) - (4)</t>
  </si>
  <si>
    <t>Adjusted ERF Normalized Revenues</t>
  </si>
  <si>
    <t>Less: Schedule 139 Revenues</t>
  </si>
  <si>
    <t>Forecasted CBR Normalized Revenues**</t>
  </si>
  <si>
    <t>3% Rate Test - 12 Months ending December 31, 2013</t>
  </si>
  <si>
    <t>Total Non-Residential</t>
  </si>
  <si>
    <t>Total Margin Revenue</t>
  </si>
  <si>
    <t>Total Volume</t>
  </si>
  <si>
    <t>Therms</t>
  </si>
  <si>
    <t>All over 500,000 therms</t>
  </si>
  <si>
    <t>Next 300,000 therms</t>
  </si>
  <si>
    <t>Next 100,000 therms</t>
  </si>
  <si>
    <t>Next 50,000 Therms</t>
  </si>
  <si>
    <t>Next 25,000 Therms</t>
  </si>
  <si>
    <t>First 25,000 Therms</t>
  </si>
  <si>
    <t>Delivery Charge:</t>
  </si>
  <si>
    <t>Demand</t>
  </si>
  <si>
    <t>Demand Charge</t>
  </si>
  <si>
    <t>Schedule 87 Non-exclusive Interruptible - Transportation</t>
  </si>
  <si>
    <t>Procurement Charge</t>
  </si>
  <si>
    <t>Schedule 87 Non-exclusive Interruptible - Sales</t>
  </si>
  <si>
    <t>All over 1,000 therms</t>
  </si>
  <si>
    <t>First 1,000 therms</t>
  </si>
  <si>
    <t>Schedule 86 Limited Interruptible - Transportation</t>
  </si>
  <si>
    <t>Schedule 86 Limited Interruptible - Sales</t>
  </si>
  <si>
    <t>Schedule 85 Interruptible - Transportation</t>
  </si>
  <si>
    <t>All over 50,000 Therms</t>
  </si>
  <si>
    <t>Schedule 85 Interruptible - Sales</t>
  </si>
  <si>
    <t>All over 5,000 therms</t>
  </si>
  <si>
    <t>Next 4,100 therms</t>
  </si>
  <si>
    <t>in minimum bills</t>
  </si>
  <si>
    <t>First 900 therms</t>
  </si>
  <si>
    <t>Schedule 41 Large Volume High Load Factor - Transportation</t>
  </si>
  <si>
    <t>Schedule 41 Large Volume High Load Factor - Sales</t>
  </si>
  <si>
    <t>Delivery Charge</t>
  </si>
  <si>
    <t>Schedule 31 Commercial &amp; Industrial - Transportation</t>
  </si>
  <si>
    <t>Schedule 31 Commercial &amp; Industrial - Sales</t>
  </si>
  <si>
    <t xml:space="preserve">(i) </t>
  </si>
  <si>
    <t>Adjusting Rates</t>
  </si>
  <si>
    <t>Percent</t>
  </si>
  <si>
    <t>Revenue</t>
  </si>
  <si>
    <t>Revenues</t>
  </si>
  <si>
    <t>Rates</t>
  </si>
  <si>
    <t>Adder %</t>
  </si>
  <si>
    <t>Determinants</t>
  </si>
  <si>
    <t>Units</t>
  </si>
  <si>
    <t>Description</t>
  </si>
  <si>
    <t>No.</t>
  </si>
  <si>
    <t>Proposed 139</t>
  </si>
  <si>
    <t>Change</t>
  </si>
  <si>
    <t>Proposed Rates w/ Sch 139</t>
  </si>
  <si>
    <t>Schedule 139</t>
  </si>
  <si>
    <t>ERF UG-130138</t>
  </si>
  <si>
    <t xml:space="preserve">Billing </t>
  </si>
  <si>
    <t>Line</t>
  </si>
  <si>
    <t>Development of Schedule 139 Rate by Rate Schedule</t>
  </si>
  <si>
    <t>JAP-19/JAP-23</t>
  </si>
  <si>
    <t>Calendar Year 2014</t>
  </si>
  <si>
    <t>Page 9</t>
  </si>
  <si>
    <t>Page 6 &amp; 7</t>
  </si>
  <si>
    <t>Plus: Deferred Balance at End of Calendar Year 2014</t>
  </si>
  <si>
    <t>2015 Allowed Volumetric Delivery Revenue Per Customer</t>
  </si>
  <si>
    <t>Rate Year - May 1, 2015 through April 30, 2016</t>
  </si>
  <si>
    <t>Page 8</t>
  </si>
  <si>
    <t>3% Rate Test - 12 Months ending December 31, 2014</t>
  </si>
  <si>
    <t>Page 3 &amp; 8</t>
  </si>
  <si>
    <t>Calendar Year 2015</t>
  </si>
  <si>
    <t xml:space="preserve">Monthly Rate Impact </t>
  </si>
  <si>
    <t>* Includes Schedules 31, 31T, 41, 41T, 85, 85T, 86, 86T, 87 and 87T.  Rates for special contract customers are governed by thier contracts.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</si>
</sst>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-* #,##0.00\ &quot;DM&quot;_-;\-* #,##0.00\ &quot;DM&quot;_-;_-* &quot;-&quot;??\ &quot;DM&quot;_-;_-@_-"/>
    <numFmt numFmtId="176" formatCode="_(* ###0_);_(* \(###0\);_(* &quot;-&quot;_);_(@_)"/>
    <numFmt numFmtId="177" formatCode="mmmm\ d\,\ yyyy"/>
    <numFmt numFmtId="178" formatCode="[Blue]#,##0_);[Magenta]\(#,##0\)"/>
    <numFmt numFmtId="179" formatCode="_([$€-2]* #,##0.00_);_([$€-2]* \(#,##0.00\);_([$€-2]* &quot;-&quot;??_)"/>
    <numFmt numFmtId="180" formatCode="_(&quot;$&quot;* #,##0.0_);_(&quot;$&quot;* \(#,##0.0\);_(&quot;$&quot;* &quot;-&quot;??_);_(@_)"/>
    <numFmt numFmtId="181" formatCode="0.00_)"/>
    <numFmt numFmtId="182" formatCode="&quot;$&quot;#,##0;\-&quot;$&quot;#,##0"/>
    <numFmt numFmtId="183" formatCode="_(&quot;$&quot;* #,##0.000000_);_(&quot;$&quot;* \(#,##0.000000\);_(&quot;$&quot;* &quot;-&quot;??????_);_(@_)"/>
    <numFmt numFmtId="184" formatCode="#,##0.00\ ;\(#,##0.00\)"/>
    <numFmt numFmtId="185" formatCode="0000000"/>
    <numFmt numFmtId="186" formatCode="0.0000%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  <numFmt numFmtId="193" formatCode="&quot;$&quot;#,##0.00"/>
    <numFmt numFmtId="194" formatCode="&quot;$&quot;#,##0\ ;\(&quot;$&quot;#,##0\)"/>
    <numFmt numFmtId="195" formatCode="&quot;$&quot;#,##0.00\ ;\(&quot;$&quot;#,##0.00\)"/>
    <numFmt numFmtId="196" formatCode="&quot;$&quot;#,##0.00000\ ;\(&quot;$&quot;#,##0.00000\)"/>
    <numFmt numFmtId="197" formatCode="&quot;$&quot;#,##0.00000_);\(&quot;$&quot;#,##0.00000\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3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0" fillId="0" borderId="0" applyFill="0" applyBorder="0" applyAlignment="0"/>
    <xf numFmtId="173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0" fontId="31" fillId="68" borderId="11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4" fillId="67" borderId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70" borderId="12" applyNumberFormat="0" applyAlignment="0" applyProtection="0"/>
    <xf numFmtId="0" fontId="33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4" fontId="43" fillId="0" borderId="0">
      <protection locked="0"/>
    </xf>
    <xf numFmtId="0" fontId="39" fillId="0" borderId="0"/>
    <xf numFmtId="0" fontId="40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0" fontId="45" fillId="0" borderId="0" applyNumberFormat="0" applyAlignment="0"/>
    <xf numFmtId="0" fontId="45" fillId="0" borderId="0" applyNumberFormat="0" applyAlignment="0"/>
    <xf numFmtId="0" fontId="37" fillId="0" borderId="0"/>
    <xf numFmtId="0" fontId="39" fillId="0" borderId="0"/>
    <xf numFmtId="0" fontId="40" fillId="0" borderId="0"/>
    <xf numFmtId="0" fontId="37" fillId="0" borderId="0"/>
    <xf numFmtId="0" fontId="39" fillId="0" borderId="0"/>
    <xf numFmtId="0" fontId="4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36" fillId="0" borderId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6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7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78" fontId="50" fillId="0" borderId="0"/>
    <xf numFmtId="168" fontId="22" fillId="0" borderId="0"/>
    <xf numFmtId="168" fontId="22" fillId="0" borderId="0"/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6" fillId="0" borderId="0" applyFill="0" applyBorder="0" applyAlignment="0" applyProtection="0"/>
    <xf numFmtId="2" fontId="41" fillId="0" borderId="0" applyFont="0" applyFill="0" applyBorder="0" applyAlignment="0" applyProtection="0"/>
    <xf numFmtId="0" fontId="3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38" fontId="53" fillId="71" borderId="0" applyNumberFormat="0" applyBorder="0" applyAlignment="0" applyProtection="0"/>
    <xf numFmtId="180" fontId="54" fillId="0" borderId="0" applyNumberFormat="0" applyFill="0" applyBorder="0" applyProtection="0">
      <alignment horizontal="right"/>
    </xf>
    <xf numFmtId="0" fontId="55" fillId="0" borderId="13" applyNumberFormat="0" applyAlignment="0" applyProtection="0">
      <alignment horizontal="left"/>
    </xf>
    <xf numFmtId="0" fontId="55" fillId="0" borderId="13" applyNumberFormat="0" applyAlignment="0" applyProtection="0">
      <alignment horizontal="left"/>
    </xf>
    <xf numFmtId="0" fontId="55" fillId="0" borderId="14">
      <alignment horizontal="left"/>
    </xf>
    <xf numFmtId="0" fontId="55" fillId="0" borderId="14">
      <alignment horizontal="left"/>
    </xf>
    <xf numFmtId="14" fontId="56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5" fillId="0" borderId="0"/>
    <xf numFmtId="4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10" fontId="53" fillId="67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1" borderId="11" applyNumberFormat="0" applyAlignment="0" applyProtection="0"/>
    <xf numFmtId="0" fontId="67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1" borderId="11" applyNumberFormat="0" applyAlignment="0" applyProtection="0"/>
    <xf numFmtId="0" fontId="67" fillId="41" borderId="11" applyNumberFormat="0" applyAlignment="0" applyProtection="0"/>
    <xf numFmtId="0" fontId="67" fillId="41" borderId="11" applyNumberFormat="0" applyAlignment="0" applyProtection="0"/>
    <xf numFmtId="41" fontId="68" fillId="76" borderId="23">
      <alignment horizontal="left"/>
      <protection locked="0"/>
    </xf>
    <xf numFmtId="10" fontId="68" fillId="76" borderId="23">
      <alignment horizontal="right"/>
      <protection locked="0"/>
    </xf>
    <xf numFmtId="41" fontId="68" fillId="76" borderId="23">
      <alignment horizontal="left"/>
      <protection locked="0"/>
    </xf>
    <xf numFmtId="0" fontId="53" fillId="71" borderId="0"/>
    <xf numFmtId="0" fontId="53" fillId="71" borderId="0"/>
    <xf numFmtId="0" fontId="53" fillId="71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56" fillId="0" borderId="26" applyNumberFormat="0" applyFont="0" applyAlignment="0">
      <alignment horizontal="center"/>
    </xf>
    <xf numFmtId="44" fontId="56" fillId="0" borderId="26" applyNumberFormat="0" applyFont="0" applyAlignment="0">
      <alignment horizontal="center"/>
    </xf>
    <xf numFmtId="44" fontId="56" fillId="0" borderId="26" applyNumberFormat="0" applyFont="0" applyAlignment="0">
      <alignment horizontal="center"/>
    </xf>
    <xf numFmtId="44" fontId="56" fillId="0" borderId="26" applyNumberFormat="0" applyFont="0" applyAlignment="0">
      <alignment horizontal="center"/>
    </xf>
    <xf numFmtId="44" fontId="56" fillId="0" borderId="26" applyNumberFormat="0" applyFont="0" applyAlignment="0">
      <alignment horizontal="center"/>
    </xf>
    <xf numFmtId="44" fontId="56" fillId="0" borderId="27" applyNumberFormat="0" applyFont="0" applyAlignment="0">
      <alignment horizontal="center"/>
    </xf>
    <xf numFmtId="44" fontId="56" fillId="0" borderId="27" applyNumberFormat="0" applyFont="0" applyAlignment="0">
      <alignment horizontal="center"/>
    </xf>
    <xf numFmtId="44" fontId="56" fillId="0" borderId="27" applyNumberFormat="0" applyFont="0" applyAlignment="0">
      <alignment horizontal="center"/>
    </xf>
    <xf numFmtId="44" fontId="56" fillId="0" borderId="27" applyNumberFormat="0" applyFont="0" applyAlignment="0">
      <alignment horizontal="center"/>
    </xf>
    <xf numFmtId="44" fontId="56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4" fillId="0" borderId="0"/>
    <xf numFmtId="37" fontId="74" fillId="0" borderId="0"/>
    <xf numFmtId="181" fontId="75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3" fontId="76" fillId="0" borderId="0"/>
    <xf numFmtId="183" fontId="76" fillId="0" borderId="0"/>
    <xf numFmtId="181" fontId="75" fillId="0" borderId="0"/>
    <xf numFmtId="181" fontId="75" fillId="0" borderId="0"/>
    <xf numFmtId="184" fontId="22" fillId="0" borderId="0"/>
    <xf numFmtId="185" fontId="7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2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2" fontId="76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82" fontId="76" fillId="0" borderId="0">
      <alignment horizontal="left" wrapText="1"/>
    </xf>
    <xf numFmtId="168" fontId="22" fillId="0" borderId="0">
      <alignment horizontal="left" wrapText="1"/>
    </xf>
    <xf numFmtId="182" fontId="76" fillId="0" borderId="0">
      <alignment horizontal="left" wrapText="1"/>
    </xf>
    <xf numFmtId="182" fontId="76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7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8" fontId="7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4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168" fontId="22" fillId="0" borderId="0">
      <alignment horizontal="left" wrapText="1"/>
    </xf>
    <xf numFmtId="39" fontId="78" fillId="0" borderId="0" applyNumberFormat="0" applyFill="0" applyBorder="0" applyAlignment="0" applyProtection="0"/>
    <xf numFmtId="168" fontId="22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6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2" fillId="0" borderId="0">
      <alignment horizontal="left" wrapText="1"/>
    </xf>
    <xf numFmtId="0" fontId="35" fillId="0" borderId="0"/>
    <xf numFmtId="168" fontId="22" fillId="0" borderId="0">
      <alignment horizontal="left" wrapText="1"/>
    </xf>
    <xf numFmtId="0" fontId="35" fillId="0" borderId="0"/>
    <xf numFmtId="168" fontId="22" fillId="0" borderId="0">
      <alignment horizontal="left" wrapText="1"/>
    </xf>
    <xf numFmtId="0" fontId="3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7" fillId="39" borderId="28" applyNumberFormat="0" applyFont="0" applyAlignment="0" applyProtection="0"/>
    <xf numFmtId="0" fontId="27" fillId="8" borderId="8" applyNumberFormat="0" applyFont="0" applyAlignment="0" applyProtection="0"/>
    <xf numFmtId="0" fontId="27" fillId="39" borderId="28" applyNumberFormat="0" applyFont="0" applyAlignment="0" applyProtection="0"/>
    <xf numFmtId="0" fontId="27" fillId="8" borderId="8" applyNumberFormat="0" applyFont="0" applyAlignment="0" applyProtection="0"/>
    <xf numFmtId="0" fontId="22" fillId="39" borderId="28" applyNumberFormat="0" applyFont="0" applyAlignment="0" applyProtection="0"/>
    <xf numFmtId="0" fontId="27" fillId="8" borderId="8" applyNumberFormat="0" applyFont="0" applyAlignment="0" applyProtection="0"/>
    <xf numFmtId="0" fontId="22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28" applyNumberFormat="0" applyFont="0" applyAlignment="0" applyProtection="0"/>
    <xf numFmtId="0" fontId="27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28" applyNumberFormat="0" applyFont="0" applyAlignment="0" applyProtection="0"/>
    <xf numFmtId="0" fontId="27" fillId="39" borderId="28" applyNumberFormat="0" applyFont="0" applyAlignment="0" applyProtection="0"/>
    <xf numFmtId="0" fontId="27" fillId="39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9" fillId="68" borderId="29" applyNumberFormat="0" applyAlignment="0" applyProtection="0"/>
    <xf numFmtId="0" fontId="79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18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2" fillId="0" borderId="23"/>
    <xf numFmtId="9" fontId="47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2" fillId="0" borderId="23"/>
    <xf numFmtId="9" fontId="27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80" fillId="0" borderId="15">
      <alignment horizontal="center"/>
    </xf>
    <xf numFmtId="0" fontId="80" fillId="0" borderId="15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0" fontId="39" fillId="0" borderId="0"/>
    <xf numFmtId="0" fontId="40" fillId="0" borderId="0"/>
    <xf numFmtId="3" fontId="81" fillId="0" borderId="0" applyFill="0" applyBorder="0" applyAlignment="0" applyProtection="0"/>
    <xf numFmtId="0" fontId="82" fillId="0" borderId="0"/>
    <xf numFmtId="0" fontId="83" fillId="0" borderId="0"/>
    <xf numFmtId="3" fontId="81" fillId="0" borderId="0" applyFill="0" applyBorder="0" applyAlignment="0" applyProtection="0"/>
    <xf numFmtId="42" fontId="22" fillId="67" borderId="0"/>
    <xf numFmtId="0" fontId="38" fillId="79" borderId="0"/>
    <xf numFmtId="0" fontId="84" fillId="79" borderId="30"/>
    <xf numFmtId="0" fontId="85" fillId="80" borderId="31"/>
    <xf numFmtId="0" fontId="86" fillId="79" borderId="32"/>
    <xf numFmtId="42" fontId="22" fillId="67" borderId="0"/>
    <xf numFmtId="42" fontId="22" fillId="67" borderId="33">
      <alignment vertical="center"/>
    </xf>
    <xf numFmtId="42" fontId="22" fillId="67" borderId="33">
      <alignment vertical="center"/>
    </xf>
    <xf numFmtId="0" fontId="56" fillId="67" borderId="10" applyNumberFormat="0">
      <alignment horizontal="center" vertical="center" wrapText="1"/>
    </xf>
    <xf numFmtId="0" fontId="56" fillId="67" borderId="10" applyNumberFormat="0">
      <alignment horizontal="center" vertical="center" wrapText="1"/>
    </xf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42" fontId="22" fillId="67" borderId="0"/>
    <xf numFmtId="166" fontId="65" fillId="0" borderId="0" applyBorder="0" applyAlignment="0"/>
    <xf numFmtId="166" fontId="65" fillId="0" borderId="0" applyBorder="0" applyAlignment="0"/>
    <xf numFmtId="42" fontId="22" fillId="67" borderId="34">
      <alignment horizontal="left"/>
    </xf>
    <xf numFmtId="42" fontId="22" fillId="67" borderId="34">
      <alignment horizontal="left"/>
    </xf>
    <xf numFmtId="188" fontId="87" fillId="67" borderId="34">
      <alignment horizontal="left"/>
    </xf>
    <xf numFmtId="166" fontId="65" fillId="0" borderId="0" applyBorder="0" applyAlignment="0"/>
    <xf numFmtId="14" fontId="76" fillId="0" borderId="0" applyNumberFormat="0" applyFill="0" applyBorder="0" applyAlignment="0" applyProtection="0">
      <alignment horizontal="lef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4" fontId="88" fillId="76" borderId="29" applyNumberFormat="0" applyProtection="0">
      <alignment vertical="center"/>
    </xf>
    <xf numFmtId="4" fontId="89" fillId="76" borderId="29" applyNumberFormat="0" applyProtection="0">
      <alignment vertical="center"/>
    </xf>
    <xf numFmtId="4" fontId="88" fillId="76" borderId="29" applyNumberFormat="0" applyProtection="0">
      <alignment horizontal="left" vertical="center" indent="1"/>
    </xf>
    <xf numFmtId="4" fontId="88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82" borderId="29" applyNumberFormat="0" applyProtection="0">
      <alignment horizontal="right" vertical="center"/>
    </xf>
    <xf numFmtId="4" fontId="88" fillId="83" borderId="29" applyNumberFormat="0" applyProtection="0">
      <alignment horizontal="right" vertical="center"/>
    </xf>
    <xf numFmtId="4" fontId="88" fillId="84" borderId="29" applyNumberFormat="0" applyProtection="0">
      <alignment horizontal="right" vertical="center"/>
    </xf>
    <xf numFmtId="4" fontId="88" fillId="85" borderId="29" applyNumberFormat="0" applyProtection="0">
      <alignment horizontal="right" vertical="center"/>
    </xf>
    <xf numFmtId="4" fontId="88" fillId="86" borderId="29" applyNumberFormat="0" applyProtection="0">
      <alignment horizontal="right" vertical="center"/>
    </xf>
    <xf numFmtId="4" fontId="88" fillId="87" borderId="29" applyNumberFormat="0" applyProtection="0">
      <alignment horizontal="right" vertical="center"/>
    </xf>
    <xf numFmtId="4" fontId="88" fillId="88" borderId="29" applyNumberFormat="0" applyProtection="0">
      <alignment horizontal="right" vertical="center"/>
    </xf>
    <xf numFmtId="4" fontId="88" fillId="89" borderId="29" applyNumberFormat="0" applyProtection="0">
      <alignment horizontal="right" vertical="center"/>
    </xf>
    <xf numFmtId="4" fontId="88" fillId="90" borderId="29" applyNumberFormat="0" applyProtection="0">
      <alignment horizontal="right" vertical="center"/>
    </xf>
    <xf numFmtId="4" fontId="90" fillId="91" borderId="29" applyNumberFormat="0" applyProtection="0">
      <alignment horizontal="left" vertical="center" indent="1"/>
    </xf>
    <xf numFmtId="4" fontId="88" fillId="92" borderId="35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92" borderId="29" applyNumberFormat="0" applyProtection="0">
      <alignment horizontal="left" vertical="center" indent="1"/>
    </xf>
    <xf numFmtId="4" fontId="88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5" fillId="64" borderId="36" applyBorder="0"/>
    <xf numFmtId="4" fontId="88" fillId="96" borderId="29" applyNumberFormat="0" applyProtection="0">
      <alignment vertical="center"/>
    </xf>
    <xf numFmtId="4" fontId="89" fillId="96" borderId="29" applyNumberFormat="0" applyProtection="0">
      <alignment vertical="center"/>
    </xf>
    <xf numFmtId="4" fontId="88" fillId="96" borderId="29" applyNumberFormat="0" applyProtection="0">
      <alignment horizontal="left" vertical="center" indent="1"/>
    </xf>
    <xf numFmtId="4" fontId="88" fillId="96" borderId="29" applyNumberFormat="0" applyProtection="0">
      <alignment horizontal="left" vertical="center" indent="1"/>
    </xf>
    <xf numFmtId="4" fontId="88" fillId="92" borderId="29" applyNumberFormat="0" applyProtection="0">
      <alignment horizontal="right" vertical="center"/>
    </xf>
    <xf numFmtId="4" fontId="89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2" fillId="0" borderId="0"/>
    <xf numFmtId="0" fontId="53" fillId="97" borderId="22"/>
    <xf numFmtId="4" fontId="93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4" fillId="0" borderId="0" applyNumberFormat="0" applyFill="0" applyBorder="0" applyAlignment="0" applyProtection="0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53" fillId="0" borderId="37"/>
    <xf numFmtId="38" fontId="65" fillId="0" borderId="34"/>
    <xf numFmtId="39" fontId="76" fillId="99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2" fontId="22" fillId="0" borderId="0">
      <alignment horizontal="left" wrapText="1"/>
    </xf>
    <xf numFmtId="40" fontId="95" fillId="0" borderId="0" applyBorder="0">
      <alignment horizontal="right"/>
    </xf>
    <xf numFmtId="41" fontId="96" fillId="67" borderId="0">
      <alignment horizontal="left"/>
    </xf>
    <xf numFmtId="0" fontId="97" fillId="0" borderId="0"/>
    <xf numFmtId="0" fontId="22" fillId="0" borderId="0" applyNumberFormat="0" applyBorder="0" applyAlignment="0"/>
    <xf numFmtId="0" fontId="9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/>
    <xf numFmtId="0" fontId="84" fillId="79" borderId="0"/>
    <xf numFmtId="193" fontId="100" fillId="67" borderId="0">
      <alignment horizontal="left" vertical="center"/>
    </xf>
    <xf numFmtId="193" fontId="101" fillId="0" borderId="0">
      <alignment horizontal="left" vertical="center"/>
    </xf>
    <xf numFmtId="0" fontId="56" fillId="67" borderId="0">
      <alignment horizontal="left" wrapText="1"/>
    </xf>
    <xf numFmtId="0" fontId="56" fillId="67" borderId="0">
      <alignment horizontal="left" wrapText="1"/>
    </xf>
    <xf numFmtId="0" fontId="102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38" applyNumberFormat="0" applyFont="0" applyFill="0" applyAlignment="0" applyProtection="0"/>
    <xf numFmtId="0" fontId="49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56" fillId="67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41"/>
    <xf numFmtId="0" fontId="40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19" fillId="0" borderId="0" xfId="4" applyFont="1"/>
    <xf numFmtId="44" fontId="19" fillId="0" borderId="0" xfId="2" applyFont="1"/>
    <xf numFmtId="0" fontId="19" fillId="33" borderId="0" xfId="4" applyFont="1" applyFill="1" applyAlignment="1">
      <alignment horizontal="center"/>
    </xf>
    <xf numFmtId="0" fontId="19" fillId="0" borderId="0" xfId="4" applyFont="1" applyAlignment="1">
      <alignment horizontal="center"/>
    </xf>
    <xf numFmtId="164" fontId="19" fillId="33" borderId="0" xfId="4" applyNumberFormat="1" applyFont="1" applyFill="1"/>
    <xf numFmtId="44" fontId="19" fillId="33" borderId="0" xfId="4" applyNumberFormat="1" applyFont="1" applyFill="1"/>
    <xf numFmtId="0" fontId="19" fillId="33" borderId="0" xfId="4" applyFont="1" applyFill="1"/>
    <xf numFmtId="0" fontId="18" fillId="33" borderId="0" xfId="4" applyFill="1" applyAlignment="1">
      <alignment horizontal="center"/>
    </xf>
    <xf numFmtId="10" fontId="19" fillId="33" borderId="0" xfId="3" applyNumberFormat="1" applyFont="1" applyFill="1"/>
    <xf numFmtId="164" fontId="19" fillId="33" borderId="0" xfId="2" applyNumberFormat="1" applyFont="1" applyFill="1"/>
    <xf numFmtId="44" fontId="19" fillId="33" borderId="0" xfId="2" applyFont="1" applyFill="1"/>
    <xf numFmtId="0" fontId="18" fillId="33" borderId="0" xfId="4" applyFill="1"/>
    <xf numFmtId="165" fontId="19" fillId="33" borderId="0" xfId="4" applyNumberFormat="1" applyFont="1" applyFill="1"/>
    <xf numFmtId="44" fontId="19" fillId="0" borderId="0" xfId="5" applyFont="1"/>
    <xf numFmtId="164" fontId="19" fillId="33" borderId="0" xfId="5" applyNumberFormat="1" applyFont="1" applyFill="1"/>
    <xf numFmtId="164" fontId="20" fillId="0" borderId="0" xfId="4" applyNumberFormat="1" applyFont="1"/>
    <xf numFmtId="165" fontId="20" fillId="0" borderId="0" xfId="4" applyNumberFormat="1" applyFont="1"/>
    <xf numFmtId="165" fontId="19" fillId="33" borderId="0" xfId="5" applyNumberFormat="1" applyFont="1" applyFill="1"/>
    <xf numFmtId="0" fontId="19" fillId="33" borderId="0" xfId="4" applyFont="1" applyFill="1" applyAlignment="1">
      <alignment horizontal="center" wrapText="1"/>
    </xf>
    <xf numFmtId="166" fontId="20" fillId="0" borderId="0" xfId="6" applyNumberFormat="1" applyFont="1"/>
    <xf numFmtId="166" fontId="19" fillId="33" borderId="0" xfId="6" applyNumberFormat="1" applyFont="1" applyFill="1"/>
    <xf numFmtId="0" fontId="20" fillId="0" borderId="0" xfId="4" applyFont="1"/>
    <xf numFmtId="44" fontId="20" fillId="0" borderId="0" xfId="4" applyNumberFormat="1" applyFont="1"/>
    <xf numFmtId="167" fontId="19" fillId="0" borderId="0" xfId="4" applyNumberFormat="1" applyFont="1"/>
    <xf numFmtId="167" fontId="19" fillId="0" borderId="0" xfId="4" applyNumberFormat="1" applyFont="1" applyBorder="1" applyAlignment="1">
      <alignment horizontal="center"/>
    </xf>
    <xf numFmtId="167" fontId="21" fillId="33" borderId="10" xfId="4" applyNumberFormat="1" applyFont="1" applyFill="1" applyBorder="1" applyAlignment="1">
      <alignment horizontal="center" vertical="center"/>
    </xf>
    <xf numFmtId="0" fontId="21" fillId="33" borderId="10" xfId="4" applyFont="1" applyFill="1" applyBorder="1" applyAlignment="1">
      <alignment horizontal="center" vertical="center"/>
    </xf>
    <xf numFmtId="0" fontId="21" fillId="33" borderId="10" xfId="4" applyFont="1" applyFill="1" applyBorder="1" applyAlignment="1">
      <alignment vertical="center"/>
    </xf>
    <xf numFmtId="0" fontId="21" fillId="33" borderId="10" xfId="4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10" fontId="19" fillId="0" borderId="0" xfId="3" applyNumberFormat="1" applyFont="1"/>
    <xf numFmtId="44" fontId="20" fillId="33" borderId="0" xfId="4" applyNumberFormat="1" applyFont="1" applyFill="1"/>
    <xf numFmtId="166" fontId="20" fillId="33" borderId="0" xfId="6" applyNumberFormat="1" applyFont="1" applyFill="1"/>
    <xf numFmtId="0" fontId="103" fillId="33" borderId="0" xfId="0" applyFont="1" applyFill="1" applyAlignment="1">
      <alignment horizontal="center"/>
    </xf>
    <xf numFmtId="0" fontId="18" fillId="0" borderId="0" xfId="4"/>
    <xf numFmtId="191" fontId="19" fillId="33" borderId="0" xfId="3" applyNumberFormat="1" applyFont="1" applyFill="1"/>
    <xf numFmtId="164" fontId="19" fillId="33" borderId="0" xfId="2" applyNumberFormat="1" applyFont="1" applyFill="1" applyBorder="1"/>
    <xf numFmtId="165" fontId="19" fillId="33" borderId="42" xfId="2" applyNumberFormat="1" applyFont="1" applyFill="1" applyBorder="1"/>
    <xf numFmtId="3" fontId="19" fillId="33" borderId="10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6" fontId="19" fillId="33" borderId="0" xfId="1" applyNumberFormat="1" applyFont="1" applyFill="1" applyBorder="1"/>
    <xf numFmtId="164" fontId="19" fillId="33" borderId="10" xfId="4" applyNumberFormat="1" applyFont="1" applyFill="1" applyBorder="1"/>
    <xf numFmtId="166" fontId="19" fillId="33" borderId="10" xfId="6" applyNumberFormat="1" applyFont="1" applyFill="1" applyBorder="1"/>
    <xf numFmtId="0" fontId="19" fillId="33" borderId="0" xfId="4" quotePrefix="1" applyFont="1" applyFill="1" applyAlignment="1">
      <alignment horizontal="center"/>
    </xf>
    <xf numFmtId="164" fontId="19" fillId="33" borderId="10" xfId="2" applyNumberFormat="1" applyFont="1" applyFill="1" applyBorder="1"/>
    <xf numFmtId="0" fontId="105" fillId="33" borderId="0" xfId="4" applyFont="1" applyFill="1" applyAlignment="1">
      <alignment horizontal="left"/>
    </xf>
    <xf numFmtId="41" fontId="56" fillId="33" borderId="10" xfId="5957" applyNumberFormat="1" applyFont="1" applyFill="1" applyBorder="1">
      <alignment horizontal="center" vertical="center" wrapText="1"/>
    </xf>
    <xf numFmtId="0" fontId="19" fillId="33" borderId="10" xfId="4" applyFont="1" applyFill="1" applyBorder="1"/>
    <xf numFmtId="0" fontId="56" fillId="0" borderId="0" xfId="4" applyFont="1" applyAlignment="1"/>
    <xf numFmtId="43" fontId="0" fillId="0" borderId="0" xfId="1" applyFont="1"/>
    <xf numFmtId="0" fontId="0" fillId="33" borderId="0" xfId="0" applyFill="1"/>
    <xf numFmtId="165" fontId="19" fillId="33" borderId="0" xfId="2" applyNumberFormat="1" applyFont="1" applyFill="1"/>
    <xf numFmtId="165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65" fontId="19" fillId="33" borderId="10" xfId="2" applyNumberFormat="1" applyFont="1" applyFill="1" applyBorder="1"/>
    <xf numFmtId="166" fontId="19" fillId="33" borderId="10" xfId="1" applyNumberFormat="1" applyFont="1" applyFill="1" applyBorder="1"/>
    <xf numFmtId="37" fontId="106" fillId="0" borderId="0" xfId="0" applyNumberFormat="1" applyFont="1" applyBorder="1"/>
    <xf numFmtId="191" fontId="106" fillId="0" borderId="0" xfId="3" applyNumberFormat="1" applyFont="1" applyAlignment="1"/>
    <xf numFmtId="194" fontId="106" fillId="0" borderId="0" xfId="0" applyNumberFormat="1" applyFont="1" applyAlignment="1"/>
    <xf numFmtId="194" fontId="106" fillId="0" borderId="0" xfId="6112" applyNumberFormat="1" applyFont="1" applyBorder="1" applyAlignment="1">
      <alignment horizontal="right"/>
    </xf>
    <xf numFmtId="0" fontId="106" fillId="0" borderId="0" xfId="0" applyFont="1"/>
    <xf numFmtId="191" fontId="106" fillId="0" borderId="0" xfId="3" applyNumberFormat="1" applyFont="1" applyBorder="1"/>
    <xf numFmtId="194" fontId="106" fillId="0" borderId="0" xfId="6112" applyNumberFormat="1" applyFont="1" applyFill="1" applyBorder="1" applyAlignment="1">
      <alignment horizontal="right"/>
    </xf>
    <xf numFmtId="0" fontId="106" fillId="0" borderId="0" xfId="0" applyFont="1" applyBorder="1"/>
    <xf numFmtId="0" fontId="106" fillId="0" borderId="0" xfId="6112" applyFont="1"/>
    <xf numFmtId="191" fontId="106" fillId="0" borderId="0" xfId="6112" applyNumberFormat="1" applyFont="1"/>
    <xf numFmtId="195" fontId="106" fillId="0" borderId="0" xfId="6112" applyNumberFormat="1" applyFont="1" applyFill="1" applyBorder="1"/>
    <xf numFmtId="191" fontId="106" fillId="0" borderId="0" xfId="6112" applyNumberFormat="1" applyFont="1" applyBorder="1" applyAlignment="1">
      <alignment horizontal="left"/>
    </xf>
    <xf numFmtId="0" fontId="106" fillId="0" borderId="0" xfId="6112" applyFont="1" applyBorder="1" applyProtection="1">
      <protection locked="0"/>
    </xf>
    <xf numFmtId="0" fontId="106" fillId="0" borderId="0" xfId="6112" applyFont="1" applyBorder="1"/>
    <xf numFmtId="166" fontId="106" fillId="0" borderId="0" xfId="1" applyNumberFormat="1" applyFont="1"/>
    <xf numFmtId="187" fontId="106" fillId="0" borderId="0" xfId="3" applyNumberFormat="1" applyFont="1" applyAlignment="1"/>
    <xf numFmtId="194" fontId="106" fillId="0" borderId="34" xfId="6112" applyNumberFormat="1" applyFont="1" applyFill="1" applyBorder="1" applyAlignment="1">
      <alignment horizontal="right"/>
    </xf>
    <xf numFmtId="196" fontId="106" fillId="0" borderId="0" xfId="6112" applyNumberFormat="1" applyFont="1" applyFill="1" applyBorder="1"/>
    <xf numFmtId="3" fontId="106" fillId="0" borderId="0" xfId="6112" applyNumberFormat="1" applyFont="1" applyFill="1" applyBorder="1"/>
    <xf numFmtId="0" fontId="106" fillId="0" borderId="0" xfId="0" applyFont="1" applyBorder="1" applyProtection="1">
      <protection locked="0"/>
    </xf>
    <xf numFmtId="0" fontId="106" fillId="0" borderId="0" xfId="6112" applyFont="1" applyFill="1"/>
    <xf numFmtId="3" fontId="106" fillId="0" borderId="34" xfId="6112" applyNumberFormat="1" applyFont="1" applyFill="1" applyBorder="1"/>
    <xf numFmtId="0" fontId="106" fillId="0" borderId="0" xfId="6112" applyFont="1" applyFill="1" applyBorder="1" applyProtection="1">
      <protection locked="0"/>
    </xf>
    <xf numFmtId="197" fontId="106" fillId="0" borderId="0" xfId="0" applyNumberFormat="1" applyFont="1" applyAlignment="1"/>
    <xf numFmtId="196" fontId="106" fillId="0" borderId="0" xfId="0" applyNumberFormat="1" applyFont="1" applyFill="1" applyBorder="1"/>
    <xf numFmtId="0" fontId="106" fillId="0" borderId="0" xfId="6112" applyFont="1" applyFill="1" applyBorder="1"/>
    <xf numFmtId="7" fontId="106" fillId="0" borderId="0" xfId="0" applyNumberFormat="1" applyFont="1" applyAlignment="1"/>
    <xf numFmtId="195" fontId="106" fillId="0" borderId="0" xfId="0" applyNumberFormat="1" applyFont="1" applyFill="1" applyBorder="1"/>
    <xf numFmtId="0" fontId="107" fillId="0" borderId="0" xfId="6112" applyFont="1" applyBorder="1" applyProtection="1">
      <protection locked="0"/>
    </xf>
    <xf numFmtId="194" fontId="106" fillId="0" borderId="34" xfId="6112" applyNumberFormat="1" applyFont="1" applyBorder="1" applyAlignment="1">
      <alignment horizontal="right"/>
    </xf>
    <xf numFmtId="194" fontId="106" fillId="0" borderId="0" xfId="6112" applyNumberFormat="1" applyFont="1" applyBorder="1"/>
    <xf numFmtId="195" fontId="106" fillId="0" borderId="0" xfId="6112" applyNumberFormat="1" applyFont="1" applyBorder="1" applyAlignment="1">
      <alignment horizontal="right"/>
    </xf>
    <xf numFmtId="191" fontId="106" fillId="0" borderId="0" xfId="6112" applyNumberFormat="1" applyFont="1" applyFill="1"/>
    <xf numFmtId="187" fontId="106" fillId="0" borderId="0" xfId="6112" applyNumberFormat="1" applyFont="1" applyFill="1" applyBorder="1" applyAlignment="1">
      <alignment horizontal="left"/>
    </xf>
    <xf numFmtId="165" fontId="106" fillId="0" borderId="0" xfId="4517" applyNumberFormat="1" applyFont="1" applyFill="1" applyBorder="1"/>
    <xf numFmtId="0" fontId="107" fillId="0" borderId="0" xfId="6112" applyFont="1" applyFill="1" applyBorder="1" applyProtection="1">
      <protection locked="0"/>
    </xf>
    <xf numFmtId="187" fontId="106" fillId="0" borderId="0" xfId="6112" applyNumberFormat="1" applyFont="1" applyBorder="1" applyAlignment="1">
      <alignment horizontal="left"/>
    </xf>
    <xf numFmtId="9" fontId="106" fillId="0" borderId="0" xfId="6112" applyNumberFormat="1" applyFont="1" applyFill="1" applyBorder="1"/>
    <xf numFmtId="194" fontId="106" fillId="0" borderId="34" xfId="6112" applyNumberFormat="1" applyFont="1" applyFill="1" applyBorder="1"/>
    <xf numFmtId="194" fontId="106" fillId="0" borderId="0" xfId="6112" applyNumberFormat="1" applyFont="1" applyFill="1" applyBorder="1"/>
    <xf numFmtId="0" fontId="106" fillId="0" borderId="0" xfId="0" applyFont="1" applyBorder="1" applyAlignment="1">
      <alignment horizontal="center"/>
    </xf>
    <xf numFmtId="0" fontId="106" fillId="0" borderId="0" xfId="0" applyFont="1" applyAlignment="1">
      <alignment horizontal="center"/>
    </xf>
    <xf numFmtId="195" fontId="106" fillId="0" borderId="0" xfId="0" applyNumberFormat="1" applyFont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9" fontId="106" fillId="0" borderId="0" xfId="3" applyFont="1" applyBorder="1" applyAlignment="1">
      <alignment horizontal="center"/>
    </xf>
    <xf numFmtId="191" fontId="106" fillId="0" borderId="0" xfId="0" applyNumberFormat="1" applyFont="1" applyBorder="1" applyAlignment="1">
      <alignment horizontal="center"/>
    </xf>
    <xf numFmtId="0" fontId="0" fillId="33" borderId="0" xfId="4" applyFont="1" applyFill="1" applyAlignment="1">
      <alignment horizontal="center"/>
    </xf>
    <xf numFmtId="41" fontId="56" fillId="33" borderId="0" xfId="5957" applyNumberFormat="1" applyFont="1" applyFill="1" applyBorder="1">
      <alignment horizontal="center" vertical="center" wrapText="1"/>
    </xf>
    <xf numFmtId="0" fontId="106" fillId="0" borderId="10" xfId="0" applyFont="1" applyBorder="1" applyAlignment="1">
      <alignment horizontal="center"/>
    </xf>
    <xf numFmtId="0" fontId="106" fillId="0" borderId="0" xfId="0" applyFont="1" applyBorder="1" applyAlignment="1"/>
    <xf numFmtId="0" fontId="106" fillId="0" borderId="14" xfId="0" applyFont="1" applyBorder="1" applyAlignment="1"/>
    <xf numFmtId="0" fontId="106" fillId="0" borderId="14" xfId="0" applyFont="1" applyBorder="1" applyAlignment="1">
      <alignment horizontal="center"/>
    </xf>
    <xf numFmtId="0" fontId="106" fillId="0" borderId="0" xfId="0" applyFont="1" applyAlignment="1"/>
    <xf numFmtId="195" fontId="106" fillId="0" borderId="10" xfId="0" applyNumberFormat="1" applyFont="1" applyBorder="1" applyAlignment="1">
      <alignment horizontal="center"/>
    </xf>
    <xf numFmtId="0" fontId="106" fillId="0" borderId="10" xfId="0" applyFont="1" applyFill="1" applyBorder="1" applyAlignment="1">
      <alignment horizontal="center"/>
    </xf>
    <xf numFmtId="9" fontId="106" fillId="0" borderId="10" xfId="3" applyFont="1" applyBorder="1" applyAlignment="1">
      <alignment horizontal="center"/>
    </xf>
    <xf numFmtId="191" fontId="106" fillId="0" borderId="0" xfId="0" applyNumberFormat="1" applyFont="1" applyBorder="1" applyAlignment="1"/>
    <xf numFmtId="0" fontId="106" fillId="0" borderId="10" xfId="0" applyFont="1" applyBorder="1"/>
    <xf numFmtId="0" fontId="106" fillId="0" borderId="0" xfId="0" applyFont="1" applyBorder="1" applyAlignment="1">
      <alignment horizontal="left"/>
    </xf>
    <xf numFmtId="0" fontId="106" fillId="0" borderId="10" xfId="0" applyFont="1" applyBorder="1" applyAlignment="1">
      <alignment horizontal="centerContinuous"/>
    </xf>
    <xf numFmtId="195" fontId="106" fillId="0" borderId="10" xfId="0" applyNumberFormat="1" applyFont="1" applyBorder="1" applyAlignment="1">
      <alignment horizontal="centerContinuous"/>
    </xf>
    <xf numFmtId="195" fontId="106" fillId="0" borderId="0" xfId="0" applyNumberFormat="1" applyFont="1" applyBorder="1" applyAlignment="1"/>
    <xf numFmtId="0" fontId="107" fillId="0" borderId="0" xfId="0" applyFont="1" applyAlignment="1">
      <alignment horizontal="center"/>
    </xf>
    <xf numFmtId="194" fontId="107" fillId="0" borderId="0" xfId="5314" applyNumberFormat="1" applyFont="1" applyAlignment="1">
      <alignment horizontal="centerContinuous"/>
    </xf>
    <xf numFmtId="0" fontId="107" fillId="0" borderId="0" xfId="5314" applyFont="1" applyAlignment="1">
      <alignment horizontal="centerContinuous"/>
    </xf>
    <xf numFmtId="0" fontId="107" fillId="0" borderId="0" xfId="5314" applyFont="1" applyBorder="1" applyAlignment="1">
      <alignment horizontal="centerContinuous"/>
    </xf>
    <xf numFmtId="191" fontId="19" fillId="33" borderId="0" xfId="5834" applyNumberFormat="1" applyFont="1" applyFill="1"/>
    <xf numFmtId="164" fontId="19" fillId="0" borderId="0" xfId="2" applyNumberFormat="1" applyFont="1"/>
    <xf numFmtId="165" fontId="19" fillId="0" borderId="0" xfId="4" applyNumberFormat="1" applyFont="1"/>
    <xf numFmtId="191" fontId="19" fillId="0" borderId="0" xfId="3" applyNumberFormat="1" applyFont="1"/>
    <xf numFmtId="0" fontId="19" fillId="0" borderId="0" xfId="4" applyFont="1" applyFill="1" applyAlignment="1">
      <alignment horizontal="center"/>
    </xf>
    <xf numFmtId="0" fontId="19" fillId="0" borderId="0" xfId="4" applyFont="1" applyFill="1"/>
    <xf numFmtId="0" fontId="21" fillId="33" borderId="0" xfId="4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04" fillId="33" borderId="0" xfId="0" applyFont="1" applyFill="1" applyAlignment="1">
      <alignment horizontal="center"/>
    </xf>
    <xf numFmtId="0" fontId="56" fillId="33" borderId="0" xfId="4" applyFont="1" applyFill="1" applyAlignment="1">
      <alignment horizontal="center"/>
    </xf>
    <xf numFmtId="0" fontId="10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21">
    <cellStyle name="_x0013_" xfId="7"/>
    <cellStyle name="_x0013_ 2" xfId="8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_Book4" xfId="13"/>
    <cellStyle name="_09GRC Gas Transport For Review_Book4 2" xfId="14"/>
    <cellStyle name="_x0013__16.07E Wild Horse Wind Expansionwrkingfile" xfId="15"/>
    <cellStyle name="_x0013__16.07E Wild Horse Wind Expansionwrkingfile 2" xfId="16"/>
    <cellStyle name="_x0013__16.07E Wild Horse Wind Expansionwrkingfile SF" xfId="17"/>
    <cellStyle name="_x0013__16.07E Wild Horse Wind Expansionwrkingfile SF 2" xfId="18"/>
    <cellStyle name="_x0013__16.37E Wild Horse Expansion DeferralRevwrkingfile SF" xfId="19"/>
    <cellStyle name="_x0013__16.37E Wild Horse Expansion DeferralRevwrkingfile SF 2" xfId="20"/>
    <cellStyle name="_2.01G Temp Normalization(C)" xfId="21"/>
    <cellStyle name="_2.05G Pass-Through Revenue and Expenses" xfId="22"/>
    <cellStyle name="_2.11G Interest on Customer Deposits" xfId="2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4 31 Regulatory Assets and Liabilities  7 06- Exhibit D" xfId="135"/>
    <cellStyle name="_4.13E Montana Energy Tax_4 31 Regulatory Assets and Liabilities  7 06- Exhibit D 2" xfId="136"/>
    <cellStyle name="_4.13E Montana Energy Tax_4 32 Regulatory Assets and Liabilities  7 06- Exhibit D" xfId="137"/>
    <cellStyle name="_4.13E Montana Energy Tax_4 32 Regulatory Assets and Liabilities  7 06- Exhibit D 2" xfId="138"/>
    <cellStyle name="_4.13E Montana Energy Tax_Book2" xfId="139"/>
    <cellStyle name="_4.13E Montana Energy Tax_Book2 2" xfId="140"/>
    <cellStyle name="_4.13E Montana Energy Tax_Book2_Adj Bench DR 3 for Initial Briefs (Electric)" xfId="141"/>
    <cellStyle name="_4.13E Montana Energy Tax_Book2_Adj Bench DR 3 for Initial Briefs (Electric) 2" xfId="142"/>
    <cellStyle name="_4.13E Montana Energy Tax_Book2_Electric Rev Req Model (2009 GRC) Rebuttal" xfId="143"/>
    <cellStyle name="_4.13E Montana Energy Tax_Book2_Electric Rev Req Model (2009 GRC) Rebuttal 2" xfId="144"/>
    <cellStyle name="_4.13E Montana Energy Tax_Book2_Electric Rev Req Model (2009 GRC) Rebuttal REmoval of New  WH Solar AdjustMI" xfId="145"/>
    <cellStyle name="_4.13E Montana Energy Tax_Book2_Electric Rev Req Model (2009 GRC) Rebuttal REmoval of New  WH Solar AdjustMI 2" xfId="146"/>
    <cellStyle name="_4.13E Montana Energy Tax_Book2_Electric Rev Req Model (2009 GRC) Revised 01-18-2010" xfId="147"/>
    <cellStyle name="_4.13E Montana Energy Tax_Book2_Electric Rev Req Model (2009 GRC) Revised 01-18-2010 2" xfId="148"/>
    <cellStyle name="_4.13E Montana Energy Tax_Book2_Final Order Electric EXHIBIT A-1" xfId="149"/>
    <cellStyle name="_4.13E Montana Energy Tax_Book2_Final Order Electric EXHIBIT A-1 2" xfId="150"/>
    <cellStyle name="_4.13E Montana Energy Tax_Book4" xfId="151"/>
    <cellStyle name="_4.13E Montana Energy Tax_Book4 2" xfId="152"/>
    <cellStyle name="_4.13E Montana Energy Tax_Book9" xfId="153"/>
    <cellStyle name="_4.13E Montana Energy Tax_Book9 2" xfId="154"/>
    <cellStyle name="_4.13E Montana Energy Tax_DWH-08 (Rate Spread &amp; Design Workpapers)" xfId="155"/>
    <cellStyle name="_4.13E Montana Energy Tax_Final 2008 PTC Rate Design Workpapers 10.27.08" xfId="156"/>
    <cellStyle name="_4.13E Montana Energy Tax_INPUTS" xfId="157"/>
    <cellStyle name="_4.13E Montana Energy Tax_INPUTS 2" xfId="158"/>
    <cellStyle name="_4.13E Montana Energy Tax_Power Costs - Comparison bx Rbtl-Staff-Jt-PC" xfId="159"/>
    <cellStyle name="_4.13E Montana Energy Tax_Power Costs - Comparison bx Rbtl-Staff-Jt-PC 2" xfId="160"/>
    <cellStyle name="_4.13E Montana Energy Tax_Power Costs - Comparison bx Rbtl-Staff-Jt-PC_Adj Bench DR 3 for Initial Briefs (Electric)" xfId="161"/>
    <cellStyle name="_4.13E Montana Energy Tax_Power Costs - Comparison bx Rbtl-Staff-Jt-PC_Adj Bench DR 3 for Initial Briefs (Electric) 2" xfId="162"/>
    <cellStyle name="_4.13E Montana Energy Tax_Power Costs - Comparison bx Rbtl-Staff-Jt-PC_Electric Rev Req Model (2009 GRC) Rebuttal" xfId="163"/>
    <cellStyle name="_4.13E Montana Energy Tax_Power Costs - Comparison bx Rbtl-Staff-Jt-PC_Electric Rev Req Model (2009 GRC) Rebuttal 2" xfId="164"/>
    <cellStyle name="_4.13E Montana Energy Tax_Power Costs - Comparison bx Rbtl-Staff-Jt-PC_Electric Rev Req Model (2009 GRC) Rebuttal REmoval of New  WH Solar AdjustMI" xfId="165"/>
    <cellStyle name="_4.13E Montana Energy Tax_Power Costs - Comparison bx Rbtl-Staff-Jt-PC_Electric Rev Req Model (2009 GRC) Rebuttal REmoval of New  WH Solar AdjustMI 2" xfId="166"/>
    <cellStyle name="_4.13E Montana Energy Tax_Power Costs - Comparison bx Rbtl-Staff-Jt-PC_Electric Rev Req Model (2009 GRC) Revised 01-18-2010" xfId="167"/>
    <cellStyle name="_4.13E Montana Energy Tax_Power Costs - Comparison bx Rbtl-Staff-Jt-PC_Electric Rev Req Model (2009 GRC) Revised 01-18-2010 2" xfId="168"/>
    <cellStyle name="_4.13E Montana Energy Tax_Power Costs - Comparison bx Rbtl-Staff-Jt-PC_Final Order Electric EXHIBIT A-1" xfId="169"/>
    <cellStyle name="_4.13E Montana Energy Tax_Power Costs - Comparison bx Rbtl-Staff-Jt-PC_Final Order Electric EXHIBIT A-1 2" xfId="170"/>
    <cellStyle name="_4.13E Montana Energy Tax_Production Adj 4.37" xfId="171"/>
    <cellStyle name="_4.13E Montana Energy Tax_Production Adj 4.37 2" xfId="172"/>
    <cellStyle name="_4.13E Montana Energy Tax_Purchased Power Adj 4.03" xfId="173"/>
    <cellStyle name="_4.13E Montana Energy Tax_Purchased Power Adj 4.03 2" xfId="174"/>
    <cellStyle name="_4.13E Montana Energy Tax_Rebuttal Power Costs" xfId="175"/>
    <cellStyle name="_4.13E Montana Energy Tax_Rebuttal Power Costs 2" xfId="176"/>
    <cellStyle name="_4.13E Montana Energy Tax_Rebuttal Power Costs_Adj Bench DR 3 for Initial Briefs (Electric)" xfId="177"/>
    <cellStyle name="_4.13E Montana Energy Tax_Rebuttal Power Costs_Adj Bench DR 3 for Initial Briefs (Electric) 2" xfId="178"/>
    <cellStyle name="_4.13E Montana Energy Tax_Rebuttal Power Costs_Electric Rev Req Model (2009 GRC) Rebuttal" xfId="179"/>
    <cellStyle name="_4.13E Montana Energy Tax_Rebuttal Power Costs_Electric Rev Req Model (2009 GRC) Rebuttal 2" xfId="180"/>
    <cellStyle name="_4.13E Montana Energy Tax_Rebuttal Power Costs_Electric Rev Req Model (2009 GRC) Rebuttal REmoval of New  WH Solar AdjustMI" xfId="181"/>
    <cellStyle name="_4.13E Montana Energy Tax_Rebuttal Power Costs_Electric Rev Req Model (2009 GRC) Rebuttal REmoval of New  WH Solar AdjustMI 2" xfId="182"/>
    <cellStyle name="_4.13E Montana Energy Tax_Rebuttal Power Costs_Electric Rev Req Model (2009 GRC) Revised 01-18-2010" xfId="183"/>
    <cellStyle name="_4.13E Montana Energy Tax_Rebuttal Power Costs_Electric Rev Req Model (2009 GRC) Revised 01-18-2010 2" xfId="184"/>
    <cellStyle name="_4.13E Montana Energy Tax_Rebuttal Power Costs_Final Order Electric EXHIBIT A-1" xfId="185"/>
    <cellStyle name="_4.13E Montana Energy Tax_Rebuttal Power Costs_Final Order Electric EXHIBIT A-1 2" xfId="186"/>
    <cellStyle name="_4.13E Montana Energy Tax_ROR &amp; CONV FACTOR" xfId="187"/>
    <cellStyle name="_4.13E Montana Energy Tax_ROR &amp; CONV FACTOR 2" xfId="188"/>
    <cellStyle name="_4.13E Montana Energy Tax_ROR 5.02" xfId="189"/>
    <cellStyle name="_4.13E Montana Energy Tax_ROR 5.02 2" xfId="190"/>
    <cellStyle name="_5.03G-Conversion Factor Working FileMI" xfId="191"/>
    <cellStyle name="_x0013__Adj Bench DR 3 for Initial Briefs (Electric)" xfId="192"/>
    <cellStyle name="_x0013__Adj Bench DR 3 for Initial Briefs (Electric) 2" xfId="193"/>
    <cellStyle name="_AURORA WIP" xfId="194"/>
    <cellStyle name="_AURORA WIP 2" xfId="195"/>
    <cellStyle name="_Book1" xfId="196"/>
    <cellStyle name="_Book1 (2)" xfId="197"/>
    <cellStyle name="_Book1 (2) 2" xfId="198"/>
    <cellStyle name="_Book1 (2) 2 2" xfId="199"/>
    <cellStyle name="_Book1 (2) 3" xfId="200"/>
    <cellStyle name="_Book1 (2) 3 2" xfId="201"/>
    <cellStyle name="_Book1 (2) 3 3" xfId="202"/>
    <cellStyle name="_Book1 (2) 3 4" xfId="203"/>
    <cellStyle name="_Book1 (2) 4" xfId="204"/>
    <cellStyle name="_Book1 (2)_04 07E Wild Horse Wind Expansion (C) (2)" xfId="205"/>
    <cellStyle name="_Book1 (2)_04 07E Wild Horse Wind Expansion (C) (2) 2" xfId="206"/>
    <cellStyle name="_Book1 (2)_04 07E Wild Horse Wind Expansion (C) (2)_Adj Bench DR 3 for Initial Briefs (Electric)" xfId="207"/>
    <cellStyle name="_Book1 (2)_04 07E Wild Horse Wind Expansion (C) (2)_Adj Bench DR 3 for Initial Briefs (Electric) 2" xfId="208"/>
    <cellStyle name="_Book1 (2)_04 07E Wild Horse Wind Expansion (C) (2)_Electric Rev Req Model (2009 GRC) " xfId="209"/>
    <cellStyle name="_Book1 (2)_04 07E Wild Horse Wind Expansion (C) (2)_Electric Rev Req Model (2009 GRC)  2" xfId="210"/>
    <cellStyle name="_Book1 (2)_04 07E Wild Horse Wind Expansion (C) (2)_Electric Rev Req Model (2009 GRC) Rebuttal" xfId="211"/>
    <cellStyle name="_Book1 (2)_04 07E Wild Horse Wind Expansion (C) (2)_Electric Rev Req Model (2009 GRC) Rebuttal 2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Final Order Electric EXHIBIT A-1 2" xfId="218"/>
    <cellStyle name="_Book1 (2)_04 07E Wild Horse Wind Expansion (C) (2)_TENASKA REGULATORY ASSET" xfId="219"/>
    <cellStyle name="_Book1 (2)_04 07E Wild Horse Wind Expansion (C) (2)_TENASKA REGULATORY ASSET 2" xfId="220"/>
    <cellStyle name="_Book1 (2)_16.37E Wild Horse Expansion DeferralRevwrkingfile SF" xfId="221"/>
    <cellStyle name="_Book1 (2)_16.37E Wild Horse Expansion DeferralRevwrkingfile SF 2" xfId="222"/>
    <cellStyle name="_Book1 (2)_4 31 Regulatory Assets and Liabilities  7 06- Exhibit D" xfId="223"/>
    <cellStyle name="_Book1 (2)_4 31 Regulatory Assets and Liabilities  7 06- Exhibit D 2" xfId="224"/>
    <cellStyle name="_Book1 (2)_4 32 Regulatory Assets and Liabilities  7 06- Exhibit D" xfId="225"/>
    <cellStyle name="_Book1 (2)_4 32 Regulatory Assets and Liabilities  7 06- Exhibit D 2" xfId="226"/>
    <cellStyle name="_Book1 (2)_Book2" xfId="227"/>
    <cellStyle name="_Book1 (2)_Book2 2" xfId="228"/>
    <cellStyle name="_Book1 (2)_Book2_Adj Bench DR 3 for Initial Briefs (Electric)" xfId="229"/>
    <cellStyle name="_Book1 (2)_Book2_Adj Bench DR 3 for Initial Briefs (Electric) 2" xfId="230"/>
    <cellStyle name="_Book1 (2)_Book2_Electric Rev Req Model (2009 GRC) Rebuttal" xfId="231"/>
    <cellStyle name="_Book1 (2)_Book2_Electric Rev Req Model (2009 GRC) Rebuttal 2" xfId="232"/>
    <cellStyle name="_Book1 (2)_Book2_Electric Rev Req Model (2009 GRC) Rebuttal REmoval of New  WH Solar AdjustMI" xfId="233"/>
    <cellStyle name="_Book1 (2)_Book2_Electric Rev Req Model (2009 GRC) Rebuttal REmoval of New  WH Solar AdjustMI 2" xfId="234"/>
    <cellStyle name="_Book1 (2)_Book2_Electric Rev Req Model (2009 GRC) Revised 01-18-2010" xfId="235"/>
    <cellStyle name="_Book1 (2)_Book2_Electric Rev Req Model (2009 GRC) Revised 01-18-2010 2" xfId="236"/>
    <cellStyle name="_Book1 (2)_Book2_Final Order Electric EXHIBIT A-1" xfId="237"/>
    <cellStyle name="_Book1 (2)_Book2_Final Order Electric EXHIBIT A-1 2" xfId="238"/>
    <cellStyle name="_Book1 (2)_Book4" xfId="239"/>
    <cellStyle name="_Book1 (2)_Book4 2" xfId="240"/>
    <cellStyle name="_Book1 (2)_Book9" xfId="241"/>
    <cellStyle name="_Book1 (2)_Book9 2" xfId="242"/>
    <cellStyle name="_Book1 (2)_DWH-08 (Rate Spread &amp; Design Workpapers)" xfId="243"/>
    <cellStyle name="_Book1 (2)_Final 2008 PTC Rate Design Workpapers 10.27.08" xfId="244"/>
    <cellStyle name="_Book1 (2)_INPUTS" xfId="245"/>
    <cellStyle name="_Book1 (2)_INPUTS 2" xfId="246"/>
    <cellStyle name="_Book1 (2)_Power Costs - Comparison bx Rbtl-Staff-Jt-PC" xfId="247"/>
    <cellStyle name="_Book1 (2)_Power Costs - Comparison bx Rbtl-Staff-Jt-PC 2" xfId="248"/>
    <cellStyle name="_Book1 (2)_Power Costs - Comparison bx Rbtl-Staff-Jt-PC_Adj Bench DR 3 for Initial Briefs (Electric)" xfId="249"/>
    <cellStyle name="_Book1 (2)_Power Costs - Comparison bx Rbtl-Staff-Jt-PC_Adj Bench DR 3 for Initial Briefs (Electric) 2" xfId="250"/>
    <cellStyle name="_Book1 (2)_Power Costs - Comparison bx Rbtl-Staff-Jt-PC_Electric Rev Req Model (2009 GRC) Rebuttal" xfId="251"/>
    <cellStyle name="_Book1 (2)_Power Costs - Comparison bx Rbtl-Staff-Jt-PC_Electric Rev Req Model (2009 GRC) Rebuttal 2" xfId="252"/>
    <cellStyle name="_Book1 (2)_Power Costs - Comparison bx Rbtl-Staff-Jt-PC_Electric Rev Req Model (2009 GRC) Rebuttal REmoval of New  WH Solar AdjustMI" xfId="253"/>
    <cellStyle name="_Book1 (2)_Power Costs - Comparison bx Rbtl-Staff-Jt-PC_Electric Rev Req Model (2009 GRC) Rebuttal REmoval of New  WH Solar AdjustMI 2" xfId="254"/>
    <cellStyle name="_Book1 (2)_Power Costs - Comparison bx Rbtl-Staff-Jt-PC_Electric Rev Req Model (2009 GRC) Revised 01-18-2010" xfId="255"/>
    <cellStyle name="_Book1 (2)_Power Costs - Comparison bx Rbtl-Staff-Jt-PC_Electric Rev Req Model (2009 GRC) Revised 01-18-2010 2" xfId="256"/>
    <cellStyle name="_Book1 (2)_Power Costs - Comparison bx Rbtl-Staff-Jt-PC_Final Order Electric EXHIBIT A-1" xfId="257"/>
    <cellStyle name="_Book1 (2)_Power Costs - Comparison bx Rbtl-Staff-Jt-PC_Final Order Electric EXHIBIT A-1 2" xfId="258"/>
    <cellStyle name="_Book1 (2)_Production Adj 4.37" xfId="259"/>
    <cellStyle name="_Book1 (2)_Production Adj 4.37 2" xfId="260"/>
    <cellStyle name="_Book1 (2)_Purchased Power Adj 4.03" xfId="261"/>
    <cellStyle name="_Book1 (2)_Purchased Power Adj 4.03 2" xfId="262"/>
    <cellStyle name="_Book1 (2)_Rebuttal Power Costs" xfId="263"/>
    <cellStyle name="_Book1 (2)_Rebuttal Power Costs 2" xfId="264"/>
    <cellStyle name="_Book1 (2)_Rebuttal Power Costs_Adj Bench DR 3 for Initial Briefs (Electric)" xfId="265"/>
    <cellStyle name="_Book1 (2)_Rebuttal Power Costs_Adj Bench DR 3 for Initial Briefs (Electric) 2" xfId="266"/>
    <cellStyle name="_Book1 (2)_Rebuttal Power Costs_Electric Rev Req Model (2009 GRC) Rebuttal" xfId="267"/>
    <cellStyle name="_Book1 (2)_Rebuttal Power Costs_Electric Rev Req Model (2009 GRC) Rebuttal 2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Rebuttal Power Costs_Final Order Electric EXHIBIT A-1 2" xfId="274"/>
    <cellStyle name="_Book1 (2)_ROR &amp; CONV FACTOR" xfId="275"/>
    <cellStyle name="_Book1 (2)_ROR &amp; CONV FACTOR 2" xfId="276"/>
    <cellStyle name="_Book1 (2)_ROR 5.02" xfId="277"/>
    <cellStyle name="_Book1 (2)_ROR 5.02 2" xfId="278"/>
    <cellStyle name="_Book1 10" xfId="279"/>
    <cellStyle name="_Book1 2" xfId="280"/>
    <cellStyle name="_Book1 2 2" xfId="281"/>
    <cellStyle name="_Book1 3" xfId="282"/>
    <cellStyle name="_Book1 4" xfId="283"/>
    <cellStyle name="_Book1 5" xfId="284"/>
    <cellStyle name="_Book1 6" xfId="285"/>
    <cellStyle name="_Book1 7" xfId="286"/>
    <cellStyle name="_Book1 8" xfId="287"/>
    <cellStyle name="_Book1 9" xfId="288"/>
    <cellStyle name="_Book1_(C) WHE Proforma with ITC cash grant 10 Yr Amort_for deferral_102809" xfId="289"/>
    <cellStyle name="_Book1_(C) WHE Proforma with ITC cash grant 10 Yr Amort_for deferral_102809 2" xfId="290"/>
    <cellStyle name="_Book1_(C) WHE Proforma with ITC cash grant 10 Yr Amort_for deferral_102809_16.07E Wild Horse Wind Expansionwrkingfile" xfId="291"/>
    <cellStyle name="_Book1_(C) WHE Proforma with ITC cash grant 10 Yr Amort_for deferral_102809_16.07E Wild Horse Wind Expansionwrkingfile 2" xfId="292"/>
    <cellStyle name="_Book1_(C) WHE Proforma with ITC cash grant 10 Yr Amort_for deferral_102809_16.07E Wild Horse Wind Expansionwrkingfile SF" xfId="293"/>
    <cellStyle name="_Book1_(C) WHE Proforma with ITC cash grant 10 Yr Amort_for deferral_102809_16.07E Wild Horse Wind Expansionwrkingfile SF 2" xfId="294"/>
    <cellStyle name="_Book1_(C) WHE Proforma with ITC cash grant 10 Yr Amort_for deferral_102809_16.37E Wild Horse Expansion DeferralRevwrkingfile SF" xfId="295"/>
    <cellStyle name="_Book1_(C) WHE Proforma with ITC cash grant 10 Yr Amort_for deferral_102809_16.37E Wild Horse Expansion DeferralRevwrkingfile SF 2" xfId="296"/>
    <cellStyle name="_Book1_(C) WHE Proforma with ITC cash grant 10 Yr Amort_for rebuttal_120709" xfId="297"/>
    <cellStyle name="_Book1_(C) WHE Proforma with ITC cash grant 10 Yr Amort_for rebuttal_120709 2" xfId="298"/>
    <cellStyle name="_Book1_04.07E Wild Horse Wind Expansion" xfId="299"/>
    <cellStyle name="_Book1_04.07E Wild Horse Wind Expansion 2" xfId="300"/>
    <cellStyle name="_Book1_04.07E Wild Horse Wind Expansion_16.07E Wild Horse Wind Expansionwrkingfile" xfId="301"/>
    <cellStyle name="_Book1_04.07E Wild Horse Wind Expansion_16.07E Wild Horse Wind Expansionwrkingfile 2" xfId="302"/>
    <cellStyle name="_Book1_04.07E Wild Horse Wind Expansion_16.07E Wild Horse Wind Expansionwrkingfile SF" xfId="303"/>
    <cellStyle name="_Book1_04.07E Wild Horse Wind Expansion_16.07E Wild Horse Wind Expansionwrkingfile SF 2" xfId="304"/>
    <cellStyle name="_Book1_04.07E Wild Horse Wind Expansion_16.37E Wild Horse Expansion DeferralRevwrkingfile SF" xfId="305"/>
    <cellStyle name="_Book1_04.07E Wild Horse Wind Expansion_16.37E Wild Horse Expansion DeferralRevwrkingfile SF 2" xfId="306"/>
    <cellStyle name="_Book1_16.07E Wild Horse Wind Expansionwrkingfile" xfId="307"/>
    <cellStyle name="_Book1_16.07E Wild Horse Wind Expansionwrkingfile 2" xfId="308"/>
    <cellStyle name="_Book1_16.07E Wild Horse Wind Expansionwrkingfile SF" xfId="309"/>
    <cellStyle name="_Book1_16.07E Wild Horse Wind Expansionwrkingfile SF 2" xfId="310"/>
    <cellStyle name="_Book1_16.37E Wild Horse Expansion DeferralRevwrkingfile SF" xfId="311"/>
    <cellStyle name="_Book1_16.37E Wild Horse Expansion DeferralRevwrkingfile SF 2" xfId="312"/>
    <cellStyle name="_Book1_4 31 Regulatory Assets and Liabilities  7 06- Exhibit D" xfId="313"/>
    <cellStyle name="_Book1_4 31 Regulatory Assets and Liabilities  7 06- Exhibit D 2" xfId="314"/>
    <cellStyle name="_Book1_4 32 Regulatory Assets and Liabilities  7 06- Exhibit D" xfId="315"/>
    <cellStyle name="_Book1_4 32 Regulatory Assets and Liabilities  7 06- Exhibit D 2" xfId="316"/>
    <cellStyle name="_Book1_Book2" xfId="317"/>
    <cellStyle name="_Book1_Book2 2" xfId="318"/>
    <cellStyle name="_Book1_Book2_Adj Bench DR 3 for Initial Briefs (Electric)" xfId="319"/>
    <cellStyle name="_Book1_Book2_Adj Bench DR 3 for Initial Briefs (Electric) 2" xfId="320"/>
    <cellStyle name="_Book1_Book2_Electric Rev Req Model (2009 GRC) Rebuttal" xfId="321"/>
    <cellStyle name="_Book1_Book2_Electric Rev Req Model (2009 GRC) Rebuttal 2" xfId="322"/>
    <cellStyle name="_Book1_Book2_Electric Rev Req Model (2009 GRC) Rebuttal REmoval of New  WH Solar AdjustMI" xfId="323"/>
    <cellStyle name="_Book1_Book2_Electric Rev Req Model (2009 GRC) Rebuttal REmoval of New  WH Solar AdjustMI 2" xfId="324"/>
    <cellStyle name="_Book1_Book2_Electric Rev Req Model (2009 GRC) Revised 01-18-2010" xfId="325"/>
    <cellStyle name="_Book1_Book2_Electric Rev Req Model (2009 GRC) Revised 01-18-2010 2" xfId="326"/>
    <cellStyle name="_Book1_Book2_Final Order Electric EXHIBIT A-1" xfId="327"/>
    <cellStyle name="_Book1_Book2_Final Order Electric EXHIBIT A-1 2" xfId="328"/>
    <cellStyle name="_Book1_Book4" xfId="329"/>
    <cellStyle name="_Book1_Book4 2" xfId="330"/>
    <cellStyle name="_Book1_Book9" xfId="331"/>
    <cellStyle name="_Book1_Book9 2" xfId="332"/>
    <cellStyle name="_Book1_Electric COS Inputs" xfId="333"/>
    <cellStyle name="_Book1_Electric COS Inputs 2" xfId="334"/>
    <cellStyle name="_Book1_Electric COS Inputs 2 2" xfId="335"/>
    <cellStyle name="_Book1_Electric COS Inputs 2 3" xfId="336"/>
    <cellStyle name="_Book1_Electric COS Inputs 2 4" xfId="337"/>
    <cellStyle name="_Book1_Electric COS Inputs 3" xfId="338"/>
    <cellStyle name="_Book1_Electric COS Inputs 4" xfId="339"/>
    <cellStyle name="_Book1_Power Costs - Comparison bx Rbtl-Staff-Jt-PC" xfId="340"/>
    <cellStyle name="_Book1_Power Costs - Comparison bx Rbtl-Staff-Jt-PC 2" xfId="341"/>
    <cellStyle name="_Book1_Power Costs - Comparison bx Rbtl-Staff-Jt-PC_Adj Bench DR 3 for Initial Briefs (Electric)" xfId="342"/>
    <cellStyle name="_Book1_Power Costs - Comparison bx Rbtl-Staff-Jt-PC_Adj Bench DR 3 for Initial Briefs (Electric) 2" xfId="343"/>
    <cellStyle name="_Book1_Power Costs - Comparison bx Rbtl-Staff-Jt-PC_Electric Rev Req Model (2009 GRC) Rebuttal" xfId="344"/>
    <cellStyle name="_Book1_Power Costs - Comparison bx Rbtl-Staff-Jt-PC_Electric Rev Req Model (2009 GRC) Rebuttal 2" xfId="345"/>
    <cellStyle name="_Book1_Power Costs - Comparison bx Rbtl-Staff-Jt-PC_Electric Rev Req Model (2009 GRC) Rebuttal REmoval of New  WH Solar AdjustMI" xfId="346"/>
    <cellStyle name="_Book1_Power Costs - Comparison bx Rbtl-Staff-Jt-PC_Electric Rev Req Model (2009 GRC) Rebuttal REmoval of New  WH Solar AdjustMI 2" xfId="347"/>
    <cellStyle name="_Book1_Power Costs - Comparison bx Rbtl-Staff-Jt-PC_Electric Rev Req Model (2009 GRC) Revised 01-18-2010" xfId="348"/>
    <cellStyle name="_Book1_Power Costs - Comparison bx Rbtl-Staff-Jt-PC_Electric Rev Req Model (2009 GRC) Revised 01-18-2010 2" xfId="349"/>
    <cellStyle name="_Book1_Power Costs - Comparison bx Rbtl-Staff-Jt-PC_Final Order Electric EXHIBIT A-1" xfId="350"/>
    <cellStyle name="_Book1_Power Costs - Comparison bx Rbtl-Staff-Jt-PC_Final Order Electric EXHIBIT A-1 2" xfId="351"/>
    <cellStyle name="_Book1_Production Adj 4.37" xfId="352"/>
    <cellStyle name="_Book1_Production Adj 4.37 2" xfId="353"/>
    <cellStyle name="_Book1_Purchased Power Adj 4.03" xfId="354"/>
    <cellStyle name="_Book1_Purchased Power Adj 4.03 2" xfId="355"/>
    <cellStyle name="_Book1_Rebuttal Power Costs" xfId="356"/>
    <cellStyle name="_Book1_Rebuttal Power Costs 2" xfId="357"/>
    <cellStyle name="_Book1_Rebuttal Power Costs_Adj Bench DR 3 for Initial Briefs (Electric)" xfId="358"/>
    <cellStyle name="_Book1_Rebuttal Power Costs_Adj Bench DR 3 for Initial Briefs (Electric) 2" xfId="359"/>
    <cellStyle name="_Book1_Rebuttal Power Costs_Electric Rev Req Model (2009 GRC) Rebuttal" xfId="360"/>
    <cellStyle name="_Book1_Rebuttal Power Costs_Electric Rev Req Model (2009 GRC) Rebuttal 2" xfId="361"/>
    <cellStyle name="_Book1_Rebuttal Power Costs_Electric Rev Req Model (2009 GRC) Rebuttal REmoval of New  WH Solar AdjustMI" xfId="362"/>
    <cellStyle name="_Book1_Rebuttal Power Costs_Electric Rev Req Model (2009 GRC) Rebuttal REmoval of New  WH Solar AdjustMI 2" xfId="363"/>
    <cellStyle name="_Book1_Rebuttal Power Costs_Electric Rev Req Model (2009 GRC) Revised 01-18-2010" xfId="364"/>
    <cellStyle name="_Book1_Rebuttal Power Costs_Electric Rev Req Model (2009 GRC) Revised 01-18-2010 2" xfId="365"/>
    <cellStyle name="_Book1_Rebuttal Power Costs_Final Order Electric EXHIBIT A-1" xfId="366"/>
    <cellStyle name="_Book1_Rebuttal Power Costs_Final Order Electric EXHIBIT A-1 2" xfId="367"/>
    <cellStyle name="_Book1_ROR 5.02" xfId="368"/>
    <cellStyle name="_Book1_ROR 5.02 2" xfId="369"/>
    <cellStyle name="_Book2" xfId="370"/>
    <cellStyle name="_x0013__Book2" xfId="371"/>
    <cellStyle name="_Book2 10" xfId="372"/>
    <cellStyle name="_Book2 11" xfId="373"/>
    <cellStyle name="_Book2 12" xfId="374"/>
    <cellStyle name="_Book2 13" xfId="375"/>
    <cellStyle name="_Book2 14" xfId="376"/>
    <cellStyle name="_Book2 15" xfId="377"/>
    <cellStyle name="_Book2 16" xfId="378"/>
    <cellStyle name="_Book2 17" xfId="379"/>
    <cellStyle name="_Book2 18" xfId="380"/>
    <cellStyle name="_Book2 2" xfId="381"/>
    <cellStyle name="_x0013__Book2 2" xfId="382"/>
    <cellStyle name="_Book2 2 2" xfId="383"/>
    <cellStyle name="_Book2 2 3" xfId="384"/>
    <cellStyle name="_Book2 2 4" xfId="385"/>
    <cellStyle name="_Book2 2 5" xfId="386"/>
    <cellStyle name="_Book2 2 6" xfId="387"/>
    <cellStyle name="_Book2 2 7" xfId="388"/>
    <cellStyle name="_Book2 2 8" xfId="389"/>
    <cellStyle name="_Book2 2 9" xfId="390"/>
    <cellStyle name="_Book2 3" xfId="391"/>
    <cellStyle name="_x0013__Book2 3" xfId="392"/>
    <cellStyle name="_Book2 3 10" xfId="393"/>
    <cellStyle name="_Book2 3 11" xfId="394"/>
    <cellStyle name="_Book2 3 12" xfId="395"/>
    <cellStyle name="_Book2 3 13" xfId="396"/>
    <cellStyle name="_Book2 3 14" xfId="397"/>
    <cellStyle name="_Book2 3 15" xfId="398"/>
    <cellStyle name="_Book2 3 16" xfId="399"/>
    <cellStyle name="_Book2 3 17" xfId="400"/>
    <cellStyle name="_Book2 3 18" xfId="401"/>
    <cellStyle name="_Book2 3 19" xfId="402"/>
    <cellStyle name="_Book2 3 2" xfId="403"/>
    <cellStyle name="_Book2 3 20" xfId="404"/>
    <cellStyle name="_Book2 3 21" xfId="405"/>
    <cellStyle name="_Book2 3 22" xfId="406"/>
    <cellStyle name="_Book2 3 23" xfId="407"/>
    <cellStyle name="_Book2 3 24" xfId="408"/>
    <cellStyle name="_Book2 3 25" xfId="409"/>
    <cellStyle name="_Book2 3 26" xfId="410"/>
    <cellStyle name="_Book2 3 27" xfId="411"/>
    <cellStyle name="_Book2 3 28" xfId="412"/>
    <cellStyle name="_Book2 3 29" xfId="413"/>
    <cellStyle name="_Book2 3 3" xfId="414"/>
    <cellStyle name="_Book2 3 30" xfId="415"/>
    <cellStyle name="_Book2 3 31" xfId="416"/>
    <cellStyle name="_Book2 3 4" xfId="417"/>
    <cellStyle name="_Book2 3 5" xfId="418"/>
    <cellStyle name="_Book2 3 6" xfId="419"/>
    <cellStyle name="_Book2 3 7" xfId="420"/>
    <cellStyle name="_Book2 3 8" xfId="421"/>
    <cellStyle name="_Book2 3 9" xfId="422"/>
    <cellStyle name="_Book2 4" xfId="423"/>
    <cellStyle name="_x0013__Book2 4" xfId="424"/>
    <cellStyle name="_Book2 4 10" xfId="425"/>
    <cellStyle name="_Book2 4 11" xfId="426"/>
    <cellStyle name="_Book2 4 12" xfId="427"/>
    <cellStyle name="_Book2 4 13" xfId="428"/>
    <cellStyle name="_Book2 4 14" xfId="429"/>
    <cellStyle name="_Book2 4 15" xfId="430"/>
    <cellStyle name="_Book2 4 16" xfId="431"/>
    <cellStyle name="_Book2 4 17" xfId="432"/>
    <cellStyle name="_Book2 4 18" xfId="433"/>
    <cellStyle name="_Book2 4 19" xfId="434"/>
    <cellStyle name="_Book2 4 2" xfId="435"/>
    <cellStyle name="_Book2 4 20" xfId="436"/>
    <cellStyle name="_Book2 4 21" xfId="437"/>
    <cellStyle name="_Book2 4 22" xfId="438"/>
    <cellStyle name="_Book2 4 23" xfId="439"/>
    <cellStyle name="_Book2 4 24" xfId="440"/>
    <cellStyle name="_Book2 4 25" xfId="441"/>
    <cellStyle name="_Book2 4 26" xfId="442"/>
    <cellStyle name="_Book2 4 27" xfId="443"/>
    <cellStyle name="_Book2 4 28" xfId="444"/>
    <cellStyle name="_Book2 4 29" xfId="445"/>
    <cellStyle name="_Book2 4 3" xfId="446"/>
    <cellStyle name="_Book2 4 30" xfId="447"/>
    <cellStyle name="_Book2 4 4" xfId="448"/>
    <cellStyle name="_Book2 4 5" xfId="449"/>
    <cellStyle name="_Book2 4 6" xfId="450"/>
    <cellStyle name="_Book2 4 7" xfId="451"/>
    <cellStyle name="_Book2 4 8" xfId="452"/>
    <cellStyle name="_Book2 4 9" xfId="453"/>
    <cellStyle name="_Book2 5" xfId="454"/>
    <cellStyle name="_x0013__Book2 5" xfId="455"/>
    <cellStyle name="_Book2 5 2" xfId="456"/>
    <cellStyle name="_Book2 5 3" xfId="457"/>
    <cellStyle name="_Book2 5 4" xfId="458"/>
    <cellStyle name="_Book2 5 5" xfId="459"/>
    <cellStyle name="_Book2 5 6" xfId="460"/>
    <cellStyle name="_Book2 6" xfId="461"/>
    <cellStyle name="_x0013__Book2 6" xfId="462"/>
    <cellStyle name="_Book2 7" xfId="463"/>
    <cellStyle name="_x0013__Book2 7" xfId="464"/>
    <cellStyle name="_Book2 8" xfId="465"/>
    <cellStyle name="_x0013__Book2 8" xfId="466"/>
    <cellStyle name="_Book2 9" xfId="467"/>
    <cellStyle name="_x0013__Book2 9" xfId="468"/>
    <cellStyle name="_Book2_04 07E Wild Horse Wind Expansion (C) (2)" xfId="469"/>
    <cellStyle name="_Book2_04 07E Wild Horse Wind Expansion (C) (2) 2" xfId="470"/>
    <cellStyle name="_Book2_04 07E Wild Horse Wind Expansion (C) (2)_Adj Bench DR 3 for Initial Briefs (Electric)" xfId="471"/>
    <cellStyle name="_Book2_04 07E Wild Horse Wind Expansion (C) (2)_Adj Bench DR 3 for Initial Briefs (Electric) 2" xfId="472"/>
    <cellStyle name="_Book2_04 07E Wild Horse Wind Expansion (C) (2)_Electric Rev Req Model (2009 GRC) " xfId="473"/>
    <cellStyle name="_Book2_04 07E Wild Horse Wind Expansion (C) (2)_Electric Rev Req Model (2009 GRC)  2" xfId="474"/>
    <cellStyle name="_Book2_04 07E Wild Horse Wind Expansion (C) (2)_Electric Rev Req Model (2009 GRC) Rebuttal" xfId="475"/>
    <cellStyle name="_Book2_04 07E Wild Horse Wind Expansion (C) (2)_Electric Rev Req Model (2009 GRC) Rebuttal 2" xfId="476"/>
    <cellStyle name="_Book2_04 07E Wild Horse Wind Expansion (C) (2)_Electric Rev Req Model (2009 GRC) Rebuttal REmoval of New  WH Solar AdjustMI" xfId="477"/>
    <cellStyle name="_Book2_04 07E Wild Horse Wind Expansion (C) (2)_Electric Rev Req Model (2009 GRC) Rebuttal REmoval of New  WH Solar AdjustMI 2" xfId="478"/>
    <cellStyle name="_Book2_04 07E Wild Horse Wind Expansion (C) (2)_Electric Rev Req Model (2009 GRC) Revised 01-18-2010" xfId="479"/>
    <cellStyle name="_Book2_04 07E Wild Horse Wind Expansion (C) (2)_Electric Rev Req Model (2009 GRC) Revised 01-18-2010 2" xfId="480"/>
    <cellStyle name="_Book2_04 07E Wild Horse Wind Expansion (C) (2)_Final Order Electric EXHIBIT A-1" xfId="481"/>
    <cellStyle name="_Book2_04 07E Wild Horse Wind Expansion (C) (2)_Final Order Electric EXHIBIT A-1 2" xfId="482"/>
    <cellStyle name="_Book2_04 07E Wild Horse Wind Expansion (C) (2)_TENASKA REGULATORY ASSET" xfId="483"/>
    <cellStyle name="_Book2_04 07E Wild Horse Wind Expansion (C) (2)_TENASKA REGULATORY ASSET 2" xfId="484"/>
    <cellStyle name="_Book2_16.37E Wild Horse Expansion DeferralRevwrkingfile SF" xfId="485"/>
    <cellStyle name="_Book2_16.37E Wild Horse Expansion DeferralRevwrkingfile SF 2" xfId="486"/>
    <cellStyle name="_Book2_4 31 Regulatory Assets and Liabilities  7 06- Exhibit D" xfId="487"/>
    <cellStyle name="_Book2_4 31 Regulatory Assets and Liabilities  7 06- Exhibit D 2" xfId="488"/>
    <cellStyle name="_Book2_4 32 Regulatory Assets and Liabilities  7 06- Exhibit D" xfId="489"/>
    <cellStyle name="_Book2_4 32 Regulatory Assets and Liabilities  7 06- Exhibit D 2" xfId="490"/>
    <cellStyle name="_x0013__Book2_Adj Bench DR 3 for Initial Briefs (Electric)" xfId="491"/>
    <cellStyle name="_x0013__Book2_Adj Bench DR 3 for Initial Briefs (Electric) 2" xfId="492"/>
    <cellStyle name="_Book2_Book2" xfId="493"/>
    <cellStyle name="_Book2_Book2 2" xfId="494"/>
    <cellStyle name="_Book2_Book2_Adj Bench DR 3 for Initial Briefs (Electric)" xfId="495"/>
    <cellStyle name="_Book2_Book2_Adj Bench DR 3 for Initial Briefs (Electric) 2" xfId="496"/>
    <cellStyle name="_Book2_Book2_Electric Rev Req Model (2009 GRC) Rebuttal" xfId="497"/>
    <cellStyle name="_Book2_Book2_Electric Rev Req Model (2009 GRC) Rebuttal 2" xfId="498"/>
    <cellStyle name="_Book2_Book2_Electric Rev Req Model (2009 GRC) Rebuttal REmoval of New  WH Solar AdjustMI" xfId="499"/>
    <cellStyle name="_Book2_Book2_Electric Rev Req Model (2009 GRC) Rebuttal REmoval of New  WH Solar AdjustMI 2" xfId="500"/>
    <cellStyle name="_Book2_Book2_Electric Rev Req Model (2009 GRC) Revised 01-18-2010" xfId="501"/>
    <cellStyle name="_Book2_Book2_Electric Rev Req Model (2009 GRC) Revised 01-18-2010 2" xfId="502"/>
    <cellStyle name="_Book2_Book2_Final Order Electric EXHIBIT A-1" xfId="503"/>
    <cellStyle name="_Book2_Book2_Final Order Electric EXHIBIT A-1 2" xfId="504"/>
    <cellStyle name="_Book2_Book4" xfId="505"/>
    <cellStyle name="_Book2_Book4 2" xfId="506"/>
    <cellStyle name="_Book2_Book9" xfId="507"/>
    <cellStyle name="_Book2_Book9 2" xfId="508"/>
    <cellStyle name="_Book2_DWH-08 (Rate Spread &amp; Design Workpapers)" xfId="509"/>
    <cellStyle name="_x0013__Book2_Electric Rev Req Model (2009 GRC) Rebuttal" xfId="510"/>
    <cellStyle name="_x0013__Book2_Electric Rev Req Model (2009 GRC) Rebuttal 2" xfId="511"/>
    <cellStyle name="_x0013__Book2_Electric Rev Req Model (2009 GRC) Rebuttal REmoval of New  WH Solar AdjustMI" xfId="512"/>
    <cellStyle name="_x0013__Book2_Electric Rev Req Model (2009 GRC) Rebuttal REmoval of New  WH Solar AdjustMI 2" xfId="513"/>
    <cellStyle name="_x0013__Book2_Electric Rev Req Model (2009 GRC) Revised 01-18-2010" xfId="514"/>
    <cellStyle name="_x0013__Book2_Electric Rev Req Model (2009 GRC) Revised 01-18-2010 2" xfId="515"/>
    <cellStyle name="_Book2_Final 2008 PTC Rate Design Workpapers 10.27.08" xfId="516"/>
    <cellStyle name="_x0013__Book2_Final Order Electric EXHIBIT A-1" xfId="517"/>
    <cellStyle name="_x0013__Book2_Final Order Electric EXHIBIT A-1 2" xfId="518"/>
    <cellStyle name="_Book2_INPUTS" xfId="519"/>
    <cellStyle name="_Book2_INPUTS 2" xfId="520"/>
    <cellStyle name="_Book2_Power Costs - Comparison bx Rbtl-Staff-Jt-PC" xfId="521"/>
    <cellStyle name="_Book2_Power Costs - Comparison bx Rbtl-Staff-Jt-PC 2" xfId="522"/>
    <cellStyle name="_Book2_Power Costs - Comparison bx Rbtl-Staff-Jt-PC_Adj Bench DR 3 for Initial Briefs (Electric)" xfId="523"/>
    <cellStyle name="_Book2_Power Costs - Comparison bx Rbtl-Staff-Jt-PC_Adj Bench DR 3 for Initial Briefs (Electric) 2" xfId="524"/>
    <cellStyle name="_Book2_Power Costs - Comparison bx Rbtl-Staff-Jt-PC_Electric Rev Req Model (2009 GRC) Rebuttal" xfId="525"/>
    <cellStyle name="_Book2_Power Costs - Comparison bx Rbtl-Staff-Jt-PC_Electric Rev Req Model (2009 GRC) Rebuttal 2" xfId="526"/>
    <cellStyle name="_Book2_Power Costs - Comparison bx Rbtl-Staff-Jt-PC_Electric Rev Req Model (2009 GRC) Rebuttal REmoval of New  WH Solar AdjustMI" xfId="527"/>
    <cellStyle name="_Book2_Power Costs - Comparison bx Rbtl-Staff-Jt-PC_Electric Rev Req Model (2009 GRC) Rebuttal REmoval of New  WH Solar AdjustMI 2" xfId="528"/>
    <cellStyle name="_Book2_Power Costs - Comparison bx Rbtl-Staff-Jt-PC_Electric Rev Req Model (2009 GRC) Revised 01-18-2010" xfId="529"/>
    <cellStyle name="_Book2_Power Costs - Comparison bx Rbtl-Staff-Jt-PC_Electric Rev Req Model (2009 GRC) Revised 01-18-2010 2" xfId="530"/>
    <cellStyle name="_Book2_Power Costs - Comparison bx Rbtl-Staff-Jt-PC_Final Order Electric EXHIBIT A-1" xfId="531"/>
    <cellStyle name="_Book2_Power Costs - Comparison bx Rbtl-Staff-Jt-PC_Final Order Electric EXHIBIT A-1 2" xfId="532"/>
    <cellStyle name="_Book2_Production Adj 4.37" xfId="533"/>
    <cellStyle name="_Book2_Production Adj 4.37 2" xfId="534"/>
    <cellStyle name="_Book2_Purchased Power Adj 4.03" xfId="535"/>
    <cellStyle name="_Book2_Purchased Power Adj 4.03 2" xfId="536"/>
    <cellStyle name="_Book2_Rebuttal Power Costs" xfId="537"/>
    <cellStyle name="_Book2_Rebuttal Power Costs 2" xfId="538"/>
    <cellStyle name="_Book2_Rebuttal Power Costs_Adj Bench DR 3 for Initial Briefs (Electric)" xfId="539"/>
    <cellStyle name="_Book2_Rebuttal Power Costs_Adj Bench DR 3 for Initial Briefs (Electric) 2" xfId="540"/>
    <cellStyle name="_Book2_Rebuttal Power Costs_Electric Rev Req Model (2009 GRC) Rebuttal" xfId="541"/>
    <cellStyle name="_Book2_Rebuttal Power Costs_Electric Rev Req Model (2009 GRC) Rebuttal 2" xfId="542"/>
    <cellStyle name="_Book2_Rebuttal Power Costs_Electric Rev Req Model (2009 GRC) Rebuttal REmoval of New  WH Solar AdjustMI" xfId="543"/>
    <cellStyle name="_Book2_Rebuttal Power Costs_Electric Rev Req Model (2009 GRC) Rebuttal REmoval of New  WH Solar AdjustMI 2" xfId="544"/>
    <cellStyle name="_Book2_Rebuttal Power Costs_Electric Rev Req Model (2009 GRC) Revised 01-18-2010" xfId="545"/>
    <cellStyle name="_Book2_Rebuttal Power Costs_Electric Rev Req Model (2009 GRC) Revised 01-18-2010 2" xfId="546"/>
    <cellStyle name="_Book2_Rebuttal Power Costs_Final Order Electric EXHIBIT A-1" xfId="547"/>
    <cellStyle name="_Book2_Rebuttal Power Costs_Final Order Electric EXHIBIT A-1 2" xfId="548"/>
    <cellStyle name="_Book2_ROR &amp; CONV FACTOR" xfId="549"/>
    <cellStyle name="_Book2_ROR &amp; CONV FACTOR 2" xfId="550"/>
    <cellStyle name="_Book2_ROR 5.02" xfId="551"/>
    <cellStyle name="_Book2_ROR 5.02 2" xfId="552"/>
    <cellStyle name="_Book3" xfId="553"/>
    <cellStyle name="_Book5" xfId="554"/>
    <cellStyle name="_Chelan Debt Forecast 12.19.05" xfId="555"/>
    <cellStyle name="_Chelan Debt Forecast 12.19.05 2" xfId="556"/>
    <cellStyle name="_Chelan Debt Forecast 12.19.05 2 2" xfId="557"/>
    <cellStyle name="_Chelan Debt Forecast 12.19.05 3" xfId="558"/>
    <cellStyle name="_Chelan Debt Forecast 12.19.05 3 2" xfId="559"/>
    <cellStyle name="_Chelan Debt Forecast 12.19.05 3 3" xfId="560"/>
    <cellStyle name="_Chelan Debt Forecast 12.19.05 3 4" xfId="561"/>
    <cellStyle name="_Chelan Debt Forecast 12.19.05 4" xfId="562"/>
    <cellStyle name="_Chelan Debt Forecast 12.19.05_(C) WHE Proforma with ITC cash grant 10 Yr Amort_for deferral_102809" xfId="563"/>
    <cellStyle name="_Chelan Debt Forecast 12.19.05_(C) WHE Proforma with ITC cash grant 10 Yr Amort_for deferral_102809 2" xfId="564"/>
    <cellStyle name="_Chelan Debt Forecast 12.19.05_(C) WHE Proforma with ITC cash grant 10 Yr Amort_for deferral_102809_16.07E Wild Horse Wind Expansionwrkingfile" xfId="565"/>
    <cellStyle name="_Chelan Debt Forecast 12.19.05_(C) WHE Proforma with ITC cash grant 10 Yr Amort_for deferral_102809_16.07E Wild Horse Wind Expansionwrkingfile 2" xfId="566"/>
    <cellStyle name="_Chelan Debt Forecast 12.19.05_(C) WHE Proforma with ITC cash grant 10 Yr Amort_for deferral_102809_16.07E Wild Horse Wind Expansionwrkingfile SF" xfId="567"/>
    <cellStyle name="_Chelan Debt Forecast 12.19.05_(C) WHE Proforma with ITC cash grant 10 Yr Amort_for deferral_102809_16.07E Wild Horse Wind Expansionwrkingfile SF 2" xfId="568"/>
    <cellStyle name="_Chelan Debt Forecast 12.19.05_(C) WHE Proforma with ITC cash grant 10 Yr Amort_for deferral_102809_16.37E Wild Horse Expansion DeferralRevwrkingfile SF" xfId="569"/>
    <cellStyle name="_Chelan Debt Forecast 12.19.05_(C) WHE Proforma with ITC cash grant 10 Yr Amort_for deferral_102809_16.37E Wild Horse Expansion DeferralRevwrkingfile SF 2" xfId="570"/>
    <cellStyle name="_Chelan Debt Forecast 12.19.05_(C) WHE Proforma with ITC cash grant 10 Yr Amort_for rebuttal_120709" xfId="571"/>
    <cellStyle name="_Chelan Debt Forecast 12.19.05_(C) WHE Proforma with ITC cash grant 10 Yr Amort_for rebuttal_120709 2" xfId="572"/>
    <cellStyle name="_Chelan Debt Forecast 12.19.05_04.07E Wild Horse Wind Expansion" xfId="573"/>
    <cellStyle name="_Chelan Debt Forecast 12.19.05_04.07E Wild Horse Wind Expansion 2" xfId="574"/>
    <cellStyle name="_Chelan Debt Forecast 12.19.05_04.07E Wild Horse Wind Expansion_16.07E Wild Horse Wind Expansionwrkingfile" xfId="575"/>
    <cellStyle name="_Chelan Debt Forecast 12.19.05_04.07E Wild Horse Wind Expansion_16.07E Wild Horse Wind Expansionwrkingfile 2" xfId="576"/>
    <cellStyle name="_Chelan Debt Forecast 12.19.05_04.07E Wild Horse Wind Expansion_16.07E Wild Horse Wind Expansionwrkingfile SF" xfId="577"/>
    <cellStyle name="_Chelan Debt Forecast 12.19.05_04.07E Wild Horse Wind Expansion_16.07E Wild Horse Wind Expansionwrkingfile SF 2" xfId="578"/>
    <cellStyle name="_Chelan Debt Forecast 12.19.05_04.07E Wild Horse Wind Expansion_16.37E Wild Horse Expansion DeferralRevwrkingfile SF" xfId="579"/>
    <cellStyle name="_Chelan Debt Forecast 12.19.05_04.07E Wild Horse Wind Expansion_16.37E Wild Horse Expansion DeferralRevwrkingfile SF 2" xfId="580"/>
    <cellStyle name="_Chelan Debt Forecast 12.19.05_16.07E Wild Horse Wind Expansionwrkingfile" xfId="581"/>
    <cellStyle name="_Chelan Debt Forecast 12.19.05_16.07E Wild Horse Wind Expansionwrkingfile 2" xfId="582"/>
    <cellStyle name="_Chelan Debt Forecast 12.19.05_16.07E Wild Horse Wind Expansionwrkingfile SF" xfId="583"/>
    <cellStyle name="_Chelan Debt Forecast 12.19.05_16.07E Wild Horse Wind Expansionwrkingfile SF 2" xfId="584"/>
    <cellStyle name="_Chelan Debt Forecast 12.19.05_16.37E Wild Horse Expansion DeferralRevwrkingfile SF" xfId="585"/>
    <cellStyle name="_Chelan Debt Forecast 12.19.05_16.37E Wild Horse Expansion DeferralRevwrkingfile SF 2" xfId="586"/>
    <cellStyle name="_Chelan Debt Forecast 12.19.05_4 31 Regulatory Assets and Liabilities  7 06- Exhibit D" xfId="587"/>
    <cellStyle name="_Chelan Debt Forecast 12.19.05_4 31 Regulatory Assets and Liabilities  7 06- Exhibit D 2" xfId="588"/>
    <cellStyle name="_Chelan Debt Forecast 12.19.05_4 32 Regulatory Assets and Liabilities  7 06- Exhibit D" xfId="589"/>
    <cellStyle name="_Chelan Debt Forecast 12.19.05_4 32 Regulatory Assets and Liabilities  7 06- Exhibit D 2" xfId="590"/>
    <cellStyle name="_Chelan Debt Forecast 12.19.05_Book2" xfId="591"/>
    <cellStyle name="_Chelan Debt Forecast 12.19.05_Book2 2" xfId="592"/>
    <cellStyle name="_Chelan Debt Forecast 12.19.05_Book2_Adj Bench DR 3 for Initial Briefs (Electric)" xfId="593"/>
    <cellStyle name="_Chelan Debt Forecast 12.19.05_Book2_Adj Bench DR 3 for Initial Briefs (Electric) 2" xfId="594"/>
    <cellStyle name="_Chelan Debt Forecast 12.19.05_Book2_Electric Rev Req Model (2009 GRC) Rebuttal" xfId="595"/>
    <cellStyle name="_Chelan Debt Forecast 12.19.05_Book2_Electric Rev Req Model (2009 GRC) Rebuttal 2" xfId="596"/>
    <cellStyle name="_Chelan Debt Forecast 12.19.05_Book2_Electric Rev Req Model (2009 GRC) Rebuttal REmoval of New  WH Solar AdjustMI" xfId="597"/>
    <cellStyle name="_Chelan Debt Forecast 12.19.05_Book2_Electric Rev Req Model (2009 GRC) Rebuttal REmoval of New  WH Solar AdjustMI 2" xfId="598"/>
    <cellStyle name="_Chelan Debt Forecast 12.19.05_Book2_Electric Rev Req Model (2009 GRC) Revised 01-18-2010" xfId="599"/>
    <cellStyle name="_Chelan Debt Forecast 12.19.05_Book2_Electric Rev Req Model (2009 GRC) Revised 01-18-2010 2" xfId="600"/>
    <cellStyle name="_Chelan Debt Forecast 12.19.05_Book2_Final Order Electric EXHIBIT A-1" xfId="601"/>
    <cellStyle name="_Chelan Debt Forecast 12.19.05_Book2_Final Order Electric EXHIBIT A-1 2" xfId="602"/>
    <cellStyle name="_Chelan Debt Forecast 12.19.05_Book4" xfId="603"/>
    <cellStyle name="_Chelan Debt Forecast 12.19.05_Book4 2" xfId="604"/>
    <cellStyle name="_Chelan Debt Forecast 12.19.05_Book9" xfId="605"/>
    <cellStyle name="_Chelan Debt Forecast 12.19.05_Book9 2" xfId="606"/>
    <cellStyle name="_Chelan Debt Forecast 12.19.05_DWH-08 (Rate Spread &amp; Design Workpapers)" xfId="607"/>
    <cellStyle name="_Chelan Debt Forecast 12.19.05_Final 2008 PTC Rate Design Workpapers 10.27.08" xfId="608"/>
    <cellStyle name="_Chelan Debt Forecast 12.19.05_Final 2009 Electric Low Income Workpapers" xfId="609"/>
    <cellStyle name="_Chelan Debt Forecast 12.19.05_INPUTS" xfId="610"/>
    <cellStyle name="_Chelan Debt Forecast 12.19.05_INPUTS 2" xfId="611"/>
    <cellStyle name="_Chelan Debt Forecast 12.19.05_Power Costs - Comparison bx Rbtl-Staff-Jt-PC" xfId="612"/>
    <cellStyle name="_Chelan Debt Forecast 12.19.05_Power Costs - Comparison bx Rbtl-Staff-Jt-PC 2" xfId="613"/>
    <cellStyle name="_Chelan Debt Forecast 12.19.05_Power Costs - Comparison bx Rbtl-Staff-Jt-PC_Adj Bench DR 3 for Initial Briefs (Electric)" xfId="614"/>
    <cellStyle name="_Chelan Debt Forecast 12.19.05_Power Costs - Comparison bx Rbtl-Staff-Jt-PC_Adj Bench DR 3 for Initial Briefs (Electric) 2" xfId="615"/>
    <cellStyle name="_Chelan Debt Forecast 12.19.05_Power Costs - Comparison bx Rbtl-Staff-Jt-PC_Electric Rev Req Model (2009 GRC) Rebuttal" xfId="616"/>
    <cellStyle name="_Chelan Debt Forecast 12.19.05_Power Costs - Comparison bx Rbtl-Staff-Jt-PC_Electric Rev Req Model (2009 GRC) Rebuttal 2" xfId="617"/>
    <cellStyle name="_Chelan Debt Forecast 12.19.05_Power Costs - Comparison bx Rbtl-Staff-Jt-PC_Electric Rev Req Model (2009 GRC) Rebuttal REmoval of New  WH Solar AdjustMI" xfId="618"/>
    <cellStyle name="_Chelan Debt Forecast 12.19.05_Power Costs - Comparison bx Rbtl-Staff-Jt-PC_Electric Rev Req Model (2009 GRC) Rebuttal REmoval of New  WH Solar AdjustMI 2" xfId="619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621"/>
    <cellStyle name="_Chelan Debt Forecast 12.19.05_Power Costs - Comparison bx Rbtl-Staff-Jt-PC_Final Order Electric EXHIBIT A-1" xfId="622"/>
    <cellStyle name="_Chelan Debt Forecast 12.19.05_Power Costs - Comparison bx Rbtl-Staff-Jt-PC_Final Order Electric EXHIBIT A-1 2" xfId="623"/>
    <cellStyle name="_Chelan Debt Forecast 12.19.05_Production Adj 4.37" xfId="624"/>
    <cellStyle name="_Chelan Debt Forecast 12.19.05_Production Adj 4.37 2" xfId="625"/>
    <cellStyle name="_Chelan Debt Forecast 12.19.05_Purchased Power Adj 4.03" xfId="626"/>
    <cellStyle name="_Chelan Debt Forecast 12.19.05_Purchased Power Adj 4.03 2" xfId="627"/>
    <cellStyle name="_Chelan Debt Forecast 12.19.05_Rebuttal Power Costs" xfId="628"/>
    <cellStyle name="_Chelan Debt Forecast 12.19.05_Rebuttal Power Costs 2" xfId="629"/>
    <cellStyle name="_Chelan Debt Forecast 12.19.05_Rebuttal Power Costs_Adj Bench DR 3 for Initial Briefs (Electric)" xfId="630"/>
    <cellStyle name="_Chelan Debt Forecast 12.19.05_Rebuttal Power Costs_Adj Bench DR 3 for Initial Briefs (Electric) 2" xfId="631"/>
    <cellStyle name="_Chelan Debt Forecast 12.19.05_Rebuttal Power Costs_Electric Rev Req Model (2009 GRC) Rebuttal" xfId="632"/>
    <cellStyle name="_Chelan Debt Forecast 12.19.05_Rebuttal Power Costs_Electric Rev Req Model (2009 GRC) Rebuttal 2" xfId="633"/>
    <cellStyle name="_Chelan Debt Forecast 12.19.05_Rebuttal Power Costs_Electric Rev Req Model (2009 GRC) Rebuttal REmoval of New  WH Solar AdjustMI" xfId="634"/>
    <cellStyle name="_Chelan Debt Forecast 12.19.05_Rebuttal Power Costs_Electric Rev Req Model (2009 GRC) Rebuttal REmoval of New  WH Solar AdjustMI 2" xfId="635"/>
    <cellStyle name="_Chelan Debt Forecast 12.19.05_Rebuttal Power Costs_Electric Rev Req Model (2009 GRC) Revised 01-18-2010" xfId="636"/>
    <cellStyle name="_Chelan Debt Forecast 12.19.05_Rebuttal Power Costs_Electric Rev Req Model (2009 GRC) Revised 01-18-2010 2" xfId="637"/>
    <cellStyle name="_Chelan Debt Forecast 12.19.05_Rebuttal Power Costs_Final Order Electric EXHIBIT A-1" xfId="638"/>
    <cellStyle name="_Chelan Debt Forecast 12.19.05_Rebuttal Power Costs_Final Order Electric EXHIBIT A-1 2" xfId="639"/>
    <cellStyle name="_Chelan Debt Forecast 12.19.05_ROR &amp; CONV FACTOR" xfId="640"/>
    <cellStyle name="_Chelan Debt Forecast 12.19.05_ROR &amp; CONV FACTOR 2" xfId="641"/>
    <cellStyle name="_Chelan Debt Forecast 12.19.05_ROR 5.02" xfId="642"/>
    <cellStyle name="_Chelan Debt Forecast 12.19.05_ROR 5.02 2" xfId="643"/>
    <cellStyle name="_Chelan Debt Forecast 12.19.05_Typical Residential Impacts 10.27.08" xfId="644"/>
    <cellStyle name="_Copy 11-9 Sumas Proforma - Current" xfId="645"/>
    <cellStyle name="_Costs not in AURORA 06GRC" xfId="646"/>
    <cellStyle name="_Costs not in AURORA 06GRC 2" xfId="647"/>
    <cellStyle name="_Costs not in AURORA 06GRC 2 2" xfId="648"/>
    <cellStyle name="_Costs not in AURORA 06GRC 3" xfId="649"/>
    <cellStyle name="_Costs not in AURORA 06GRC 3 2" xfId="650"/>
    <cellStyle name="_Costs not in AURORA 06GRC 3 3" xfId="651"/>
    <cellStyle name="_Costs not in AURORA 06GRC 3 4" xfId="652"/>
    <cellStyle name="_Costs not in AURORA 06GRC 4" xfId="653"/>
    <cellStyle name="_Costs not in AURORA 06GRC_04 07E Wild Horse Wind Expansion (C) (2)" xfId="654"/>
    <cellStyle name="_Costs not in AURORA 06GRC_04 07E Wild Horse Wind Expansion (C) (2) 2" xfId="655"/>
    <cellStyle name="_Costs not in AURORA 06GRC_04 07E Wild Horse Wind Expansion (C) (2)_Adj Bench DR 3 for Initial Briefs (Electric)" xfId="656"/>
    <cellStyle name="_Costs not in AURORA 06GRC_04 07E Wild Horse Wind Expansion (C) (2)_Adj Bench DR 3 for Initial Briefs (Electric) 2" xfId="657"/>
    <cellStyle name="_Costs not in AURORA 06GRC_04 07E Wild Horse Wind Expansion (C) (2)_Electric Rev Req Model (2009 GRC) " xfId="658"/>
    <cellStyle name="_Costs not in AURORA 06GRC_04 07E Wild Horse Wind Expansion (C) (2)_Electric Rev Req Model (2009 GRC)  2" xfId="659"/>
    <cellStyle name="_Costs not in AURORA 06GRC_04 07E Wild Horse Wind Expansion (C) (2)_Electric Rev Req Model (2009 GRC) Rebuttal" xfId="660"/>
    <cellStyle name="_Costs not in AURORA 06GRC_04 07E Wild Horse Wind Expansion (C) (2)_Electric Rev Req Model (2009 GRC) Rebuttal 2" xfId="661"/>
    <cellStyle name="_Costs not in AURORA 06GRC_04 07E Wild Horse Wind Expansion (C) (2)_Electric Rev Req Model (2009 GRC) Rebuttal REmoval of New  WH Solar AdjustMI" xfId="662"/>
    <cellStyle name="_Costs not in AURORA 06GRC_04 07E Wild Horse Wind Expansion (C) (2)_Electric Rev Req Model (2009 GRC) Rebuttal REmoval of New  WH Solar AdjustMI 2" xfId="663"/>
    <cellStyle name="_Costs not in AURORA 06GRC_04 07E Wild Horse Wind Expansion (C) (2)_Electric Rev Req Model (2009 GRC) Revised 01-18-2010" xfId="664"/>
    <cellStyle name="_Costs not in AURORA 06GRC_04 07E Wild Horse Wind Expansion (C) (2)_Electric Rev Req Model (2009 GRC) Revised 01-18-2010 2" xfId="665"/>
    <cellStyle name="_Costs not in AURORA 06GRC_04 07E Wild Horse Wind Expansion (C) (2)_Final Order Electric EXHIBIT A-1" xfId="666"/>
    <cellStyle name="_Costs not in AURORA 06GRC_04 07E Wild Horse Wind Expansion (C) (2)_Final Order Electric EXHIBIT A-1 2" xfId="667"/>
    <cellStyle name="_Costs not in AURORA 06GRC_04 07E Wild Horse Wind Expansion (C) (2)_TENASKA REGULATORY ASSET" xfId="668"/>
    <cellStyle name="_Costs not in AURORA 06GRC_04 07E Wild Horse Wind Expansion (C) (2)_TENASKA REGULATORY ASSET 2" xfId="669"/>
    <cellStyle name="_Costs not in AURORA 06GRC_16.37E Wild Horse Expansion DeferralRevwrkingfile SF" xfId="670"/>
    <cellStyle name="_Costs not in AURORA 06GRC_16.37E Wild Horse Expansion DeferralRevwrkingfile SF 2" xfId="671"/>
    <cellStyle name="_Costs not in AURORA 06GRC_4 31 Regulatory Assets and Liabilities  7 06- Exhibit D" xfId="672"/>
    <cellStyle name="_Costs not in AURORA 06GRC_4 31 Regulatory Assets and Liabilities  7 06- Exhibit D 2" xfId="673"/>
    <cellStyle name="_Costs not in AURORA 06GRC_4 32 Regulatory Assets and Liabilities  7 06- Exhibit D" xfId="674"/>
    <cellStyle name="_Costs not in AURORA 06GRC_4 32 Regulatory Assets and Liabilities  7 06- Exhibit D 2" xfId="675"/>
    <cellStyle name="_Costs not in AURORA 06GRC_Book2" xfId="676"/>
    <cellStyle name="_Costs not in AURORA 06GRC_Book2 2" xfId="677"/>
    <cellStyle name="_Costs not in AURORA 06GRC_Book2_Adj Bench DR 3 for Initial Briefs (Electric)" xfId="678"/>
    <cellStyle name="_Costs not in AURORA 06GRC_Book2_Adj Bench DR 3 for Initial Briefs (Electric) 2" xfId="679"/>
    <cellStyle name="_Costs not in AURORA 06GRC_Book2_Electric Rev Req Model (2009 GRC) Rebuttal" xfId="680"/>
    <cellStyle name="_Costs not in AURORA 06GRC_Book2_Electric Rev Req Model (2009 GRC) Rebuttal 2" xfId="681"/>
    <cellStyle name="_Costs not in AURORA 06GRC_Book2_Electric Rev Req Model (2009 GRC) Rebuttal REmoval of New  WH Solar AdjustMI" xfId="682"/>
    <cellStyle name="_Costs not in AURORA 06GRC_Book2_Electric Rev Req Model (2009 GRC) Rebuttal REmoval of New  WH Solar AdjustMI 2" xfId="683"/>
    <cellStyle name="_Costs not in AURORA 06GRC_Book2_Electric Rev Req Model (2009 GRC) Revised 01-18-2010" xfId="684"/>
    <cellStyle name="_Costs not in AURORA 06GRC_Book2_Electric Rev Req Model (2009 GRC) Revised 01-18-2010 2" xfId="685"/>
    <cellStyle name="_Costs not in AURORA 06GRC_Book2_Final Order Electric EXHIBIT A-1" xfId="686"/>
    <cellStyle name="_Costs not in AURORA 06GRC_Book2_Final Order Electric EXHIBIT A-1 2" xfId="687"/>
    <cellStyle name="_Costs not in AURORA 06GRC_Book4" xfId="688"/>
    <cellStyle name="_Costs not in AURORA 06GRC_Book4 2" xfId="689"/>
    <cellStyle name="_Costs not in AURORA 06GRC_Book9" xfId="690"/>
    <cellStyle name="_Costs not in AURORA 06GRC_Book9 2" xfId="691"/>
    <cellStyle name="_Costs not in AURORA 06GRC_DWH-08 (Rate Spread &amp; Design Workpapers)" xfId="692"/>
    <cellStyle name="_Costs not in AURORA 06GRC_Final 2008 PTC Rate Design Workpapers 10.27.08" xfId="693"/>
    <cellStyle name="_Costs not in AURORA 06GRC_Final 2009 Electric Low Income Workpapers" xfId="694"/>
    <cellStyle name="_Costs not in AURORA 06GRC_INPUTS" xfId="695"/>
    <cellStyle name="_Costs not in AURORA 06GRC_INPUTS 2" xfId="696"/>
    <cellStyle name="_Costs not in AURORA 06GRC_Power Costs - Comparison bx Rbtl-Staff-Jt-PC" xfId="697"/>
    <cellStyle name="_Costs not in AURORA 06GRC_Power Costs - Comparison bx Rbtl-Staff-Jt-PC 2" xfId="698"/>
    <cellStyle name="_Costs not in AURORA 06GRC_Power Costs - Comparison bx Rbtl-Staff-Jt-PC_Adj Bench DR 3 for Initial Briefs (Electric)" xfId="699"/>
    <cellStyle name="_Costs not in AURORA 06GRC_Power Costs - Comparison bx Rbtl-Staff-Jt-PC_Adj Bench DR 3 for Initial Briefs (Electric) 2" xfId="700"/>
    <cellStyle name="_Costs not in AURORA 06GRC_Power Costs - Comparison bx Rbtl-Staff-Jt-PC_Electric Rev Req Model (2009 GRC) Rebuttal" xfId="701"/>
    <cellStyle name="_Costs not in AURORA 06GRC_Power Costs - Comparison bx Rbtl-Staff-Jt-PC_Electric Rev Req Model (2009 GRC) Rebuttal 2" xfId="702"/>
    <cellStyle name="_Costs not in AURORA 06GRC_Power Costs - Comparison bx Rbtl-Staff-Jt-PC_Electric Rev Req Model (2009 GRC) Rebuttal REmoval of New  WH Solar AdjustMI" xfId="703"/>
    <cellStyle name="_Costs not in AURORA 06GRC_Power Costs - Comparison bx Rbtl-Staff-Jt-PC_Electric Rev Req Model (2009 GRC) Rebuttal REmoval of New  WH Solar AdjustMI 2" xfId="704"/>
    <cellStyle name="_Costs not in AURORA 06GRC_Power Costs - Comparison bx Rbtl-Staff-Jt-PC_Electric Rev Req Model (2009 GRC) Revised 01-18-2010" xfId="705"/>
    <cellStyle name="_Costs not in AURORA 06GRC_Power Costs - Comparison bx Rbtl-Staff-Jt-PC_Electric Rev Req Model (2009 GRC) Revised 01-18-2010 2" xfId="706"/>
    <cellStyle name="_Costs not in AURORA 06GRC_Power Costs - Comparison bx Rbtl-Staff-Jt-PC_Final Order Electric EXHIBIT A-1" xfId="707"/>
    <cellStyle name="_Costs not in AURORA 06GRC_Power Costs - Comparison bx Rbtl-Staff-Jt-PC_Final Order Electric EXHIBIT A-1 2" xfId="708"/>
    <cellStyle name="_Costs not in AURORA 06GRC_Production Adj 4.37" xfId="709"/>
    <cellStyle name="_Costs not in AURORA 06GRC_Production Adj 4.37 2" xfId="710"/>
    <cellStyle name="_Costs not in AURORA 06GRC_Purchased Power Adj 4.03" xfId="711"/>
    <cellStyle name="_Costs not in AURORA 06GRC_Purchased Power Adj 4.03 2" xfId="712"/>
    <cellStyle name="_Costs not in AURORA 06GRC_Rebuttal Power Costs" xfId="713"/>
    <cellStyle name="_Costs not in AURORA 06GRC_Rebuttal Power Costs 2" xfId="714"/>
    <cellStyle name="_Costs not in AURORA 06GRC_Rebuttal Power Costs_Adj Bench DR 3 for Initial Briefs (Electric)" xfId="715"/>
    <cellStyle name="_Costs not in AURORA 06GRC_Rebuttal Power Costs_Adj Bench DR 3 for Initial Briefs (Electric) 2" xfId="716"/>
    <cellStyle name="_Costs not in AURORA 06GRC_Rebuttal Power Costs_Electric Rev Req Model (2009 GRC) Rebuttal" xfId="717"/>
    <cellStyle name="_Costs not in AURORA 06GRC_Rebuttal Power Costs_Electric Rev Req Model (2009 GRC) Rebuttal 2" xfId="718"/>
    <cellStyle name="_Costs not in AURORA 06GRC_Rebuttal Power Costs_Electric Rev Req Model (2009 GRC) Rebuttal REmoval of New  WH Solar AdjustMI" xfId="719"/>
    <cellStyle name="_Costs not in AURORA 06GRC_Rebuttal Power Costs_Electric Rev Req Model (2009 GRC) Rebuttal REmoval of New  WH Solar AdjustMI 2" xfId="720"/>
    <cellStyle name="_Costs not in AURORA 06GRC_Rebuttal Power Costs_Electric Rev Req Model (2009 GRC) Revised 01-18-2010" xfId="721"/>
    <cellStyle name="_Costs not in AURORA 06GRC_Rebuttal Power Costs_Electric Rev Req Model (2009 GRC) Revised 01-18-2010 2" xfId="722"/>
    <cellStyle name="_Costs not in AURORA 06GRC_Rebuttal Power Costs_Final Order Electric EXHIBIT A-1" xfId="723"/>
    <cellStyle name="_Costs not in AURORA 06GRC_Rebuttal Power Costs_Final Order Electric EXHIBIT A-1 2" xfId="724"/>
    <cellStyle name="_Costs not in AURORA 06GRC_ROR &amp; CONV FACTOR" xfId="725"/>
    <cellStyle name="_Costs not in AURORA 06GRC_ROR &amp; CONV FACTOR 2" xfId="726"/>
    <cellStyle name="_Costs not in AURORA 06GRC_ROR 5.02" xfId="727"/>
    <cellStyle name="_Costs not in AURORA 06GRC_ROR 5.02 2" xfId="728"/>
    <cellStyle name="_Costs not in AURORA 06GRC_Typical Residential Impacts 10.27.08" xfId="729"/>
    <cellStyle name="_Costs not in AURORA 2006GRC 6.15.06" xfId="730"/>
    <cellStyle name="_Costs not in AURORA 2006GRC 6.15.06 2" xfId="731"/>
    <cellStyle name="_Costs not in AURORA 2006GRC 6.15.06 2 2" xfId="732"/>
    <cellStyle name="_Costs not in AURORA 2006GRC 6.15.06 3" xfId="733"/>
    <cellStyle name="_Costs not in AURORA 2006GRC 6.15.06 3 2" xfId="734"/>
    <cellStyle name="_Costs not in AURORA 2006GRC 6.15.06 3 3" xfId="735"/>
    <cellStyle name="_Costs not in AURORA 2006GRC 6.15.06 3 4" xfId="736"/>
    <cellStyle name="_Costs not in AURORA 2006GRC 6.15.06 4" xfId="737"/>
    <cellStyle name="_Costs not in AURORA 2006GRC 6.15.06_04 07E Wild Horse Wind Expansion (C) (2)" xfId="738"/>
    <cellStyle name="_Costs not in AURORA 2006GRC 6.15.06_04 07E Wild Horse Wind Expansion (C) (2) 2" xfId="739"/>
    <cellStyle name="_Costs not in AURORA 2006GRC 6.15.06_04 07E Wild Horse Wind Expansion (C) (2)_Adj Bench DR 3 for Initial Briefs (Electric)" xfId="740"/>
    <cellStyle name="_Costs not in AURORA 2006GRC 6.15.06_04 07E Wild Horse Wind Expansion (C) (2)_Adj Bench DR 3 for Initial Briefs (Electric) 2" xfId="741"/>
    <cellStyle name="_Costs not in AURORA 2006GRC 6.15.06_04 07E Wild Horse Wind Expansion (C) (2)_Electric Rev Req Model (2009 GRC) " xfId="742"/>
    <cellStyle name="_Costs not in AURORA 2006GRC 6.15.06_04 07E Wild Horse Wind Expansion (C) (2)_Electric Rev Req Model (2009 GRC)  2" xfId="743"/>
    <cellStyle name="_Costs not in AURORA 2006GRC 6.15.06_04 07E Wild Horse Wind Expansion (C) (2)_Electric Rev Req Model (2009 GRC) Rebuttal" xfId="744"/>
    <cellStyle name="_Costs not in AURORA 2006GRC 6.15.06_04 07E Wild Horse Wind Expansion (C) (2)_Electric Rev Req Model (2009 GRC) Rebuttal 2" xfId="745"/>
    <cellStyle name="_Costs not in AURORA 2006GRC 6.15.06_04 07E Wild Horse Wind Expansion (C) (2)_Electric Rev Req Model (2009 GRC) Rebuttal REmoval of New  WH Solar AdjustMI" xfId="746"/>
    <cellStyle name="_Costs not in AURORA 2006GRC 6.15.06_04 07E Wild Horse Wind Expansion (C) (2)_Electric Rev Req Model (2009 GRC) Rebuttal REmoval of New  WH Solar AdjustMI 2" xfId="747"/>
    <cellStyle name="_Costs not in AURORA 2006GRC 6.15.06_04 07E Wild Horse Wind Expansion (C) (2)_Electric Rev Req Model (2009 GRC) Revised 01-18-2010" xfId="748"/>
    <cellStyle name="_Costs not in AURORA 2006GRC 6.15.06_04 07E Wild Horse Wind Expansion (C) (2)_Electric Rev Req Model (2009 GRC) Revised 01-18-2010 2" xfId="749"/>
    <cellStyle name="_Costs not in AURORA 2006GRC 6.15.06_04 07E Wild Horse Wind Expansion (C) (2)_Final Order Electric EXHIBIT A-1" xfId="750"/>
    <cellStyle name="_Costs not in AURORA 2006GRC 6.15.06_04 07E Wild Horse Wind Expansion (C) (2)_Final Order Electric EXHIBIT A-1 2" xfId="751"/>
    <cellStyle name="_Costs not in AURORA 2006GRC 6.15.06_04 07E Wild Horse Wind Expansion (C) (2)_TENASKA REGULATORY ASSET" xfId="752"/>
    <cellStyle name="_Costs not in AURORA 2006GRC 6.15.06_04 07E Wild Horse Wind Expansion (C) (2)_TENASKA REGULATORY ASSET 2" xfId="753"/>
    <cellStyle name="_Costs not in AURORA 2006GRC 6.15.06_16.37E Wild Horse Expansion DeferralRevwrkingfile SF" xfId="754"/>
    <cellStyle name="_Costs not in AURORA 2006GRC 6.15.06_16.37E Wild Horse Expansion DeferralRevwrkingfile SF 2" xfId="755"/>
    <cellStyle name="_Costs not in AURORA 2006GRC 6.15.06_4 31 Regulatory Assets and Liabilities  7 06- Exhibit D" xfId="756"/>
    <cellStyle name="_Costs not in AURORA 2006GRC 6.15.06_4 31 Regulatory Assets and Liabilities  7 06- Exhibit D 2" xfId="757"/>
    <cellStyle name="_Costs not in AURORA 2006GRC 6.15.06_4 32 Regulatory Assets and Liabilities  7 06- Exhibit D" xfId="758"/>
    <cellStyle name="_Costs not in AURORA 2006GRC 6.15.06_4 32 Regulatory Assets and Liabilities  7 06- Exhibit D 2" xfId="759"/>
    <cellStyle name="_Costs not in AURORA 2006GRC 6.15.06_Book2" xfId="760"/>
    <cellStyle name="_Costs not in AURORA 2006GRC 6.15.06_Book2 2" xfId="761"/>
    <cellStyle name="_Costs not in AURORA 2006GRC 6.15.06_Book2_Adj Bench DR 3 for Initial Briefs (Electric)" xfId="762"/>
    <cellStyle name="_Costs not in AURORA 2006GRC 6.15.06_Book2_Adj Bench DR 3 for Initial Briefs (Electric) 2" xfId="763"/>
    <cellStyle name="_Costs not in AURORA 2006GRC 6.15.06_Book2_Electric Rev Req Model (2009 GRC) Rebuttal" xfId="764"/>
    <cellStyle name="_Costs not in AURORA 2006GRC 6.15.06_Book2_Electric Rev Req Model (2009 GRC) Rebuttal 2" xfId="765"/>
    <cellStyle name="_Costs not in AURORA 2006GRC 6.15.06_Book2_Electric Rev Req Model (2009 GRC) Rebuttal REmoval of New  WH Solar AdjustMI" xfId="766"/>
    <cellStyle name="_Costs not in AURORA 2006GRC 6.15.06_Book2_Electric Rev Req Model (2009 GRC) Rebuttal REmoval of New  WH Solar AdjustMI 2" xfId="767"/>
    <cellStyle name="_Costs not in AURORA 2006GRC 6.15.06_Book2_Electric Rev Req Model (2009 GRC) Revised 01-18-2010" xfId="768"/>
    <cellStyle name="_Costs not in AURORA 2006GRC 6.15.06_Book2_Electric Rev Req Model (2009 GRC) Revised 01-18-2010 2" xfId="769"/>
    <cellStyle name="_Costs not in AURORA 2006GRC 6.15.06_Book2_Final Order Electric EXHIBIT A-1" xfId="770"/>
    <cellStyle name="_Costs not in AURORA 2006GRC 6.15.06_Book2_Final Order Electric EXHIBIT A-1 2" xfId="771"/>
    <cellStyle name="_Costs not in AURORA 2006GRC 6.15.06_Book4" xfId="772"/>
    <cellStyle name="_Costs not in AURORA 2006GRC 6.15.06_Book4 2" xfId="773"/>
    <cellStyle name="_Costs not in AURORA 2006GRC 6.15.06_Book9" xfId="774"/>
    <cellStyle name="_Costs not in AURORA 2006GRC 6.15.06_Book9 2" xfId="775"/>
    <cellStyle name="_Costs not in AURORA 2006GRC 6.15.06_DWH-08 (Rate Spread &amp; Design Workpapers)" xfId="776"/>
    <cellStyle name="_Costs not in AURORA 2006GRC 6.15.06_Final 2008 PTC Rate Design Workpapers 10.27.08" xfId="777"/>
    <cellStyle name="_Costs not in AURORA 2006GRC 6.15.06_INPUTS" xfId="778"/>
    <cellStyle name="_Costs not in AURORA 2006GRC 6.15.06_INPUTS 2" xfId="779"/>
    <cellStyle name="_Costs not in AURORA 2006GRC 6.15.06_Power Costs - Comparison bx Rbtl-Staff-Jt-PC" xfId="780"/>
    <cellStyle name="_Costs not in AURORA 2006GRC 6.15.06_Power Costs - Comparison bx Rbtl-Staff-Jt-PC 2" xfId="781"/>
    <cellStyle name="_Costs not in AURORA 2006GRC 6.15.06_Power Costs - Comparison bx Rbtl-Staff-Jt-PC_Adj Bench DR 3 for Initial Briefs (Electric)" xfId="782"/>
    <cellStyle name="_Costs not in AURORA 2006GRC 6.15.06_Power Costs - Comparison bx Rbtl-Staff-Jt-PC_Adj Bench DR 3 for Initial Briefs (Electric) 2" xfId="783"/>
    <cellStyle name="_Costs not in AURORA 2006GRC 6.15.06_Power Costs - Comparison bx Rbtl-Staff-Jt-PC_Electric Rev Req Model (2009 GRC) Rebuttal" xfId="784"/>
    <cellStyle name="_Costs not in AURORA 2006GRC 6.15.06_Power Costs - Comparison bx Rbtl-Staff-Jt-PC_Electric Rev Req Model (2009 GRC) Rebuttal 2" xfId="785"/>
    <cellStyle name="_Costs not in AURORA 2006GRC 6.15.06_Power Costs - Comparison bx Rbtl-Staff-Jt-PC_Electric Rev Req Model (2009 GRC) Rebuttal REmoval of New  WH Solar AdjustMI" xfId="786"/>
    <cellStyle name="_Costs not in AURORA 2006GRC 6.15.06_Power Costs - Comparison bx Rbtl-Staff-Jt-PC_Electric Rev Req Model (2009 GRC) Rebuttal REmoval of New  WH Solar AdjustMI 2" xfId="787"/>
    <cellStyle name="_Costs not in AURORA 2006GRC 6.15.06_Power Costs - Comparison bx Rbtl-Staff-Jt-PC_Electric Rev Req Model (2009 GRC) Revised 01-18-2010" xfId="788"/>
    <cellStyle name="_Costs not in AURORA 2006GRC 6.15.06_Power Costs - Comparison bx Rbtl-Staff-Jt-PC_Electric Rev Req Model (2009 GRC) Revised 01-18-2010 2" xfId="789"/>
    <cellStyle name="_Costs not in AURORA 2006GRC 6.15.06_Power Costs - Comparison bx Rbtl-Staff-Jt-PC_Final Order Electric EXHIBIT A-1" xfId="790"/>
    <cellStyle name="_Costs not in AURORA 2006GRC 6.15.06_Power Costs - Comparison bx Rbtl-Staff-Jt-PC_Final Order Electric EXHIBIT A-1 2" xfId="791"/>
    <cellStyle name="_Costs not in AURORA 2006GRC 6.15.06_Production Adj 4.37" xfId="792"/>
    <cellStyle name="_Costs not in AURORA 2006GRC 6.15.06_Production Adj 4.37 2" xfId="793"/>
    <cellStyle name="_Costs not in AURORA 2006GRC 6.15.06_Purchased Power Adj 4.03" xfId="794"/>
    <cellStyle name="_Costs not in AURORA 2006GRC 6.15.06_Purchased Power Adj 4.03 2" xfId="795"/>
    <cellStyle name="_Costs not in AURORA 2006GRC 6.15.06_Rebuttal Power Costs" xfId="796"/>
    <cellStyle name="_Costs not in AURORA 2006GRC 6.15.06_Rebuttal Power Costs 2" xfId="797"/>
    <cellStyle name="_Costs not in AURORA 2006GRC 6.15.06_Rebuttal Power Costs_Adj Bench DR 3 for Initial Briefs (Electric)" xfId="798"/>
    <cellStyle name="_Costs not in AURORA 2006GRC 6.15.06_Rebuttal Power Costs_Adj Bench DR 3 for Initial Briefs (Electric) 2" xfId="799"/>
    <cellStyle name="_Costs not in AURORA 2006GRC 6.15.06_Rebuttal Power Costs_Electric Rev Req Model (2009 GRC) Rebuttal" xfId="800"/>
    <cellStyle name="_Costs not in AURORA 2006GRC 6.15.06_Rebuttal Power Costs_Electric Rev Req Model (2009 GRC) Rebuttal 2" xfId="801"/>
    <cellStyle name="_Costs not in AURORA 2006GRC 6.15.06_Rebuttal Power Costs_Electric Rev Req Model (2009 GRC) Rebuttal REmoval of New  WH Solar AdjustMI" xfId="802"/>
    <cellStyle name="_Costs not in AURORA 2006GRC 6.15.06_Rebuttal Power Costs_Electric Rev Req Model (2009 GRC) Rebuttal REmoval of New  WH Solar AdjustMI 2" xfId="803"/>
    <cellStyle name="_Costs not in AURORA 2006GRC 6.15.06_Rebuttal Power Costs_Electric Rev Req Model (2009 GRC) Revised 01-18-2010" xfId="804"/>
    <cellStyle name="_Costs not in AURORA 2006GRC 6.15.06_Rebuttal Power Costs_Electric Rev Req Model (2009 GRC) Revised 01-18-2010 2" xfId="805"/>
    <cellStyle name="_Costs not in AURORA 2006GRC 6.15.06_Rebuttal Power Costs_Final Order Electric EXHIBIT A-1" xfId="806"/>
    <cellStyle name="_Costs not in AURORA 2006GRC 6.15.06_Rebuttal Power Costs_Final Order Electric EXHIBIT A-1 2" xfId="807"/>
    <cellStyle name="_Costs not in AURORA 2006GRC 6.15.06_ROR &amp; CONV FACTOR" xfId="808"/>
    <cellStyle name="_Costs not in AURORA 2006GRC 6.15.06_ROR &amp; CONV FACTOR 2" xfId="809"/>
    <cellStyle name="_Costs not in AURORA 2006GRC 6.15.06_ROR 5.02" xfId="810"/>
    <cellStyle name="_Costs not in AURORA 2006GRC 6.15.06_ROR 5.02 2" xfId="811"/>
    <cellStyle name="_Costs not in AURORA 2006GRC w gas price updated" xfId="812"/>
    <cellStyle name="_Costs not in AURORA 2006GRC w gas price updated 2" xfId="813"/>
    <cellStyle name="_Costs not in AURORA 2006GRC w gas price updated_Adj Bench DR 3 for Initial Briefs (Electric)" xfId="814"/>
    <cellStyle name="_Costs not in AURORA 2006GRC w gas price updated_Adj Bench DR 3 for Initial Briefs (Electric) 2" xfId="815"/>
    <cellStyle name="_Costs not in AURORA 2006GRC w gas price updated_Book2" xfId="816"/>
    <cellStyle name="_Costs not in AURORA 2006GRC w gas price updated_Book2 2" xfId="817"/>
    <cellStyle name="_Costs not in AURORA 2006GRC w gas price updated_Book2_Adj Bench DR 3 for Initial Briefs (Electric)" xfId="818"/>
    <cellStyle name="_Costs not in AURORA 2006GRC w gas price updated_Book2_Adj Bench DR 3 for Initial Briefs (Electric) 2" xfId="819"/>
    <cellStyle name="_Costs not in AURORA 2006GRC w gas price updated_Book2_Electric Rev Req Model (2009 GRC) Rebuttal" xfId="820"/>
    <cellStyle name="_Costs not in AURORA 2006GRC w gas price updated_Book2_Electric Rev Req Model (2009 GRC) Rebuttal 2" xfId="821"/>
    <cellStyle name="_Costs not in AURORA 2006GRC w gas price updated_Book2_Electric Rev Req Model (2009 GRC) Rebuttal REmoval of New  WH Solar AdjustMI" xfId="822"/>
    <cellStyle name="_Costs not in AURORA 2006GRC w gas price updated_Book2_Electric Rev Req Model (2009 GRC) Rebuttal REmoval of New  WH Solar AdjustMI 2" xfId="823"/>
    <cellStyle name="_Costs not in AURORA 2006GRC w gas price updated_Book2_Electric Rev Req Model (2009 GRC) Revised 01-18-2010" xfId="824"/>
    <cellStyle name="_Costs not in AURORA 2006GRC w gas price updated_Book2_Electric Rev Req Model (2009 GRC) Revised 01-18-2010 2" xfId="825"/>
    <cellStyle name="_Costs not in AURORA 2006GRC w gas price updated_Book2_Final Order Electric EXHIBIT A-1" xfId="826"/>
    <cellStyle name="_Costs not in AURORA 2006GRC w gas price updated_Book2_Final Order Electric EXHIBIT A-1 2" xfId="827"/>
    <cellStyle name="_Costs not in AURORA 2006GRC w gas price updated_Electric Rev Req Model (2009 GRC) " xfId="828"/>
    <cellStyle name="_Costs not in AURORA 2006GRC w gas price updated_Electric Rev Req Model (2009 GRC)  2" xfId="829"/>
    <cellStyle name="_Costs not in AURORA 2006GRC w gas price updated_Electric Rev Req Model (2009 GRC) Rebuttal" xfId="830"/>
    <cellStyle name="_Costs not in AURORA 2006GRC w gas price updated_Electric Rev Req Model (2009 GRC) Rebuttal 2" xfId="831"/>
    <cellStyle name="_Costs not in AURORA 2006GRC w gas price updated_Electric Rev Req Model (2009 GRC) Rebuttal REmoval of New  WH Solar AdjustMI" xfId="832"/>
    <cellStyle name="_Costs not in AURORA 2006GRC w gas price updated_Electric Rev Req Model (2009 GRC) Rebuttal REmoval of New  WH Solar AdjustMI 2" xfId="833"/>
    <cellStyle name="_Costs not in AURORA 2006GRC w gas price updated_Electric Rev Req Model (2009 GRC) Revised 01-18-2010" xfId="834"/>
    <cellStyle name="_Costs not in AURORA 2006GRC w gas price updated_Electric Rev Req Model (2009 GRC) Revised 01-18-2010 2" xfId="835"/>
    <cellStyle name="_Costs not in AURORA 2006GRC w gas price updated_Final Order Electric EXHIBIT A-1" xfId="836"/>
    <cellStyle name="_Costs not in AURORA 2006GRC w gas price updated_Final Order Electric EXHIBIT A-1 2" xfId="837"/>
    <cellStyle name="_Costs not in AURORA 2006GRC w gas price updated_Rebuttal Power Costs" xfId="838"/>
    <cellStyle name="_Costs not in AURORA 2006GRC w gas price updated_Rebuttal Power Costs 2" xfId="839"/>
    <cellStyle name="_Costs not in AURORA 2006GRC w gas price updated_Rebuttal Power Costs_Adj Bench DR 3 for Initial Briefs (Electric)" xfId="840"/>
    <cellStyle name="_Costs not in AURORA 2006GRC w gas price updated_Rebuttal Power Costs_Adj Bench DR 3 for Initial Briefs (Electric) 2" xfId="841"/>
    <cellStyle name="_Costs not in AURORA 2006GRC w gas price updated_Rebuttal Power Costs_Electric Rev Req Model (2009 GRC) Rebuttal" xfId="842"/>
    <cellStyle name="_Costs not in AURORA 2006GRC w gas price updated_Rebuttal Power Costs_Electric Rev Req Model (2009 GRC) Rebuttal 2" xfId="843"/>
    <cellStyle name="_Costs not in AURORA 2006GRC w gas price updated_Rebuttal Power Costs_Electric Rev Req Model (2009 GRC) Rebuttal REmoval of New  WH Solar AdjustMI" xfId="844"/>
    <cellStyle name="_Costs not in AURORA 2006GRC w gas price updated_Rebuttal Power Costs_Electric Rev Req Model (2009 GRC) Rebuttal REmoval of New  WH Solar AdjustMI 2" xfId="845"/>
    <cellStyle name="_Costs not in AURORA 2006GRC w gas price updated_Rebuttal Power Costs_Electric Rev Req Model (2009 GRC) Revised 01-18-2010" xfId="846"/>
    <cellStyle name="_Costs not in AURORA 2006GRC w gas price updated_Rebuttal Power Costs_Electric Rev Req Model (2009 GRC) Revised 01-18-2010 2" xfId="847"/>
    <cellStyle name="_Costs not in AURORA 2006GRC w gas price updated_Rebuttal Power Costs_Final Order Electric EXHIBIT A-1" xfId="848"/>
    <cellStyle name="_Costs not in AURORA 2006GRC w gas price updated_Rebuttal Power Costs_Final Order Electric EXHIBIT A-1 2" xfId="849"/>
    <cellStyle name="_Costs not in AURORA 2006GRC w gas price updated_TENASKA REGULATORY ASSET" xfId="850"/>
    <cellStyle name="_Costs not in AURORA 2006GRC w gas price updated_TENASKA REGULATORY ASSET 2" xfId="851"/>
    <cellStyle name="_Costs not in AURORA 2007 Rate Case" xfId="852"/>
    <cellStyle name="_Costs not in AURORA 2007 Rate Case 2" xfId="853"/>
    <cellStyle name="_Costs not in AURORA 2007 Rate Case 2 2" xfId="854"/>
    <cellStyle name="_Costs not in AURORA 2007 Rate Case 3" xfId="855"/>
    <cellStyle name="_Costs not in AURORA 2007 Rate Case_(C) WHE Proforma with ITC cash grant 10 Yr Amort_for deferral_102809" xfId="856"/>
    <cellStyle name="_Costs not in AURORA 2007 Rate Case_(C) WHE Proforma with ITC cash grant 10 Yr Amort_for deferral_102809 2" xfId="857"/>
    <cellStyle name="_Costs not in AURORA 2007 Rate Case_(C) WHE Proforma with ITC cash grant 10 Yr Amort_for deferral_102809_16.07E Wild Horse Wind Expansionwrkingfile" xfId="858"/>
    <cellStyle name="_Costs not in AURORA 2007 Rate Case_(C) WHE Proforma with ITC cash grant 10 Yr Amort_for deferral_102809_16.07E Wild Horse Wind Expansionwrkingfile 2" xfId="859"/>
    <cellStyle name="_Costs not in AURORA 2007 Rate Case_(C) WHE Proforma with ITC cash grant 10 Yr Amort_for deferral_102809_16.07E Wild Horse Wind Expansionwrkingfile SF" xfId="860"/>
    <cellStyle name="_Costs not in AURORA 2007 Rate Case_(C) WHE Proforma with ITC cash grant 10 Yr Amort_for deferral_102809_16.07E Wild Horse Wind Expansionwrkingfile SF 2" xfId="861"/>
    <cellStyle name="_Costs not in AURORA 2007 Rate Case_(C) WHE Proforma with ITC cash grant 10 Yr Amort_for deferral_102809_16.37E Wild Horse Expansion DeferralRevwrkingfile SF" xfId="862"/>
    <cellStyle name="_Costs not in AURORA 2007 Rate Case_(C) WHE Proforma with ITC cash grant 10 Yr Amort_for deferral_102809_16.37E Wild Horse Expansion DeferralRevwrkingfile SF 2" xfId="863"/>
    <cellStyle name="_Costs not in AURORA 2007 Rate Case_(C) WHE Proforma with ITC cash grant 10 Yr Amort_for rebuttal_120709" xfId="864"/>
    <cellStyle name="_Costs not in AURORA 2007 Rate Case_(C) WHE Proforma with ITC cash grant 10 Yr Amort_for rebuttal_120709 2" xfId="865"/>
    <cellStyle name="_Costs not in AURORA 2007 Rate Case_04.07E Wild Horse Wind Expansion" xfId="866"/>
    <cellStyle name="_Costs not in AURORA 2007 Rate Case_04.07E Wild Horse Wind Expansion 2" xfId="867"/>
    <cellStyle name="_Costs not in AURORA 2007 Rate Case_04.07E Wild Horse Wind Expansion_16.07E Wild Horse Wind Expansionwrkingfile" xfId="868"/>
    <cellStyle name="_Costs not in AURORA 2007 Rate Case_04.07E Wild Horse Wind Expansion_16.07E Wild Horse Wind Expansionwrkingfile 2" xfId="869"/>
    <cellStyle name="_Costs not in AURORA 2007 Rate Case_04.07E Wild Horse Wind Expansion_16.07E Wild Horse Wind Expansionwrkingfile SF" xfId="870"/>
    <cellStyle name="_Costs not in AURORA 2007 Rate Case_04.07E Wild Horse Wind Expansion_16.07E Wild Horse Wind Expansionwrkingfile SF 2" xfId="871"/>
    <cellStyle name="_Costs not in AURORA 2007 Rate Case_04.07E Wild Horse Wind Expansion_16.37E Wild Horse Expansion DeferralRevwrkingfile SF" xfId="872"/>
    <cellStyle name="_Costs not in AURORA 2007 Rate Case_04.07E Wild Horse Wind Expansion_16.37E Wild Horse Expansion DeferralRevwrkingfile SF 2" xfId="873"/>
    <cellStyle name="_Costs not in AURORA 2007 Rate Case_16.07E Wild Horse Wind Expansionwrkingfile" xfId="874"/>
    <cellStyle name="_Costs not in AURORA 2007 Rate Case_16.07E Wild Horse Wind Expansionwrkingfile 2" xfId="875"/>
    <cellStyle name="_Costs not in AURORA 2007 Rate Case_16.07E Wild Horse Wind Expansionwrkingfile SF" xfId="876"/>
    <cellStyle name="_Costs not in AURORA 2007 Rate Case_16.07E Wild Horse Wind Expansionwrkingfile SF 2" xfId="877"/>
    <cellStyle name="_Costs not in AURORA 2007 Rate Case_16.37E Wild Horse Expansion DeferralRevwrkingfile SF" xfId="878"/>
    <cellStyle name="_Costs not in AURORA 2007 Rate Case_16.37E Wild Horse Expansion DeferralRevwrkingfile SF 2" xfId="879"/>
    <cellStyle name="_Costs not in AURORA 2007 Rate Case_4 31 Regulatory Assets and Liabilities  7 06- Exhibit D" xfId="880"/>
    <cellStyle name="_Costs not in AURORA 2007 Rate Case_4 31 Regulatory Assets and Liabilities  7 06- Exhibit D 2" xfId="881"/>
    <cellStyle name="_Costs not in AURORA 2007 Rate Case_4 32 Regulatory Assets and Liabilities  7 06- Exhibit D" xfId="882"/>
    <cellStyle name="_Costs not in AURORA 2007 Rate Case_4 32 Regulatory Assets and Liabilities  7 06- Exhibit D 2" xfId="883"/>
    <cellStyle name="_Costs not in AURORA 2007 Rate Case_Book2" xfId="884"/>
    <cellStyle name="_Costs not in AURORA 2007 Rate Case_Book2 2" xfId="885"/>
    <cellStyle name="_Costs not in AURORA 2007 Rate Case_Book2_Adj Bench DR 3 for Initial Briefs (Electric)" xfId="886"/>
    <cellStyle name="_Costs not in AURORA 2007 Rate Case_Book2_Adj Bench DR 3 for Initial Briefs (Electric) 2" xfId="887"/>
    <cellStyle name="_Costs not in AURORA 2007 Rate Case_Book2_Electric Rev Req Model (2009 GRC) Rebuttal" xfId="888"/>
    <cellStyle name="_Costs not in AURORA 2007 Rate Case_Book2_Electric Rev Req Model (2009 GRC) Rebuttal 2" xfId="889"/>
    <cellStyle name="_Costs not in AURORA 2007 Rate Case_Book2_Electric Rev Req Model (2009 GRC) Rebuttal REmoval of New  WH Solar AdjustMI" xfId="890"/>
    <cellStyle name="_Costs not in AURORA 2007 Rate Case_Book2_Electric Rev Req Model (2009 GRC) Rebuttal REmoval of New  WH Solar AdjustMI 2" xfId="891"/>
    <cellStyle name="_Costs not in AURORA 2007 Rate Case_Book2_Electric Rev Req Model (2009 GRC) Revised 01-18-2010" xfId="892"/>
    <cellStyle name="_Costs not in AURORA 2007 Rate Case_Book2_Electric Rev Req Model (2009 GRC) Revised 01-18-2010 2" xfId="893"/>
    <cellStyle name="_Costs not in AURORA 2007 Rate Case_Book2_Final Order Electric EXHIBIT A-1" xfId="894"/>
    <cellStyle name="_Costs not in AURORA 2007 Rate Case_Book2_Final Order Electric EXHIBIT A-1 2" xfId="895"/>
    <cellStyle name="_Costs not in AURORA 2007 Rate Case_Book4" xfId="896"/>
    <cellStyle name="_Costs not in AURORA 2007 Rate Case_Book4 2" xfId="897"/>
    <cellStyle name="_Costs not in AURORA 2007 Rate Case_Book9" xfId="898"/>
    <cellStyle name="_Costs not in AURORA 2007 Rate Case_Book9 2" xfId="899"/>
    <cellStyle name="_Costs not in AURORA 2007 Rate Case_Electric COS Inputs" xfId="900"/>
    <cellStyle name="_Costs not in AURORA 2007 Rate Case_Electric COS Inputs 2" xfId="901"/>
    <cellStyle name="_Costs not in AURORA 2007 Rate Case_Electric COS Inputs 2 2" xfId="902"/>
    <cellStyle name="_Costs not in AURORA 2007 Rate Case_Electric COS Inputs 2 3" xfId="903"/>
    <cellStyle name="_Costs not in AURORA 2007 Rate Case_Electric COS Inputs 2 4" xfId="904"/>
    <cellStyle name="_Costs not in AURORA 2007 Rate Case_Electric COS Inputs 3" xfId="905"/>
    <cellStyle name="_Costs not in AURORA 2007 Rate Case_Electric COS Inputs 4" xfId="906"/>
    <cellStyle name="_Costs not in AURORA 2007 Rate Case_Power Costs - Comparison bx Rbtl-Staff-Jt-PC" xfId="907"/>
    <cellStyle name="_Costs not in AURORA 2007 Rate Case_Power Costs - Comparison bx Rbtl-Staff-Jt-PC 2" xfId="908"/>
    <cellStyle name="_Costs not in AURORA 2007 Rate Case_Power Costs - Comparison bx Rbtl-Staff-Jt-PC_Adj Bench DR 3 for Initial Briefs (Electric)" xfId="909"/>
    <cellStyle name="_Costs not in AURORA 2007 Rate Case_Power Costs - Comparison bx Rbtl-Staff-Jt-PC_Adj Bench DR 3 for Initial Briefs (Electric) 2" xfId="910"/>
    <cellStyle name="_Costs not in AURORA 2007 Rate Case_Power Costs - Comparison bx Rbtl-Staff-Jt-PC_Electric Rev Req Model (2009 GRC) Rebuttal" xfId="911"/>
    <cellStyle name="_Costs not in AURORA 2007 Rate Case_Power Costs - Comparison bx Rbtl-Staff-Jt-PC_Electric Rev Req Model (2009 GRC) Rebuttal 2" xfId="912"/>
    <cellStyle name="_Costs not in AURORA 2007 Rate Case_Power Costs - Comparison bx Rbtl-Staff-Jt-PC_Electric Rev Req Model (2009 GRC) Rebuttal REmoval of New  WH Solar AdjustMI" xfId="913"/>
    <cellStyle name="_Costs not in AURORA 2007 Rate Case_Power Costs - Comparison bx Rbtl-Staff-Jt-PC_Electric Rev Req Model (2009 GRC) Rebuttal REmoval of New  WH Solar AdjustMI 2" xfId="914"/>
    <cellStyle name="_Costs not in AURORA 2007 Rate Case_Power Costs - Comparison bx Rbtl-Staff-Jt-PC_Electric Rev Req Model (2009 GRC) Revised 01-18-2010" xfId="915"/>
    <cellStyle name="_Costs not in AURORA 2007 Rate Case_Power Costs - Comparison bx Rbtl-Staff-Jt-PC_Electric Rev Req Model (2009 GRC) Revised 01-18-2010 2" xfId="916"/>
    <cellStyle name="_Costs not in AURORA 2007 Rate Case_Power Costs - Comparison bx Rbtl-Staff-Jt-PC_Final Order Electric EXHIBIT A-1" xfId="917"/>
    <cellStyle name="_Costs not in AURORA 2007 Rate Case_Power Costs - Comparison bx Rbtl-Staff-Jt-PC_Final Order Electric EXHIBIT A-1 2" xfId="918"/>
    <cellStyle name="_Costs not in AURORA 2007 Rate Case_Production Adj 4.37" xfId="919"/>
    <cellStyle name="_Costs not in AURORA 2007 Rate Case_Production Adj 4.37 2" xfId="920"/>
    <cellStyle name="_Costs not in AURORA 2007 Rate Case_Purchased Power Adj 4.03" xfId="921"/>
    <cellStyle name="_Costs not in AURORA 2007 Rate Case_Purchased Power Adj 4.03 2" xfId="922"/>
    <cellStyle name="_Costs not in AURORA 2007 Rate Case_Rebuttal Power Costs" xfId="923"/>
    <cellStyle name="_Costs not in AURORA 2007 Rate Case_Rebuttal Power Costs 2" xfId="924"/>
    <cellStyle name="_Costs not in AURORA 2007 Rate Case_Rebuttal Power Costs_Adj Bench DR 3 for Initial Briefs (Electric)" xfId="925"/>
    <cellStyle name="_Costs not in AURORA 2007 Rate Case_Rebuttal Power Costs_Adj Bench DR 3 for Initial Briefs (Electric) 2" xfId="926"/>
    <cellStyle name="_Costs not in AURORA 2007 Rate Case_Rebuttal Power Costs_Electric Rev Req Model (2009 GRC) Rebuttal" xfId="927"/>
    <cellStyle name="_Costs not in AURORA 2007 Rate Case_Rebuttal Power Costs_Electric Rev Req Model (2009 GRC) Rebuttal 2" xfId="928"/>
    <cellStyle name="_Costs not in AURORA 2007 Rate Case_Rebuttal Power Costs_Electric Rev Req Model (2009 GRC) Rebuttal REmoval of New  WH Solar AdjustMI" xfId="929"/>
    <cellStyle name="_Costs not in AURORA 2007 Rate Case_Rebuttal Power Costs_Electric Rev Req Model (2009 GRC) Rebuttal REmoval of New  WH Solar AdjustMI 2" xfId="930"/>
    <cellStyle name="_Costs not in AURORA 2007 Rate Case_Rebuttal Power Costs_Electric Rev Req Model (2009 GRC) Revised 01-18-2010" xfId="931"/>
    <cellStyle name="_Costs not in AURORA 2007 Rate Case_Rebuttal Power Costs_Electric Rev Req Model (2009 GRC) Revised 01-18-2010 2" xfId="932"/>
    <cellStyle name="_Costs not in AURORA 2007 Rate Case_Rebuttal Power Costs_Final Order Electric EXHIBIT A-1" xfId="933"/>
    <cellStyle name="_Costs not in AURORA 2007 Rate Case_Rebuttal Power Costs_Final Order Electric EXHIBIT A-1 2" xfId="934"/>
    <cellStyle name="_Costs not in AURORA 2007 Rate Case_ROR 5.02" xfId="935"/>
    <cellStyle name="_Costs not in AURORA 2007 Rate Case_ROR 5.02 2" xfId="936"/>
    <cellStyle name="_Costs not in KWI3000 '06Budget" xfId="937"/>
    <cellStyle name="_Costs not in KWI3000 '06Budget 2" xfId="938"/>
    <cellStyle name="_Costs not in KWI3000 '06Budget 2 2" xfId="939"/>
    <cellStyle name="_Costs not in KWI3000 '06Budget 3" xfId="940"/>
    <cellStyle name="_Costs not in KWI3000 '06Budget 3 2" xfId="941"/>
    <cellStyle name="_Costs not in KWI3000 '06Budget 3 3" xfId="942"/>
    <cellStyle name="_Costs not in KWI3000 '06Budget 3 4" xfId="943"/>
    <cellStyle name="_Costs not in KWI3000 '06Budget 4" xfId="944"/>
    <cellStyle name="_Costs not in KWI3000 '06Budget_(C) WHE Proforma with ITC cash grant 10 Yr Amort_for deferral_102809" xfId="945"/>
    <cellStyle name="_Costs not in KWI3000 '06Budget_(C) WHE Proforma with ITC cash grant 10 Yr Amort_for deferral_102809 2" xfId="946"/>
    <cellStyle name="_Costs not in KWI3000 '06Budget_(C) WHE Proforma with ITC cash grant 10 Yr Amort_for deferral_102809_16.07E Wild Horse Wind Expansionwrkingfile" xfId="947"/>
    <cellStyle name="_Costs not in KWI3000 '06Budget_(C) WHE Proforma with ITC cash grant 10 Yr Amort_for deferral_102809_16.07E Wild Horse Wind Expansionwrkingfile 2" xfId="948"/>
    <cellStyle name="_Costs not in KWI3000 '06Budget_(C) WHE Proforma with ITC cash grant 10 Yr Amort_for deferral_102809_16.07E Wild Horse Wind Expansionwrkingfile SF" xfId="949"/>
    <cellStyle name="_Costs not in KWI3000 '06Budget_(C) WHE Proforma with ITC cash grant 10 Yr Amort_for deferral_102809_16.07E Wild Horse Wind Expansionwrkingfile SF 2" xfId="950"/>
    <cellStyle name="_Costs not in KWI3000 '06Budget_(C) WHE Proforma with ITC cash grant 10 Yr Amort_for deferral_102809_16.37E Wild Horse Expansion DeferralRevwrkingfile SF" xfId="951"/>
    <cellStyle name="_Costs not in KWI3000 '06Budget_(C) WHE Proforma with ITC cash grant 10 Yr Amort_for deferral_102809_16.37E Wild Horse Expansion DeferralRevwrkingfile SF 2" xfId="952"/>
    <cellStyle name="_Costs not in KWI3000 '06Budget_(C) WHE Proforma with ITC cash grant 10 Yr Amort_for rebuttal_120709" xfId="953"/>
    <cellStyle name="_Costs not in KWI3000 '06Budget_(C) WHE Proforma with ITC cash grant 10 Yr Amort_for rebuttal_120709 2" xfId="954"/>
    <cellStyle name="_Costs not in KWI3000 '06Budget_04.07E Wild Horse Wind Expansion" xfId="955"/>
    <cellStyle name="_Costs not in KWI3000 '06Budget_04.07E Wild Horse Wind Expansion 2" xfId="956"/>
    <cellStyle name="_Costs not in KWI3000 '06Budget_04.07E Wild Horse Wind Expansion_16.07E Wild Horse Wind Expansionwrkingfile" xfId="957"/>
    <cellStyle name="_Costs not in KWI3000 '06Budget_04.07E Wild Horse Wind Expansion_16.07E Wild Horse Wind Expansionwrkingfile 2" xfId="958"/>
    <cellStyle name="_Costs not in KWI3000 '06Budget_04.07E Wild Horse Wind Expansion_16.07E Wild Horse Wind Expansionwrkingfile SF" xfId="959"/>
    <cellStyle name="_Costs not in KWI3000 '06Budget_04.07E Wild Horse Wind Expansion_16.07E Wild Horse Wind Expansionwrkingfile SF 2" xfId="960"/>
    <cellStyle name="_Costs not in KWI3000 '06Budget_04.07E Wild Horse Wind Expansion_16.37E Wild Horse Expansion DeferralRevwrkingfile SF" xfId="961"/>
    <cellStyle name="_Costs not in KWI3000 '06Budget_04.07E Wild Horse Wind Expansion_16.37E Wild Horse Expansion DeferralRevwrkingfile SF 2" xfId="962"/>
    <cellStyle name="_Costs not in KWI3000 '06Budget_16.07E Wild Horse Wind Expansionwrkingfile" xfId="963"/>
    <cellStyle name="_Costs not in KWI3000 '06Budget_16.07E Wild Horse Wind Expansionwrkingfile 2" xfId="964"/>
    <cellStyle name="_Costs not in KWI3000 '06Budget_16.07E Wild Horse Wind Expansionwrkingfile SF" xfId="965"/>
    <cellStyle name="_Costs not in KWI3000 '06Budget_16.07E Wild Horse Wind Expansionwrkingfile SF 2" xfId="966"/>
    <cellStyle name="_Costs not in KWI3000 '06Budget_16.37E Wild Horse Expansion DeferralRevwrkingfile SF" xfId="967"/>
    <cellStyle name="_Costs not in KWI3000 '06Budget_16.37E Wild Horse Expansion DeferralRevwrkingfile SF 2" xfId="968"/>
    <cellStyle name="_Costs not in KWI3000 '06Budget_4 31 Regulatory Assets and Liabilities  7 06- Exhibit D" xfId="969"/>
    <cellStyle name="_Costs not in KWI3000 '06Budget_4 31 Regulatory Assets and Liabilities  7 06- Exhibit D 2" xfId="970"/>
    <cellStyle name="_Costs not in KWI3000 '06Budget_4 32 Regulatory Assets and Liabilities  7 06- Exhibit D" xfId="971"/>
    <cellStyle name="_Costs not in KWI3000 '06Budget_4 32 Regulatory Assets and Liabilities  7 06- Exhibit D 2" xfId="972"/>
    <cellStyle name="_Costs not in KWI3000 '06Budget_Book2" xfId="973"/>
    <cellStyle name="_Costs not in KWI3000 '06Budget_Book2 2" xfId="974"/>
    <cellStyle name="_Costs not in KWI3000 '06Budget_Book2_Adj Bench DR 3 for Initial Briefs (Electric)" xfId="975"/>
    <cellStyle name="_Costs not in KWI3000 '06Budget_Book2_Adj Bench DR 3 for Initial Briefs (Electric) 2" xfId="976"/>
    <cellStyle name="_Costs not in KWI3000 '06Budget_Book2_Electric Rev Req Model (2009 GRC) Rebuttal" xfId="977"/>
    <cellStyle name="_Costs not in KWI3000 '06Budget_Book2_Electric Rev Req Model (2009 GRC) Rebuttal 2" xfId="978"/>
    <cellStyle name="_Costs not in KWI3000 '06Budget_Book2_Electric Rev Req Model (2009 GRC) Rebuttal REmoval of New  WH Solar AdjustMI" xfId="979"/>
    <cellStyle name="_Costs not in KWI3000 '06Budget_Book2_Electric Rev Req Model (2009 GRC) Rebuttal REmoval of New  WH Solar AdjustMI 2" xfId="980"/>
    <cellStyle name="_Costs not in KWI3000 '06Budget_Book2_Electric Rev Req Model (2009 GRC) Revised 01-18-2010" xfId="981"/>
    <cellStyle name="_Costs not in KWI3000 '06Budget_Book2_Electric Rev Req Model (2009 GRC) Revised 01-18-2010 2" xfId="982"/>
    <cellStyle name="_Costs not in KWI3000 '06Budget_Book2_Final Order Electric EXHIBIT A-1" xfId="983"/>
    <cellStyle name="_Costs not in KWI3000 '06Budget_Book2_Final Order Electric EXHIBIT A-1 2" xfId="984"/>
    <cellStyle name="_Costs not in KWI3000 '06Budget_Book4" xfId="985"/>
    <cellStyle name="_Costs not in KWI3000 '06Budget_Book4 2" xfId="986"/>
    <cellStyle name="_Costs not in KWI3000 '06Budget_Book9" xfId="987"/>
    <cellStyle name="_Costs not in KWI3000 '06Budget_Book9 2" xfId="988"/>
    <cellStyle name="_Costs not in KWI3000 '06Budget_DWH-08 (Rate Spread &amp; Design Workpapers)" xfId="989"/>
    <cellStyle name="_Costs not in KWI3000 '06Budget_Final 2008 PTC Rate Design Workpapers 10.27.08" xfId="990"/>
    <cellStyle name="_Costs not in KWI3000 '06Budget_Final 2009 Electric Low Income Workpapers" xfId="991"/>
    <cellStyle name="_Costs not in KWI3000 '06Budget_INPUTS" xfId="992"/>
    <cellStyle name="_Costs not in KWI3000 '06Budget_INPUTS 2" xfId="993"/>
    <cellStyle name="_Costs not in KWI3000 '06Budget_Power Costs - Comparison bx Rbtl-Staff-Jt-PC" xfId="994"/>
    <cellStyle name="_Costs not in KWI3000 '06Budget_Power Costs - Comparison bx Rbtl-Staff-Jt-PC 2" xfId="995"/>
    <cellStyle name="_Costs not in KWI3000 '06Budget_Power Costs - Comparison bx Rbtl-Staff-Jt-PC_Adj Bench DR 3 for Initial Briefs (Electric)" xfId="996"/>
    <cellStyle name="_Costs not in KWI3000 '06Budget_Power Costs - Comparison bx Rbtl-Staff-Jt-PC_Adj Bench DR 3 for Initial Briefs (Electric) 2" xfId="997"/>
    <cellStyle name="_Costs not in KWI3000 '06Budget_Power Costs - Comparison bx Rbtl-Staff-Jt-PC_Electric Rev Req Model (2009 GRC) Rebuttal" xfId="998"/>
    <cellStyle name="_Costs not in KWI3000 '06Budget_Power Costs - Comparison bx Rbtl-Staff-Jt-PC_Electric Rev Req Model (2009 GRC) Rebuttal 2" xfId="999"/>
    <cellStyle name="_Costs not in KWI3000 '06Budget_Power Costs - Comparison bx Rbtl-Staff-Jt-PC_Electric Rev Req Model (2009 GRC) Rebuttal REmoval of New  WH Solar AdjustMI" xfId="1000"/>
    <cellStyle name="_Costs not in KWI3000 '06Budget_Power Costs - Comparison bx Rbtl-Staff-Jt-PC_Electric Rev Req Model (2009 GRC) Rebuttal REmoval of New  WH Solar AdjustMI 2" xfId="1001"/>
    <cellStyle name="_Costs not in KWI3000 '06Budget_Power Costs - Comparison bx Rbtl-Staff-Jt-PC_Electric Rev Req Model (2009 GRC) Revised 01-18-2010" xfId="1002"/>
    <cellStyle name="_Costs not in KWI3000 '06Budget_Power Costs - Comparison bx Rbtl-Staff-Jt-PC_Electric Rev Req Model (2009 GRC) Revised 01-18-2010 2" xfId="1003"/>
    <cellStyle name="_Costs not in KWI3000 '06Budget_Power Costs - Comparison bx Rbtl-Staff-Jt-PC_Final Order Electric EXHIBIT A-1" xfId="1004"/>
    <cellStyle name="_Costs not in KWI3000 '06Budget_Power Costs - Comparison bx Rbtl-Staff-Jt-PC_Final Order Electric EXHIBIT A-1 2" xfId="1005"/>
    <cellStyle name="_Costs not in KWI3000 '06Budget_Production Adj 4.37" xfId="1006"/>
    <cellStyle name="_Costs not in KWI3000 '06Budget_Production Adj 4.37 2" xfId="1007"/>
    <cellStyle name="_Costs not in KWI3000 '06Budget_Purchased Power Adj 4.03" xfId="1008"/>
    <cellStyle name="_Costs not in KWI3000 '06Budget_Purchased Power Adj 4.03 2" xfId="1009"/>
    <cellStyle name="_Costs not in KWI3000 '06Budget_Rebuttal Power Costs" xfId="1010"/>
    <cellStyle name="_Costs not in KWI3000 '06Budget_Rebuttal Power Costs 2" xfId="1011"/>
    <cellStyle name="_Costs not in KWI3000 '06Budget_Rebuttal Power Costs_Adj Bench DR 3 for Initial Briefs (Electric)" xfId="1012"/>
    <cellStyle name="_Costs not in KWI3000 '06Budget_Rebuttal Power Costs_Adj Bench DR 3 for Initial Briefs (Electric) 2" xfId="1013"/>
    <cellStyle name="_Costs not in KWI3000 '06Budget_Rebuttal Power Costs_Electric Rev Req Model (2009 GRC) Rebuttal" xfId="1014"/>
    <cellStyle name="_Costs not in KWI3000 '06Budget_Rebuttal Power Costs_Electric Rev Req Model (2009 GRC) Rebuttal 2" xfId="1015"/>
    <cellStyle name="_Costs not in KWI3000 '06Budget_Rebuttal Power Costs_Electric Rev Req Model (2009 GRC) Rebuttal REmoval of New  WH Solar AdjustMI" xfId="1016"/>
    <cellStyle name="_Costs not in KWI3000 '06Budget_Rebuttal Power Costs_Electric Rev Req Model (2009 GRC) Rebuttal REmoval of New  WH Solar AdjustMI 2" xfId="1017"/>
    <cellStyle name="_Costs not in KWI3000 '06Budget_Rebuttal Power Costs_Electric Rev Req Model (2009 GRC) Revised 01-18-2010" xfId="1018"/>
    <cellStyle name="_Costs not in KWI3000 '06Budget_Rebuttal Power Costs_Electric Rev Req Model (2009 GRC) Revised 01-18-2010 2" xfId="1019"/>
    <cellStyle name="_Costs not in KWI3000 '06Budget_Rebuttal Power Costs_Final Order Electric EXHIBIT A-1" xfId="1020"/>
    <cellStyle name="_Costs not in KWI3000 '06Budget_Rebuttal Power Costs_Final Order Electric EXHIBIT A-1 2" xfId="1021"/>
    <cellStyle name="_Costs not in KWI3000 '06Budget_ROR &amp; CONV FACTOR" xfId="1022"/>
    <cellStyle name="_Costs not in KWI3000 '06Budget_ROR &amp; CONV FACTOR 2" xfId="1023"/>
    <cellStyle name="_Costs not in KWI3000 '06Budget_ROR 5.02" xfId="1024"/>
    <cellStyle name="_Costs not in KWI3000 '06Budget_ROR 5.02 2" xfId="1025"/>
    <cellStyle name="_Costs not in KWI3000 '06Budget_Typical Residential Impacts 10.27.08" xfId="1026"/>
    <cellStyle name="_DEM-WP (C) Power Cost 2006GRC Order" xfId="1027"/>
    <cellStyle name="_DEM-WP (C) Power Cost 2006GRC Order 2" xfId="1028"/>
    <cellStyle name="_DEM-WP (C) Power Cost 2006GRC Order 2 2" xfId="1029"/>
    <cellStyle name="_DEM-WP (C) Power Cost 2006GRC Order 3" xfId="1030"/>
    <cellStyle name="_DEM-WP (C) Power Cost 2006GRC Order_04 07E Wild Horse Wind Expansion (C) (2)" xfId="1031"/>
    <cellStyle name="_DEM-WP (C) Power Cost 2006GRC Order_04 07E Wild Horse Wind Expansion (C) (2) 2" xfId="1032"/>
    <cellStyle name="_DEM-WP (C) Power Cost 2006GRC Order_04 07E Wild Horse Wind Expansion (C) (2)_Adj Bench DR 3 for Initial Briefs (Electric)" xfId="1033"/>
    <cellStyle name="_DEM-WP (C) Power Cost 2006GRC Order_04 07E Wild Horse Wind Expansion (C) (2)_Adj Bench DR 3 for Initial Briefs (Electric) 2" xfId="1034"/>
    <cellStyle name="_DEM-WP (C) Power Cost 2006GRC Order_04 07E Wild Horse Wind Expansion (C) (2)_Electric Rev Req Model (2009 GRC) " xfId="1035"/>
    <cellStyle name="_DEM-WP (C) Power Cost 2006GRC Order_04 07E Wild Horse Wind Expansion (C) (2)_Electric Rev Req Model (2009 GRC)  2" xfId="1036"/>
    <cellStyle name="_DEM-WP (C) Power Cost 2006GRC Order_04 07E Wild Horse Wind Expansion (C) (2)_Electric Rev Req Model (2009 GRC) Rebuttal" xfId="1037"/>
    <cellStyle name="_DEM-WP (C) Power Cost 2006GRC Order_04 07E Wild Horse Wind Expansion (C) (2)_Electric Rev Req Model (2009 GRC) Rebuttal 2" xfId="1038"/>
    <cellStyle name="_DEM-WP (C) Power Cost 2006GRC Order_04 07E Wild Horse Wind Expansion (C) (2)_Electric Rev Req Model (2009 GRC) Rebuttal REmoval of New  WH Solar AdjustMI" xfId="1039"/>
    <cellStyle name="_DEM-WP (C) Power Cost 2006GRC Order_04 07E Wild Horse Wind Expansion (C) (2)_Electric Rev Req Model (2009 GRC) Rebuttal REmoval of New  WH Solar AdjustMI 2" xfId="1040"/>
    <cellStyle name="_DEM-WP (C) Power Cost 2006GRC Order_04 07E Wild Horse Wind Expansion (C) (2)_Electric Rev Req Model (2009 GRC) Revised 01-18-2010" xfId="1041"/>
    <cellStyle name="_DEM-WP (C) Power Cost 2006GRC Order_04 07E Wild Horse Wind Expansion (C) (2)_Electric Rev Req Model (2009 GRC) Revised 01-18-2010 2" xfId="1042"/>
    <cellStyle name="_DEM-WP (C) Power Cost 2006GRC Order_04 07E Wild Horse Wind Expansion (C) (2)_Final Order Electric EXHIBIT A-1" xfId="1043"/>
    <cellStyle name="_DEM-WP (C) Power Cost 2006GRC Order_04 07E Wild Horse Wind Expansion (C) (2)_Final Order Electric EXHIBIT A-1 2" xfId="1044"/>
    <cellStyle name="_DEM-WP (C) Power Cost 2006GRC Order_04 07E Wild Horse Wind Expansion (C) (2)_TENASKA REGULATORY ASSET" xfId="1045"/>
    <cellStyle name="_DEM-WP (C) Power Cost 2006GRC Order_04 07E Wild Horse Wind Expansion (C) (2)_TENASKA REGULATORY ASSET 2" xfId="1046"/>
    <cellStyle name="_DEM-WP (C) Power Cost 2006GRC Order_16.37E Wild Horse Expansion DeferralRevwrkingfile SF" xfId="1047"/>
    <cellStyle name="_DEM-WP (C) Power Cost 2006GRC Order_16.37E Wild Horse Expansion DeferralRevwrkingfile SF 2" xfId="1048"/>
    <cellStyle name="_DEM-WP (C) Power Cost 2006GRC Order_4 31 Regulatory Assets and Liabilities  7 06- Exhibit D" xfId="1049"/>
    <cellStyle name="_DEM-WP (C) Power Cost 2006GRC Order_4 31 Regulatory Assets and Liabilities  7 06- Exhibit D 2" xfId="1050"/>
    <cellStyle name="_DEM-WP (C) Power Cost 2006GRC Order_4 32 Regulatory Assets and Liabilities  7 06- Exhibit D" xfId="1051"/>
    <cellStyle name="_DEM-WP (C) Power Cost 2006GRC Order_4 32 Regulatory Assets and Liabilities  7 06- Exhibit D 2" xfId="1052"/>
    <cellStyle name="_DEM-WP (C) Power Cost 2006GRC Order_Book2" xfId="1053"/>
    <cellStyle name="_DEM-WP (C) Power Cost 2006GRC Order_Book2 2" xfId="1054"/>
    <cellStyle name="_DEM-WP (C) Power Cost 2006GRC Order_Book2_Adj Bench DR 3 for Initial Briefs (Electric)" xfId="1055"/>
    <cellStyle name="_DEM-WP (C) Power Cost 2006GRC Order_Book2_Adj Bench DR 3 for Initial Briefs (Electric) 2" xfId="1056"/>
    <cellStyle name="_DEM-WP (C) Power Cost 2006GRC Order_Book2_Electric Rev Req Model (2009 GRC) Rebuttal" xfId="1057"/>
    <cellStyle name="_DEM-WP (C) Power Cost 2006GRC Order_Book2_Electric Rev Req Model (2009 GRC) Rebuttal 2" xfId="1058"/>
    <cellStyle name="_DEM-WP (C) Power Cost 2006GRC Order_Book2_Electric Rev Req Model (2009 GRC) Rebuttal REmoval of New  WH Solar AdjustMI" xfId="1059"/>
    <cellStyle name="_DEM-WP (C) Power Cost 2006GRC Order_Book2_Electric Rev Req Model (2009 GRC) Rebuttal REmoval of New  WH Solar AdjustMI 2" xfId="1060"/>
    <cellStyle name="_DEM-WP (C) Power Cost 2006GRC Order_Book2_Electric Rev Req Model (2009 GRC) Revised 01-18-2010" xfId="1061"/>
    <cellStyle name="_DEM-WP (C) Power Cost 2006GRC Order_Book2_Electric Rev Req Model (2009 GRC) Revised 01-18-2010 2" xfId="1062"/>
    <cellStyle name="_DEM-WP (C) Power Cost 2006GRC Order_Book2_Final Order Electric EXHIBIT A-1" xfId="1063"/>
    <cellStyle name="_DEM-WP (C) Power Cost 2006GRC Order_Book2_Final Order Electric EXHIBIT A-1 2" xfId="1064"/>
    <cellStyle name="_DEM-WP (C) Power Cost 2006GRC Order_Book4" xfId="1065"/>
    <cellStyle name="_DEM-WP (C) Power Cost 2006GRC Order_Book4 2" xfId="1066"/>
    <cellStyle name="_DEM-WP (C) Power Cost 2006GRC Order_Book9" xfId="1067"/>
    <cellStyle name="_DEM-WP (C) Power Cost 2006GRC Order_Book9 2" xfId="1068"/>
    <cellStyle name="_DEM-WP (C) Power Cost 2006GRC Order_Electric COS Inputs" xfId="1069"/>
    <cellStyle name="_DEM-WP (C) Power Cost 2006GRC Order_Electric COS Inputs 2" xfId="1070"/>
    <cellStyle name="_DEM-WP (C) Power Cost 2006GRC Order_Electric COS Inputs 2 2" xfId="1071"/>
    <cellStyle name="_DEM-WP (C) Power Cost 2006GRC Order_Electric COS Inputs 2 3" xfId="1072"/>
    <cellStyle name="_DEM-WP (C) Power Cost 2006GRC Order_Electric COS Inputs 2 4" xfId="1073"/>
    <cellStyle name="_DEM-WP (C) Power Cost 2006GRC Order_Electric COS Inputs 3" xfId="1074"/>
    <cellStyle name="_DEM-WP (C) Power Cost 2006GRC Order_Electric COS Inputs 4" xfId="1075"/>
    <cellStyle name="_DEM-WP (C) Power Cost 2006GRC Order_Power Costs - Comparison bx Rbtl-Staff-Jt-PC" xfId="1076"/>
    <cellStyle name="_DEM-WP (C) Power Cost 2006GRC Order_Power Costs - Comparison bx Rbtl-Staff-Jt-PC 2" xfId="1077"/>
    <cellStyle name="_DEM-WP (C) Power Cost 2006GRC Order_Power Costs - Comparison bx Rbtl-Staff-Jt-PC_Adj Bench DR 3 for Initial Briefs (Electric)" xfId="1078"/>
    <cellStyle name="_DEM-WP (C) Power Cost 2006GRC Order_Power Costs - Comparison bx Rbtl-Staff-Jt-PC_Adj Bench DR 3 for Initial Briefs (Electric) 2" xfId="1079"/>
    <cellStyle name="_DEM-WP (C) Power Cost 2006GRC Order_Power Costs - Comparison bx Rbtl-Staff-Jt-PC_Electric Rev Req Model (2009 GRC) Rebuttal" xfId="1080"/>
    <cellStyle name="_DEM-WP (C) Power Cost 2006GRC Order_Power Costs - Comparison bx Rbtl-Staff-Jt-PC_Electric Rev Req Model (2009 GRC) Rebuttal 2" xfId="1081"/>
    <cellStyle name="_DEM-WP (C) Power Cost 2006GRC Order_Power Costs - Comparison bx Rbtl-Staff-Jt-PC_Electric Rev Req Model (2009 GRC) Rebuttal REmoval of New  WH Solar AdjustMI" xfId="1082"/>
    <cellStyle name="_DEM-WP (C) Power Cost 2006GRC Order_Power Costs - Comparison bx Rbtl-Staff-Jt-PC_Electric Rev Req Model (2009 GRC) Rebuttal REmoval of New  WH Solar AdjustMI 2" xfId="1083"/>
    <cellStyle name="_DEM-WP (C) Power Cost 2006GRC Order_Power Costs - Comparison bx Rbtl-Staff-Jt-PC_Electric Rev Req Model (2009 GRC) Revised 01-18-2010" xfId="1084"/>
    <cellStyle name="_DEM-WP (C) Power Cost 2006GRC Order_Power Costs - Comparison bx Rbtl-Staff-Jt-PC_Electric Rev Req Model (2009 GRC) Revised 01-18-2010 2" xfId="1085"/>
    <cellStyle name="_DEM-WP (C) Power Cost 2006GRC Order_Power Costs - Comparison bx Rbtl-Staff-Jt-PC_Final Order Electric EXHIBIT A-1" xfId="1086"/>
    <cellStyle name="_DEM-WP (C) Power Cost 2006GRC Order_Power Costs - Comparison bx Rbtl-Staff-Jt-PC_Final Order Electric EXHIBIT A-1 2" xfId="1087"/>
    <cellStyle name="_DEM-WP (C) Power Cost 2006GRC Order_Production Adj 4.37" xfId="1088"/>
    <cellStyle name="_DEM-WP (C) Power Cost 2006GRC Order_Production Adj 4.37 2" xfId="1089"/>
    <cellStyle name="_DEM-WP (C) Power Cost 2006GRC Order_Purchased Power Adj 4.03" xfId="1090"/>
    <cellStyle name="_DEM-WP (C) Power Cost 2006GRC Order_Purchased Power Adj 4.03 2" xfId="1091"/>
    <cellStyle name="_DEM-WP (C) Power Cost 2006GRC Order_Rebuttal Power Costs" xfId="1092"/>
    <cellStyle name="_DEM-WP (C) Power Cost 2006GRC Order_Rebuttal Power Costs 2" xfId="1093"/>
    <cellStyle name="_DEM-WP (C) Power Cost 2006GRC Order_Rebuttal Power Costs_Adj Bench DR 3 for Initial Briefs (Electric)" xfId="1094"/>
    <cellStyle name="_DEM-WP (C) Power Cost 2006GRC Order_Rebuttal Power Costs_Adj Bench DR 3 for Initial Briefs (Electric) 2" xfId="1095"/>
    <cellStyle name="_DEM-WP (C) Power Cost 2006GRC Order_Rebuttal Power Costs_Electric Rev Req Model (2009 GRC) Rebuttal" xfId="1096"/>
    <cellStyle name="_DEM-WP (C) Power Cost 2006GRC Order_Rebuttal Power Costs_Electric Rev Req Model (2009 GRC) Rebuttal 2" xfId="1097"/>
    <cellStyle name="_DEM-WP (C) Power Cost 2006GRC Order_Rebuttal Power Costs_Electric Rev Req Model (2009 GRC) Rebuttal REmoval of New  WH Solar AdjustMI" xfId="1098"/>
    <cellStyle name="_DEM-WP (C) Power Cost 2006GRC Order_Rebuttal Power Costs_Electric Rev Req Model (2009 GRC) Rebuttal REmoval of New  WH Solar AdjustMI 2" xfId="1099"/>
    <cellStyle name="_DEM-WP (C) Power Cost 2006GRC Order_Rebuttal Power Costs_Electric Rev Req Model (2009 GRC) Revised 01-18-2010" xfId="1100"/>
    <cellStyle name="_DEM-WP (C) Power Cost 2006GRC Order_Rebuttal Power Costs_Electric Rev Req Model (2009 GRC) Revised 01-18-2010 2" xfId="1101"/>
    <cellStyle name="_DEM-WP (C) Power Cost 2006GRC Order_Rebuttal Power Costs_Final Order Electric EXHIBIT A-1" xfId="1102"/>
    <cellStyle name="_DEM-WP (C) Power Cost 2006GRC Order_Rebuttal Power Costs_Final Order Electric EXHIBIT A-1 2" xfId="1103"/>
    <cellStyle name="_DEM-WP (C) Power Cost 2006GRC Order_ROR 5.02" xfId="1104"/>
    <cellStyle name="_DEM-WP (C) Power Cost 2006GRC Order_ROR 5.02 2" xfId="1105"/>
    <cellStyle name="_DEM-WP Revised (HC) Wild Horse 2006GRC" xfId="1106"/>
    <cellStyle name="_DEM-WP Revised (HC) Wild Horse 2006GRC 2" xfId="1107"/>
    <cellStyle name="_DEM-WP Revised (HC) Wild Horse 2006GRC_16.37E Wild Horse Expansion DeferralRevwrkingfile SF" xfId="1108"/>
    <cellStyle name="_DEM-WP Revised (HC) Wild Horse 2006GRC_16.37E Wild Horse Expansion DeferralRevwrkingfile SF 2" xfId="1109"/>
    <cellStyle name="_DEM-WP Revised (HC) Wild Horse 2006GRC_Adj Bench DR 3 for Initial Briefs (Electric)" xfId="1110"/>
    <cellStyle name="_DEM-WP Revised (HC) Wild Horse 2006GRC_Adj Bench DR 3 for Initial Briefs (Electric) 2" xfId="1111"/>
    <cellStyle name="_DEM-WP Revised (HC) Wild Horse 2006GRC_Book2" xfId="1112"/>
    <cellStyle name="_DEM-WP Revised (HC) Wild Horse 2006GRC_Book2 2" xfId="1113"/>
    <cellStyle name="_DEM-WP Revised (HC) Wild Horse 2006GRC_Book4" xfId="1114"/>
    <cellStyle name="_DEM-WP Revised (HC) Wild Horse 2006GRC_Book4 2" xfId="1115"/>
    <cellStyle name="_DEM-WP Revised (HC) Wild Horse 2006GRC_Electric Rev Req Model (2009 GRC) " xfId="1116"/>
    <cellStyle name="_DEM-WP Revised (HC) Wild Horse 2006GRC_Electric Rev Req Model (2009 GRC)  2" xfId="1117"/>
    <cellStyle name="_DEM-WP Revised (HC) Wild Horse 2006GRC_Electric Rev Req Model (2009 GRC) Rebuttal" xfId="1118"/>
    <cellStyle name="_DEM-WP Revised (HC) Wild Horse 2006GRC_Electric Rev Req Model (2009 GRC) Rebuttal 2" xfId="1119"/>
    <cellStyle name="_DEM-WP Revised (HC) Wild Horse 2006GRC_Electric Rev Req Model (2009 GRC) Rebuttal REmoval of New  WH Solar AdjustMI" xfId="1120"/>
    <cellStyle name="_DEM-WP Revised (HC) Wild Horse 2006GRC_Electric Rev Req Model (2009 GRC) Rebuttal REmoval of New  WH Solar AdjustMI 2" xfId="1121"/>
    <cellStyle name="_DEM-WP Revised (HC) Wild Horse 2006GRC_Electric Rev Req Model (2009 GRC) Revised 01-18-2010" xfId="1122"/>
    <cellStyle name="_DEM-WP Revised (HC) Wild Horse 2006GRC_Electric Rev Req Model (2009 GRC) Revised 01-18-2010 2" xfId="1123"/>
    <cellStyle name="_DEM-WP Revised (HC) Wild Horse 2006GRC_Final Order Electric EXHIBIT A-1" xfId="1124"/>
    <cellStyle name="_DEM-WP Revised (HC) Wild Horse 2006GRC_Final Order Electric EXHIBIT A-1 2" xfId="1125"/>
    <cellStyle name="_DEM-WP Revised (HC) Wild Horse 2006GRC_Power Costs - Comparison bx Rbtl-Staff-Jt-PC" xfId="1126"/>
    <cellStyle name="_DEM-WP Revised (HC) Wild Horse 2006GRC_Power Costs - Comparison bx Rbtl-Staff-Jt-PC 2" xfId="1127"/>
    <cellStyle name="_DEM-WP Revised (HC) Wild Horse 2006GRC_Rebuttal Power Costs" xfId="1128"/>
    <cellStyle name="_DEM-WP Revised (HC) Wild Horse 2006GRC_Rebuttal Power Costs 2" xfId="1129"/>
    <cellStyle name="_DEM-WP Revised (HC) Wild Horse 2006GRC_TENASKA REGULATORY ASSET" xfId="1130"/>
    <cellStyle name="_DEM-WP Revised (HC) Wild Horse 2006GRC_TENASKA REGULATORY ASSET 2" xfId="1131"/>
    <cellStyle name="_DEM-WP(C) Colstrip FOR" xfId="1132"/>
    <cellStyle name="_DEM-WP(C) Colstrip FOR 2" xfId="1133"/>
    <cellStyle name="_DEM-WP(C) Colstrip FOR_(C) WHE Proforma with ITC cash grant 10 Yr Amort_for rebuttal_120709" xfId="1134"/>
    <cellStyle name="_DEM-WP(C) Colstrip FOR_(C) WHE Proforma with ITC cash grant 10 Yr Amort_for rebuttal_120709 2" xfId="1135"/>
    <cellStyle name="_DEM-WP(C) Colstrip FOR_16.07E Wild Horse Wind Expansionwrkingfile" xfId="1136"/>
    <cellStyle name="_DEM-WP(C) Colstrip FOR_16.07E Wild Horse Wind Expansionwrkingfile 2" xfId="1137"/>
    <cellStyle name="_DEM-WP(C) Colstrip FOR_16.07E Wild Horse Wind Expansionwrkingfile SF" xfId="1138"/>
    <cellStyle name="_DEM-WP(C) Colstrip FOR_16.07E Wild Horse Wind Expansionwrkingfile SF 2" xfId="1139"/>
    <cellStyle name="_DEM-WP(C) Colstrip FOR_16.37E Wild Horse Expansion DeferralRevwrkingfile SF" xfId="1140"/>
    <cellStyle name="_DEM-WP(C) Colstrip FOR_16.37E Wild Horse Expansion DeferralRevwrkingfile SF 2" xfId="1141"/>
    <cellStyle name="_DEM-WP(C) Colstrip FOR_Adj Bench DR 3 for Initial Briefs (Electric)" xfId="1142"/>
    <cellStyle name="_DEM-WP(C) Colstrip FOR_Adj Bench DR 3 for Initial Briefs (Electric) 2" xfId="1143"/>
    <cellStyle name="_DEM-WP(C) Colstrip FOR_Book2" xfId="1144"/>
    <cellStyle name="_DEM-WP(C) Colstrip FOR_Book2 2" xfId="1145"/>
    <cellStyle name="_DEM-WP(C) Colstrip FOR_Book2_Adj Bench DR 3 for Initial Briefs (Electric)" xfId="1146"/>
    <cellStyle name="_DEM-WP(C) Colstrip FOR_Book2_Adj Bench DR 3 for Initial Briefs (Electric) 2" xfId="1147"/>
    <cellStyle name="_DEM-WP(C) Colstrip FOR_Book2_Electric Rev Req Model (2009 GRC) Rebuttal" xfId="1148"/>
    <cellStyle name="_DEM-WP(C) Colstrip FOR_Book2_Electric Rev Req Model (2009 GRC) Rebuttal 2" xfId="1149"/>
    <cellStyle name="_DEM-WP(C) Colstrip FOR_Book2_Electric Rev Req Model (2009 GRC) Rebuttal REmoval of New  WH Solar AdjustMI" xfId="1150"/>
    <cellStyle name="_DEM-WP(C) Colstrip FOR_Book2_Electric Rev Req Model (2009 GRC) Rebuttal REmoval of New  WH Solar AdjustMI 2" xfId="1151"/>
    <cellStyle name="_DEM-WP(C) Colstrip FOR_Book2_Electric Rev Req Model (2009 GRC) Revised 01-18-2010" xfId="1152"/>
    <cellStyle name="_DEM-WP(C) Colstrip FOR_Book2_Electric Rev Req Model (2009 GRC) Revised 01-18-2010 2" xfId="1153"/>
    <cellStyle name="_DEM-WP(C) Colstrip FOR_Book2_Final Order Electric EXHIBIT A-1" xfId="1154"/>
    <cellStyle name="_DEM-WP(C) Colstrip FOR_Book2_Final Order Electric EXHIBIT A-1 2" xfId="1155"/>
    <cellStyle name="_DEM-WP(C) Colstrip FOR_Electric Rev Req Model (2009 GRC) Rebuttal" xfId="1156"/>
    <cellStyle name="_DEM-WP(C) Colstrip FOR_Electric Rev Req Model (2009 GRC) Rebuttal 2" xfId="1157"/>
    <cellStyle name="_DEM-WP(C) Colstrip FOR_Electric Rev Req Model (2009 GRC) Rebuttal REmoval of New  WH Solar AdjustMI" xfId="1158"/>
    <cellStyle name="_DEM-WP(C) Colstrip FOR_Electric Rev Req Model (2009 GRC) Rebuttal REmoval of New  WH Solar AdjustMI 2" xfId="1159"/>
    <cellStyle name="_DEM-WP(C) Colstrip FOR_Electric Rev Req Model (2009 GRC) Revised 01-18-2010" xfId="1160"/>
    <cellStyle name="_DEM-WP(C) Colstrip FOR_Electric Rev Req Model (2009 GRC) Revised 01-18-2010 2" xfId="1161"/>
    <cellStyle name="_DEM-WP(C) Colstrip FOR_Final Order Electric EXHIBIT A-1" xfId="1162"/>
    <cellStyle name="_DEM-WP(C) Colstrip FOR_Final Order Electric EXHIBIT A-1 2" xfId="1163"/>
    <cellStyle name="_DEM-WP(C) Colstrip FOR_Rebuttal Power Costs" xfId="1164"/>
    <cellStyle name="_DEM-WP(C) Colstrip FOR_Rebuttal Power Costs 2" xfId="1165"/>
    <cellStyle name="_DEM-WP(C) Colstrip FOR_Rebuttal Power Costs_Adj Bench DR 3 for Initial Briefs (Electric)" xfId="1166"/>
    <cellStyle name="_DEM-WP(C) Colstrip FOR_Rebuttal Power Costs_Adj Bench DR 3 for Initial Briefs (Electric) 2" xfId="1167"/>
    <cellStyle name="_DEM-WP(C) Colstrip FOR_Rebuttal Power Costs_Electric Rev Req Model (2009 GRC) Rebuttal" xfId="1168"/>
    <cellStyle name="_DEM-WP(C) Colstrip FOR_Rebuttal Power Costs_Electric Rev Req Model (2009 GRC) Rebuttal 2" xfId="1169"/>
    <cellStyle name="_DEM-WP(C) Colstrip FOR_Rebuttal Power Costs_Electric Rev Req Model (2009 GRC) Rebuttal REmoval of New  WH Solar AdjustMI" xfId="1170"/>
    <cellStyle name="_DEM-WP(C) Colstrip FOR_Rebuttal Power Costs_Electric Rev Req Model (2009 GRC) Rebuttal REmoval of New  WH Solar AdjustMI 2" xfId="1171"/>
    <cellStyle name="_DEM-WP(C) Colstrip FOR_Rebuttal Power Costs_Electric Rev Req Model (2009 GRC) Revised 01-18-2010" xfId="1172"/>
    <cellStyle name="_DEM-WP(C) Colstrip FOR_Rebuttal Power Costs_Electric Rev Req Model (2009 GRC) Revised 01-18-2010 2" xfId="1173"/>
    <cellStyle name="_DEM-WP(C) Colstrip FOR_Rebuttal Power Costs_Final Order Electric EXHIBIT A-1" xfId="1174"/>
    <cellStyle name="_DEM-WP(C) Colstrip FOR_Rebuttal Power Costs_Final Order Electric EXHIBIT A-1 2" xfId="1175"/>
    <cellStyle name="_DEM-WP(C) Colstrip FOR_TENASKA REGULATORY ASSET" xfId="1176"/>
    <cellStyle name="_DEM-WP(C) Colstrip FOR_TENASKA REGULATORY ASSET 2" xfId="1177"/>
    <cellStyle name="_DEM-WP(C) Costs not in AURORA 2006GRC" xfId="1178"/>
    <cellStyle name="_DEM-WP(C) Costs not in AURORA 2006GRC 2" xfId="1179"/>
    <cellStyle name="_DEM-WP(C) Costs not in AURORA 2006GRC 2 2" xfId="1180"/>
    <cellStyle name="_DEM-WP(C) Costs not in AURORA 2006GRC 3" xfId="1181"/>
    <cellStyle name="_DEM-WP(C) Costs not in AURORA 2006GRC_(C) WHE Proforma with ITC cash grant 10 Yr Amort_for deferral_102809" xfId="1182"/>
    <cellStyle name="_DEM-WP(C) Costs not in AURORA 2006GRC_(C) WHE Proforma with ITC cash grant 10 Yr Amort_for deferral_102809 2" xfId="1183"/>
    <cellStyle name="_DEM-WP(C) Costs not in AURORA 2006GRC_(C) WHE Proforma with ITC cash grant 10 Yr Amort_for deferral_102809_16.07E Wild Horse Wind Expansionwrkingfile" xfId="1184"/>
    <cellStyle name="_DEM-WP(C) Costs not in AURORA 2006GRC_(C) WHE Proforma with ITC cash grant 10 Yr Amort_for deferral_102809_16.07E Wild Horse Wind Expansionwrkingfile 2" xfId="1185"/>
    <cellStyle name="_DEM-WP(C) Costs not in AURORA 2006GRC_(C) WHE Proforma with ITC cash grant 10 Yr Amort_for deferral_102809_16.07E Wild Horse Wind Expansionwrkingfile SF" xfId="1186"/>
    <cellStyle name="_DEM-WP(C) Costs not in AURORA 2006GRC_(C) WHE Proforma with ITC cash grant 10 Yr Amort_for deferral_102809_16.07E Wild Horse Wind Expansionwrkingfile SF 2" xfId="1187"/>
    <cellStyle name="_DEM-WP(C) Costs not in AURORA 2006GRC_(C) WHE Proforma with ITC cash grant 10 Yr Amort_for deferral_102809_16.37E Wild Horse Expansion DeferralRevwrkingfile SF" xfId="1188"/>
    <cellStyle name="_DEM-WP(C) Costs not in AURORA 2006GRC_(C) WHE Proforma with ITC cash grant 10 Yr Amort_for deferral_102809_16.37E Wild Horse Expansion DeferralRevwrkingfile SF 2" xfId="1189"/>
    <cellStyle name="_DEM-WP(C) Costs not in AURORA 2006GRC_(C) WHE Proforma with ITC cash grant 10 Yr Amort_for rebuttal_120709" xfId="1190"/>
    <cellStyle name="_DEM-WP(C) Costs not in AURORA 2006GRC_(C) WHE Proforma with ITC cash grant 10 Yr Amort_for rebuttal_120709 2" xfId="1191"/>
    <cellStyle name="_DEM-WP(C) Costs not in AURORA 2006GRC_04.07E Wild Horse Wind Expansion" xfId="1192"/>
    <cellStyle name="_DEM-WP(C) Costs not in AURORA 2006GRC_04.07E Wild Horse Wind Expansion 2" xfId="1193"/>
    <cellStyle name="_DEM-WP(C) Costs not in AURORA 2006GRC_04.07E Wild Horse Wind Expansion_16.07E Wild Horse Wind Expansionwrkingfile" xfId="1194"/>
    <cellStyle name="_DEM-WP(C) Costs not in AURORA 2006GRC_04.07E Wild Horse Wind Expansion_16.07E Wild Horse Wind Expansionwrkingfile 2" xfId="1195"/>
    <cellStyle name="_DEM-WP(C) Costs not in AURORA 2006GRC_04.07E Wild Horse Wind Expansion_16.07E Wild Horse Wind Expansionwrkingfile SF" xfId="1196"/>
    <cellStyle name="_DEM-WP(C) Costs not in AURORA 2006GRC_04.07E Wild Horse Wind Expansion_16.07E Wild Horse Wind Expansionwrkingfile SF 2" xfId="1197"/>
    <cellStyle name="_DEM-WP(C) Costs not in AURORA 2006GRC_04.07E Wild Horse Wind Expansion_16.37E Wild Horse Expansion DeferralRevwrkingfile SF" xfId="1198"/>
    <cellStyle name="_DEM-WP(C) Costs not in AURORA 2006GRC_04.07E Wild Horse Wind Expansion_16.37E Wild Horse Expansion DeferralRevwrkingfile SF 2" xfId="1199"/>
    <cellStyle name="_DEM-WP(C) Costs not in AURORA 2006GRC_16.07E Wild Horse Wind Expansionwrkingfile" xfId="1200"/>
    <cellStyle name="_DEM-WP(C) Costs not in AURORA 2006GRC_16.07E Wild Horse Wind Expansionwrkingfile 2" xfId="1201"/>
    <cellStyle name="_DEM-WP(C) Costs not in AURORA 2006GRC_16.07E Wild Horse Wind Expansionwrkingfile SF" xfId="1202"/>
    <cellStyle name="_DEM-WP(C) Costs not in AURORA 2006GRC_16.07E Wild Horse Wind Expansionwrkingfile SF 2" xfId="1203"/>
    <cellStyle name="_DEM-WP(C) Costs not in AURORA 2006GRC_16.37E Wild Horse Expansion DeferralRevwrkingfile SF" xfId="1204"/>
    <cellStyle name="_DEM-WP(C) Costs not in AURORA 2006GRC_16.37E Wild Horse Expansion DeferralRevwrkingfile SF 2" xfId="1205"/>
    <cellStyle name="_DEM-WP(C) Costs not in AURORA 2006GRC_4 31 Regulatory Assets and Liabilities  7 06- Exhibit D" xfId="1206"/>
    <cellStyle name="_DEM-WP(C) Costs not in AURORA 2006GRC_4 31 Regulatory Assets and Liabilities  7 06- Exhibit D 2" xfId="1207"/>
    <cellStyle name="_DEM-WP(C) Costs not in AURORA 2006GRC_4 32 Regulatory Assets and Liabilities  7 06- Exhibit D" xfId="1208"/>
    <cellStyle name="_DEM-WP(C) Costs not in AURORA 2006GRC_4 32 Regulatory Assets and Liabilities  7 06- Exhibit D 2" xfId="1209"/>
    <cellStyle name="_DEM-WP(C) Costs not in AURORA 2006GRC_Book2" xfId="1210"/>
    <cellStyle name="_DEM-WP(C) Costs not in AURORA 2006GRC_Book2 2" xfId="1211"/>
    <cellStyle name="_DEM-WP(C) Costs not in AURORA 2006GRC_Book2_Adj Bench DR 3 for Initial Briefs (Electric)" xfId="1212"/>
    <cellStyle name="_DEM-WP(C) Costs not in AURORA 2006GRC_Book2_Adj Bench DR 3 for Initial Briefs (Electric) 2" xfId="1213"/>
    <cellStyle name="_DEM-WP(C) Costs not in AURORA 2006GRC_Book2_Electric Rev Req Model (2009 GRC) Rebuttal" xfId="1214"/>
    <cellStyle name="_DEM-WP(C) Costs not in AURORA 2006GRC_Book2_Electric Rev Req Model (2009 GRC) Rebuttal 2" xfId="1215"/>
    <cellStyle name="_DEM-WP(C) Costs not in AURORA 2006GRC_Book2_Electric Rev Req Model (2009 GRC) Rebuttal REmoval of New  WH Solar AdjustMI" xfId="1216"/>
    <cellStyle name="_DEM-WP(C) Costs not in AURORA 2006GRC_Book2_Electric Rev Req Model (2009 GRC) Rebuttal REmoval of New  WH Solar AdjustMI 2" xfId="1217"/>
    <cellStyle name="_DEM-WP(C) Costs not in AURORA 2006GRC_Book2_Electric Rev Req Model (2009 GRC) Revised 01-18-2010" xfId="1218"/>
    <cellStyle name="_DEM-WP(C) Costs not in AURORA 2006GRC_Book2_Electric Rev Req Model (2009 GRC) Revised 01-18-2010 2" xfId="1219"/>
    <cellStyle name="_DEM-WP(C) Costs not in AURORA 2006GRC_Book2_Final Order Electric EXHIBIT A-1" xfId="1220"/>
    <cellStyle name="_DEM-WP(C) Costs not in AURORA 2006GRC_Book2_Final Order Electric EXHIBIT A-1 2" xfId="1221"/>
    <cellStyle name="_DEM-WP(C) Costs not in AURORA 2006GRC_Book4" xfId="1222"/>
    <cellStyle name="_DEM-WP(C) Costs not in AURORA 2006GRC_Book4 2" xfId="1223"/>
    <cellStyle name="_DEM-WP(C) Costs not in AURORA 2006GRC_Book9" xfId="1224"/>
    <cellStyle name="_DEM-WP(C) Costs not in AURORA 2006GRC_Book9 2" xfId="1225"/>
    <cellStyle name="_DEM-WP(C) Costs not in AURORA 2006GRC_Electric COS Inputs" xfId="1226"/>
    <cellStyle name="_DEM-WP(C) Costs not in AURORA 2006GRC_Electric COS Inputs 2" xfId="1227"/>
    <cellStyle name="_DEM-WP(C) Costs not in AURORA 2006GRC_Electric COS Inputs 2 2" xfId="1228"/>
    <cellStyle name="_DEM-WP(C) Costs not in AURORA 2006GRC_Electric COS Inputs 2 3" xfId="1229"/>
    <cellStyle name="_DEM-WP(C) Costs not in AURORA 2006GRC_Electric COS Inputs 2 4" xfId="1230"/>
    <cellStyle name="_DEM-WP(C) Costs not in AURORA 2006GRC_Electric COS Inputs 3" xfId="1231"/>
    <cellStyle name="_DEM-WP(C) Costs not in AURORA 2006GRC_Electric COS Inputs 4" xfId="1232"/>
    <cellStyle name="_DEM-WP(C) Costs not in AURORA 2006GRC_Power Costs - Comparison bx Rbtl-Staff-Jt-PC" xfId="1233"/>
    <cellStyle name="_DEM-WP(C) Costs not in AURORA 2006GRC_Power Costs - Comparison bx Rbtl-Staff-Jt-PC 2" xfId="1234"/>
    <cellStyle name="_DEM-WP(C) Costs not in AURORA 2006GRC_Power Costs - Comparison bx Rbtl-Staff-Jt-PC_Adj Bench DR 3 for Initial Briefs (Electric)" xfId="1235"/>
    <cellStyle name="_DEM-WP(C) Costs not in AURORA 2006GRC_Power Costs - Comparison bx Rbtl-Staff-Jt-PC_Adj Bench DR 3 for Initial Briefs (Electric) 2" xfId="1236"/>
    <cellStyle name="_DEM-WP(C) Costs not in AURORA 2006GRC_Power Costs - Comparison bx Rbtl-Staff-Jt-PC_Electric Rev Req Model (2009 GRC) Rebuttal" xfId="1237"/>
    <cellStyle name="_DEM-WP(C) Costs not in AURORA 2006GRC_Power Costs - Comparison bx Rbtl-Staff-Jt-PC_Electric Rev Req Model (2009 GRC) Rebuttal 2" xfId="1238"/>
    <cellStyle name="_DEM-WP(C) Costs not in AURORA 2006GRC_Power Costs - Comparison bx Rbtl-Staff-Jt-PC_Electric Rev Req Model (2009 GRC) Rebuttal REmoval of New  WH Solar AdjustMI" xfId="1239"/>
    <cellStyle name="_DEM-WP(C) Costs not in AURORA 2006GRC_Power Costs - Comparison bx Rbtl-Staff-Jt-PC_Electric Rev Req Model (2009 GRC) Rebuttal REmoval of New  WH Solar AdjustMI 2" xfId="1240"/>
    <cellStyle name="_DEM-WP(C) Costs not in AURORA 2006GRC_Power Costs - Comparison bx Rbtl-Staff-Jt-PC_Electric Rev Req Model (2009 GRC) Revised 01-18-2010" xfId="1241"/>
    <cellStyle name="_DEM-WP(C) Costs not in AURORA 2006GRC_Power Costs - Comparison bx Rbtl-Staff-Jt-PC_Electric Rev Req Model (2009 GRC) Revised 01-18-2010 2" xfId="1242"/>
    <cellStyle name="_DEM-WP(C) Costs not in AURORA 2006GRC_Power Costs - Comparison bx Rbtl-Staff-Jt-PC_Final Order Electric EXHIBIT A-1" xfId="1243"/>
    <cellStyle name="_DEM-WP(C) Costs not in AURORA 2006GRC_Power Costs - Comparison bx Rbtl-Staff-Jt-PC_Final Order Electric EXHIBIT A-1 2" xfId="1244"/>
    <cellStyle name="_DEM-WP(C) Costs not in AURORA 2006GRC_Production Adj 4.37" xfId="1245"/>
    <cellStyle name="_DEM-WP(C) Costs not in AURORA 2006GRC_Production Adj 4.37 2" xfId="1246"/>
    <cellStyle name="_DEM-WP(C) Costs not in AURORA 2006GRC_Purchased Power Adj 4.03" xfId="1247"/>
    <cellStyle name="_DEM-WP(C) Costs not in AURORA 2006GRC_Purchased Power Adj 4.03 2" xfId="1248"/>
    <cellStyle name="_DEM-WP(C) Costs not in AURORA 2006GRC_Rebuttal Power Costs" xfId="1249"/>
    <cellStyle name="_DEM-WP(C) Costs not in AURORA 2006GRC_Rebuttal Power Costs 2" xfId="1250"/>
    <cellStyle name="_DEM-WP(C) Costs not in AURORA 2006GRC_Rebuttal Power Costs_Adj Bench DR 3 for Initial Briefs (Electric)" xfId="1251"/>
    <cellStyle name="_DEM-WP(C) Costs not in AURORA 2006GRC_Rebuttal Power Costs_Adj Bench DR 3 for Initial Briefs (Electric) 2" xfId="1252"/>
    <cellStyle name="_DEM-WP(C) Costs not in AURORA 2006GRC_Rebuttal Power Costs_Electric Rev Req Model (2009 GRC) Rebuttal" xfId="1253"/>
    <cellStyle name="_DEM-WP(C) Costs not in AURORA 2006GRC_Rebuttal Power Costs_Electric Rev Req Model (2009 GRC) Rebuttal 2" xfId="1254"/>
    <cellStyle name="_DEM-WP(C) Costs not in AURORA 2006GRC_Rebuttal Power Costs_Electric Rev Req Model (2009 GRC) Rebuttal REmoval of New  WH Solar AdjustMI" xfId="1255"/>
    <cellStyle name="_DEM-WP(C) Costs not in AURORA 2006GRC_Rebuttal Power Costs_Electric Rev Req Model (2009 GRC) Rebuttal REmoval of New  WH Solar AdjustMI 2" xfId="1256"/>
    <cellStyle name="_DEM-WP(C) Costs not in AURORA 2006GRC_Rebuttal Power Costs_Electric Rev Req Model (2009 GRC) Revised 01-18-2010" xfId="1257"/>
    <cellStyle name="_DEM-WP(C) Costs not in AURORA 2006GRC_Rebuttal Power Costs_Electric Rev Req Model (2009 GRC) Revised 01-18-2010 2" xfId="1258"/>
    <cellStyle name="_DEM-WP(C) Costs not in AURORA 2006GRC_Rebuttal Power Costs_Final Order Electric EXHIBIT A-1" xfId="1259"/>
    <cellStyle name="_DEM-WP(C) Costs not in AURORA 2006GRC_Rebuttal Power Costs_Final Order Electric EXHIBIT A-1 2" xfId="1260"/>
    <cellStyle name="_DEM-WP(C) Costs not in AURORA 2006GRC_ROR 5.02" xfId="1261"/>
    <cellStyle name="_DEM-WP(C) Costs not in AURORA 2006GRC_ROR 5.02 2" xfId="1262"/>
    <cellStyle name="_DEM-WP(C) Costs not in AURORA 2007GRC" xfId="1263"/>
    <cellStyle name="_DEM-WP(C) Costs not in AURORA 2007GRC 2" xfId="1264"/>
    <cellStyle name="_DEM-WP(C) Costs not in AURORA 2007GRC_16.37E Wild Horse Expansion DeferralRevwrkingfile SF" xfId="1265"/>
    <cellStyle name="_DEM-WP(C) Costs not in AURORA 2007GRC_16.37E Wild Horse Expansion DeferralRevwrkingfile SF 2" xfId="1266"/>
    <cellStyle name="_DEM-WP(C) Costs not in AURORA 2007GRC_Adj Bench DR 3 for Initial Briefs (Electric)" xfId="1267"/>
    <cellStyle name="_DEM-WP(C) Costs not in AURORA 2007GRC_Adj Bench DR 3 for Initial Briefs (Electric) 2" xfId="1268"/>
    <cellStyle name="_DEM-WP(C) Costs not in AURORA 2007GRC_Book2" xfId="1269"/>
    <cellStyle name="_DEM-WP(C) Costs not in AURORA 2007GRC_Book2 2" xfId="1270"/>
    <cellStyle name="_DEM-WP(C) Costs not in AURORA 2007GRC_Book4" xfId="1271"/>
    <cellStyle name="_DEM-WP(C) Costs not in AURORA 2007GRC_Book4 2" xfId="1272"/>
    <cellStyle name="_DEM-WP(C) Costs not in AURORA 2007GRC_Electric Rev Req Model (2009 GRC) " xfId="1273"/>
    <cellStyle name="_DEM-WP(C) Costs not in AURORA 2007GRC_Electric Rev Req Model (2009 GRC)  2" xfId="1274"/>
    <cellStyle name="_DEM-WP(C) Costs not in AURORA 2007GRC_Electric Rev Req Model (2009 GRC) Rebuttal" xfId="1275"/>
    <cellStyle name="_DEM-WP(C) Costs not in AURORA 2007GRC_Electric Rev Req Model (2009 GRC) Rebuttal 2" xfId="1276"/>
    <cellStyle name="_DEM-WP(C) Costs not in AURORA 2007GRC_Electric Rev Req Model (2009 GRC) Rebuttal REmoval of New  WH Solar AdjustMI" xfId="1277"/>
    <cellStyle name="_DEM-WP(C) Costs not in AURORA 2007GRC_Electric Rev Req Model (2009 GRC) Rebuttal REmoval of New  WH Solar AdjustMI 2" xfId="1278"/>
    <cellStyle name="_DEM-WP(C) Costs not in AURORA 2007GRC_Electric Rev Req Model (2009 GRC) Revised 01-18-2010" xfId="1279"/>
    <cellStyle name="_DEM-WP(C) Costs not in AURORA 2007GRC_Electric Rev Req Model (2009 GRC) Revised 01-18-2010 2" xfId="1280"/>
    <cellStyle name="_DEM-WP(C) Costs not in AURORA 2007GRC_Final Order Electric EXHIBIT A-1" xfId="1281"/>
    <cellStyle name="_DEM-WP(C) Costs not in AURORA 2007GRC_Final Order Electric EXHIBIT A-1 2" xfId="1282"/>
    <cellStyle name="_DEM-WP(C) Costs not in AURORA 2007GRC_Power Costs - Comparison bx Rbtl-Staff-Jt-PC" xfId="1283"/>
    <cellStyle name="_DEM-WP(C) Costs not in AURORA 2007GRC_Power Costs - Comparison bx Rbtl-Staff-Jt-PC 2" xfId="1284"/>
    <cellStyle name="_DEM-WP(C) Costs not in AURORA 2007GRC_Rebuttal Power Costs" xfId="1285"/>
    <cellStyle name="_DEM-WP(C) Costs not in AURORA 2007GRC_Rebuttal Power Costs 2" xfId="1286"/>
    <cellStyle name="_DEM-WP(C) Costs not in AURORA 2007GRC_TENASKA REGULATORY ASSET" xfId="1287"/>
    <cellStyle name="_DEM-WP(C) Costs not in AURORA 2007GRC_TENASKA REGULATORY ASSET 2" xfId="1288"/>
    <cellStyle name="_DEM-WP(C) Costs not in AURORA 2007PCORC-5.07Update" xfId="1289"/>
    <cellStyle name="_DEM-WP(C) Costs not in AURORA 2007PCORC-5.07Update 2" xfId="1290"/>
    <cellStyle name="_DEM-WP(C) Costs not in AURORA 2007PCORC-5.07Update_16.37E Wild Horse Expansion DeferralRevwrkingfile SF" xfId="1291"/>
    <cellStyle name="_DEM-WP(C) Costs not in AURORA 2007PCORC-5.07Update_16.37E Wild Horse Expansion DeferralRevwrkingfile SF 2" xfId="1292"/>
    <cellStyle name="_DEM-WP(C) Costs not in AURORA 2007PCORC-5.07Update_Adj Bench DR 3 for Initial Briefs (Electric)" xfId="1293"/>
    <cellStyle name="_DEM-WP(C) Costs not in AURORA 2007PCORC-5.07Update_Adj Bench DR 3 for Initial Briefs (Electric) 2" xfId="1294"/>
    <cellStyle name="_DEM-WP(C) Costs not in AURORA 2007PCORC-5.07Update_Book2" xfId="1295"/>
    <cellStyle name="_DEM-WP(C) Costs not in AURORA 2007PCORC-5.07Update_Book2 2" xfId="1296"/>
    <cellStyle name="_DEM-WP(C) Costs not in AURORA 2007PCORC-5.07Update_Book4" xfId="1297"/>
    <cellStyle name="_DEM-WP(C) Costs not in AURORA 2007PCORC-5.07Update_Book4 2" xfId="1298"/>
    <cellStyle name="_DEM-WP(C) Costs not in AURORA 2007PCORC-5.07Update_DEM-WP(C) Production O&amp;M 2009GRC Rebuttal" xfId="1299"/>
    <cellStyle name="_DEM-WP(C) Costs not in AURORA 2007PCORC-5.07Update_DEM-WP(C) Production O&amp;M 2009GRC Rebuttal 2" xfId="1300"/>
    <cellStyle name="_DEM-WP(C) Costs not in AURORA 2007PCORC-5.07Update_DEM-WP(C) Production O&amp;M 2009GRC Rebuttal_Adj Bench DR 3 for Initial Briefs (Electric)" xfId="1301"/>
    <cellStyle name="_DEM-WP(C) Costs not in AURORA 2007PCORC-5.07Update_DEM-WP(C) Production O&amp;M 2009GRC Rebuttal_Adj Bench DR 3 for Initial Briefs (Electric) 2" xfId="1302"/>
    <cellStyle name="_DEM-WP(C) Costs not in AURORA 2007PCORC-5.07Update_DEM-WP(C) Production O&amp;M 2009GRC Rebuttal_Book2" xfId="1303"/>
    <cellStyle name="_DEM-WP(C) Costs not in AURORA 2007PCORC-5.07Update_DEM-WP(C) Production O&amp;M 2009GRC Rebuttal_Book2 2" xfId="1304"/>
    <cellStyle name="_DEM-WP(C) Costs not in AURORA 2007PCORC-5.07Update_DEM-WP(C) Production O&amp;M 2009GRC Rebuttal_Book2_Adj Bench DR 3 for Initial Briefs (Electric)" xfId="1305"/>
    <cellStyle name="_DEM-WP(C) Costs not in AURORA 2007PCORC-5.07Update_DEM-WP(C) Production O&amp;M 2009GRC Rebuttal_Book2_Adj Bench DR 3 for Initial Briefs (Electric) 2" xfId="1306"/>
    <cellStyle name="_DEM-WP(C) Costs not in AURORA 2007PCORC-5.07Update_DEM-WP(C) Production O&amp;M 2009GRC Rebuttal_Book2_Electric Rev Req Model (2009 GRC) Rebuttal" xfId="1307"/>
    <cellStyle name="_DEM-WP(C) Costs not in AURORA 2007PCORC-5.07Update_DEM-WP(C) Production O&amp;M 2009GRC Rebuttal_Book2_Electric Rev Req Model (2009 GRC) Rebuttal 2" xfId="1308"/>
    <cellStyle name="_DEM-WP(C) Costs not in AURORA 2007PCORC-5.07Update_DEM-WP(C) Production O&amp;M 2009GRC Rebuttal_Book2_Electric Rev Req Model (2009 GRC) Rebuttal REmoval of New  WH Solar AdjustMI" xfId="1309"/>
    <cellStyle name="_DEM-WP(C) Costs not in AURORA 2007PCORC-5.07Update_DEM-WP(C) Production O&amp;M 2009GRC Rebuttal_Book2_Electric Rev Req Model (2009 GRC) Rebuttal REmoval of New  WH Solar AdjustMI 2" xfId="1310"/>
    <cellStyle name="_DEM-WP(C) Costs not in AURORA 2007PCORC-5.07Update_DEM-WP(C) Production O&amp;M 2009GRC Rebuttal_Book2_Electric Rev Req Model (2009 GRC) Revised 01-18-2010" xfId="1311"/>
    <cellStyle name="_DEM-WP(C) Costs not in AURORA 2007PCORC-5.07Update_DEM-WP(C) Production O&amp;M 2009GRC Rebuttal_Book2_Electric Rev Req Model (2009 GRC) Revised 01-18-2010 2" xfId="1312"/>
    <cellStyle name="_DEM-WP(C) Costs not in AURORA 2007PCORC-5.07Update_DEM-WP(C) Production O&amp;M 2009GRC Rebuttal_Book2_Final Order Electric EXHIBIT A-1" xfId="1313"/>
    <cellStyle name="_DEM-WP(C) Costs not in AURORA 2007PCORC-5.07Update_DEM-WP(C) Production O&amp;M 2009GRC Rebuttal_Book2_Final Order Electric EXHIBIT A-1 2" xfId="1314"/>
    <cellStyle name="_DEM-WP(C) Costs not in AURORA 2007PCORC-5.07Update_DEM-WP(C) Production O&amp;M 2009GRC Rebuttal_Electric Rev Req Model (2009 GRC) Rebuttal" xfId="1315"/>
    <cellStyle name="_DEM-WP(C) Costs not in AURORA 2007PCORC-5.07Update_DEM-WP(C) Production O&amp;M 2009GRC Rebuttal_Electric Rev Req Model (2009 GRC) Rebuttal 2" xfId="1316"/>
    <cellStyle name="_DEM-WP(C) Costs not in AURORA 2007PCORC-5.07Update_DEM-WP(C) Production O&amp;M 2009GRC Rebuttal_Electric Rev Req Model (2009 GRC) Rebuttal REmoval of New  WH Solar AdjustMI" xfId="1317"/>
    <cellStyle name="_DEM-WP(C) Costs not in AURORA 2007PCORC-5.07Update_DEM-WP(C) Production O&amp;M 2009GRC Rebuttal_Electric Rev Req Model (2009 GRC) Rebuttal REmoval of New  WH Solar AdjustMI 2" xfId="1318"/>
    <cellStyle name="_DEM-WP(C) Costs not in AURORA 2007PCORC-5.07Update_DEM-WP(C) Production O&amp;M 2009GRC Rebuttal_Electric Rev Req Model (2009 GRC) Revised 01-18-2010" xfId="1319"/>
    <cellStyle name="_DEM-WP(C) Costs not in AURORA 2007PCORC-5.07Update_DEM-WP(C) Production O&amp;M 2009GRC Rebuttal_Electric Rev Req Model (2009 GRC) Revised 01-18-2010 2" xfId="1320"/>
    <cellStyle name="_DEM-WP(C) Costs not in AURORA 2007PCORC-5.07Update_DEM-WP(C) Production O&amp;M 2009GRC Rebuttal_Final Order Electric EXHIBIT A-1" xfId="1321"/>
    <cellStyle name="_DEM-WP(C) Costs not in AURORA 2007PCORC-5.07Update_DEM-WP(C) Production O&amp;M 2009GRC Rebuttal_Final Order Electric EXHIBIT A-1 2" xfId="1322"/>
    <cellStyle name="_DEM-WP(C) Costs not in AURORA 2007PCORC-5.07Update_DEM-WP(C) Production O&amp;M 2009GRC Rebuttal_Rebuttal Power Costs" xfId="1323"/>
    <cellStyle name="_DEM-WP(C) Costs not in AURORA 2007PCORC-5.07Update_DEM-WP(C) Production O&amp;M 2009GRC Rebuttal_Rebuttal Power Costs 2" xfId="1324"/>
    <cellStyle name="_DEM-WP(C) Costs not in AURORA 2007PCORC-5.07Update_DEM-WP(C) Production O&amp;M 2009GRC Rebuttal_Rebuttal Power Costs_Adj Bench DR 3 for Initial Briefs (Electric)" xfId="1325"/>
    <cellStyle name="_DEM-WP(C) Costs not in AURORA 2007PCORC-5.07Update_DEM-WP(C) Production O&amp;M 2009GRC Rebuttal_Rebuttal Power Costs_Adj Bench DR 3 for Initial Briefs (Electric) 2" xfId="1326"/>
    <cellStyle name="_DEM-WP(C) Costs not in AURORA 2007PCORC-5.07Update_DEM-WP(C) Production O&amp;M 2009GRC Rebuttal_Rebuttal Power Costs_Electric Rev Req Model (2009 GRC) Rebuttal" xfId="1327"/>
    <cellStyle name="_DEM-WP(C) Costs not in AURORA 2007PCORC-5.07Update_DEM-WP(C) Production O&amp;M 2009GRC Rebuttal_Rebuttal Power Costs_Electric Rev Req Model (2009 GRC) Rebuttal 2" xfId="1328"/>
    <cellStyle name="_DEM-WP(C) Costs not in AURORA 2007PCORC-5.07Update_DEM-WP(C) Production O&amp;M 2009GRC Rebuttal_Rebuttal Power Costs_Electric Rev Req Model (2009 GRC) Rebuttal REmoval of New  WH Solar AdjustMI" xfId="1329"/>
    <cellStyle name="_DEM-WP(C) Costs not in AURORA 2007PCORC-5.07Update_DEM-WP(C) Production O&amp;M 2009GRC Rebuttal_Rebuttal Power Costs_Electric Rev Req Model (2009 GRC) Rebuttal REmoval of New  WH Solar AdjustMI 2" xfId="1330"/>
    <cellStyle name="_DEM-WP(C) Costs not in AURORA 2007PCORC-5.07Update_DEM-WP(C) Production O&amp;M 2009GRC Rebuttal_Rebuttal Power Costs_Electric Rev Req Model (2009 GRC) Revised 01-18-2010" xfId="1331"/>
    <cellStyle name="_DEM-WP(C) Costs not in AURORA 2007PCORC-5.07Update_DEM-WP(C) Production O&amp;M 2009GRC Rebuttal_Rebuttal Power Costs_Electric Rev Req Model (2009 GRC) Revised 01-18-2010 2" xfId="1332"/>
    <cellStyle name="_DEM-WP(C) Costs not in AURORA 2007PCORC-5.07Update_DEM-WP(C) Production O&amp;M 2009GRC Rebuttal_Rebuttal Power Costs_Final Order Electric EXHIBIT A-1" xfId="1333"/>
    <cellStyle name="_DEM-WP(C) Costs not in AURORA 2007PCORC-5.07Update_DEM-WP(C) Production O&amp;M 2009GRC Rebuttal_Rebuttal Power Costs_Final Order Electric EXHIBIT A-1 2" xfId="1334"/>
    <cellStyle name="_DEM-WP(C) Costs not in AURORA 2007PCORC-5.07Update_Electric Rev Req Model (2009 GRC) " xfId="1335"/>
    <cellStyle name="_DEM-WP(C) Costs not in AURORA 2007PCORC-5.07Update_Electric Rev Req Model (2009 GRC)  2" xfId="1336"/>
    <cellStyle name="_DEM-WP(C) Costs not in AURORA 2007PCORC-5.07Update_Electric Rev Req Model (2009 GRC) Rebuttal" xfId="1337"/>
    <cellStyle name="_DEM-WP(C) Costs not in AURORA 2007PCORC-5.07Update_Electric Rev Req Model (2009 GRC) Rebuttal 2" xfId="1338"/>
    <cellStyle name="_DEM-WP(C) Costs not in AURORA 2007PCORC-5.07Update_Electric Rev Req Model (2009 GRC) Rebuttal REmoval of New  WH Solar AdjustMI" xfId="1339"/>
    <cellStyle name="_DEM-WP(C) Costs not in AURORA 2007PCORC-5.07Update_Electric Rev Req Model (2009 GRC) Rebuttal REmoval of New  WH Solar AdjustMI 2" xfId="1340"/>
    <cellStyle name="_DEM-WP(C) Costs not in AURORA 2007PCORC-5.07Update_Electric Rev Req Model (2009 GRC) Revised 01-18-2010" xfId="1341"/>
    <cellStyle name="_DEM-WP(C) Costs not in AURORA 2007PCORC-5.07Update_Electric Rev Req Model (2009 GRC) Revised 01-18-2010 2" xfId="1342"/>
    <cellStyle name="_DEM-WP(C) Costs not in AURORA 2007PCORC-5.07Update_Final Order Electric EXHIBIT A-1" xfId="1343"/>
    <cellStyle name="_DEM-WP(C) Costs not in AURORA 2007PCORC-5.07Update_Final Order Electric EXHIBIT A-1 2" xfId="1344"/>
    <cellStyle name="_DEM-WP(C) Costs not in AURORA 2007PCORC-5.07Update_Power Costs - Comparison bx Rbtl-Staff-Jt-PC" xfId="1345"/>
    <cellStyle name="_DEM-WP(C) Costs not in AURORA 2007PCORC-5.07Update_Power Costs - Comparison bx Rbtl-Staff-Jt-PC 2" xfId="1346"/>
    <cellStyle name="_DEM-WP(C) Costs not in AURORA 2007PCORC-5.07Update_Rebuttal Power Costs" xfId="1347"/>
    <cellStyle name="_DEM-WP(C) Costs not in AURORA 2007PCORC-5.07Update_Rebuttal Power Costs 2" xfId="1348"/>
    <cellStyle name="_DEM-WP(C) Costs not in AURORA 2007PCORC-5.07Update_TENASKA REGULATORY ASSET" xfId="1349"/>
    <cellStyle name="_DEM-WP(C) Costs not in AURORA 2007PCORC-5.07Update_TENASKA REGULATORY ASSET 2" xfId="1350"/>
    <cellStyle name="_DEM-WP(C) Prod O&amp;M 2007GRC" xfId="1351"/>
    <cellStyle name="_DEM-WP(C) Prod O&amp;M 2007GRC 2" xfId="1352"/>
    <cellStyle name="_DEM-WP(C) Prod O&amp;M 2007GRC_Adj Bench DR 3 for Initial Briefs (Electric)" xfId="1353"/>
    <cellStyle name="_DEM-WP(C) Prod O&amp;M 2007GRC_Adj Bench DR 3 for Initial Briefs (Electric) 2" xfId="1354"/>
    <cellStyle name="_DEM-WP(C) Prod O&amp;M 2007GRC_Book2" xfId="1355"/>
    <cellStyle name="_DEM-WP(C) Prod O&amp;M 2007GRC_Book2 2" xfId="1356"/>
    <cellStyle name="_DEM-WP(C) Prod O&amp;M 2007GRC_Book2_Adj Bench DR 3 for Initial Briefs (Electric)" xfId="1357"/>
    <cellStyle name="_DEM-WP(C) Prod O&amp;M 2007GRC_Book2_Adj Bench DR 3 for Initial Briefs (Electric) 2" xfId="1358"/>
    <cellStyle name="_DEM-WP(C) Prod O&amp;M 2007GRC_Book2_Electric Rev Req Model (2009 GRC) Rebuttal" xfId="1359"/>
    <cellStyle name="_DEM-WP(C) Prod O&amp;M 2007GRC_Book2_Electric Rev Req Model (2009 GRC) Rebuttal 2" xfId="1360"/>
    <cellStyle name="_DEM-WP(C) Prod O&amp;M 2007GRC_Book2_Electric Rev Req Model (2009 GRC) Rebuttal REmoval of New  WH Solar AdjustMI" xfId="1361"/>
    <cellStyle name="_DEM-WP(C) Prod O&amp;M 2007GRC_Book2_Electric Rev Req Model (2009 GRC) Rebuttal REmoval of New  WH Solar AdjustMI 2" xfId="1362"/>
    <cellStyle name="_DEM-WP(C) Prod O&amp;M 2007GRC_Book2_Electric Rev Req Model (2009 GRC) Revised 01-18-2010" xfId="1363"/>
    <cellStyle name="_DEM-WP(C) Prod O&amp;M 2007GRC_Book2_Electric Rev Req Model (2009 GRC) Revised 01-18-2010 2" xfId="1364"/>
    <cellStyle name="_DEM-WP(C) Prod O&amp;M 2007GRC_Book2_Final Order Electric EXHIBIT A-1" xfId="1365"/>
    <cellStyle name="_DEM-WP(C) Prod O&amp;M 2007GRC_Book2_Final Order Electric EXHIBIT A-1 2" xfId="1366"/>
    <cellStyle name="_DEM-WP(C) Prod O&amp;M 2007GRC_Electric Rev Req Model (2009 GRC) Rebuttal" xfId="1367"/>
    <cellStyle name="_DEM-WP(C) Prod O&amp;M 2007GRC_Electric Rev Req Model (2009 GRC) Rebuttal 2" xfId="1368"/>
    <cellStyle name="_DEM-WP(C) Prod O&amp;M 2007GRC_Electric Rev Req Model (2009 GRC) Rebuttal REmoval of New  WH Solar AdjustMI" xfId="1369"/>
    <cellStyle name="_DEM-WP(C) Prod O&amp;M 2007GRC_Electric Rev Req Model (2009 GRC) Rebuttal REmoval of New  WH Solar AdjustMI 2" xfId="1370"/>
    <cellStyle name="_DEM-WP(C) Prod O&amp;M 2007GRC_Electric Rev Req Model (2009 GRC) Revised 01-18-2010" xfId="1371"/>
    <cellStyle name="_DEM-WP(C) Prod O&amp;M 2007GRC_Electric Rev Req Model (2009 GRC) Revised 01-18-2010 2" xfId="1372"/>
    <cellStyle name="_DEM-WP(C) Prod O&amp;M 2007GRC_Final Order Electric EXHIBIT A-1" xfId="1373"/>
    <cellStyle name="_DEM-WP(C) Prod O&amp;M 2007GRC_Final Order Electric EXHIBIT A-1 2" xfId="1374"/>
    <cellStyle name="_DEM-WP(C) Prod O&amp;M 2007GRC_Rebuttal Power Costs" xfId="1375"/>
    <cellStyle name="_DEM-WP(C) Prod O&amp;M 2007GRC_Rebuttal Power Costs 2" xfId="1376"/>
    <cellStyle name="_DEM-WP(C) Prod O&amp;M 2007GRC_Rebuttal Power Costs_Adj Bench DR 3 for Initial Briefs (Electric)" xfId="1377"/>
    <cellStyle name="_DEM-WP(C) Prod O&amp;M 2007GRC_Rebuttal Power Costs_Adj Bench DR 3 for Initial Briefs (Electric) 2" xfId="1378"/>
    <cellStyle name="_DEM-WP(C) Prod O&amp;M 2007GRC_Rebuttal Power Costs_Electric Rev Req Model (2009 GRC) Rebuttal" xfId="1379"/>
    <cellStyle name="_DEM-WP(C) Prod O&amp;M 2007GRC_Rebuttal Power Costs_Electric Rev Req Model (2009 GRC) Rebuttal 2" xfId="1380"/>
    <cellStyle name="_DEM-WP(C) Prod O&amp;M 2007GRC_Rebuttal Power Costs_Electric Rev Req Model (2009 GRC) Rebuttal REmoval of New  WH Solar AdjustMI" xfId="1381"/>
    <cellStyle name="_DEM-WP(C) Prod O&amp;M 2007GRC_Rebuttal Power Costs_Electric Rev Req Model (2009 GRC) Rebuttal REmoval of New  WH Solar AdjustMI 2" xfId="1382"/>
    <cellStyle name="_DEM-WP(C) Prod O&amp;M 2007GRC_Rebuttal Power Costs_Electric Rev Req Model (2009 GRC) Revised 01-18-2010" xfId="1383"/>
    <cellStyle name="_DEM-WP(C) Prod O&amp;M 2007GRC_Rebuttal Power Costs_Electric Rev Req Model (2009 GRC) Revised 01-18-2010 2" xfId="1384"/>
    <cellStyle name="_DEM-WP(C) Prod O&amp;M 2007GRC_Rebuttal Power Costs_Final Order Electric EXHIBIT A-1" xfId="1385"/>
    <cellStyle name="_DEM-WP(C) Prod O&amp;M 2007GRC_Rebuttal Power Costs_Final Order Electric EXHIBIT A-1 2" xfId="1386"/>
    <cellStyle name="_DEM-WP(C) Rate Year Sumas by Month Update Corrected" xfId="1387"/>
    <cellStyle name="_DEM-WP(C) Sumas Proforma 11.5.07" xfId="1388"/>
    <cellStyle name="_DEM-WP(C) Westside Hydro Data_051007" xfId="1389"/>
    <cellStyle name="_DEM-WP(C) Westside Hydro Data_051007 2" xfId="1390"/>
    <cellStyle name="_DEM-WP(C) Westside Hydro Data_051007_16.37E Wild Horse Expansion DeferralRevwrkingfile SF" xfId="1391"/>
    <cellStyle name="_DEM-WP(C) Westside Hydro Data_051007_16.37E Wild Horse Expansion DeferralRevwrkingfile SF 2" xfId="1392"/>
    <cellStyle name="_DEM-WP(C) Westside Hydro Data_051007_Adj Bench DR 3 for Initial Briefs (Electric)" xfId="1393"/>
    <cellStyle name="_DEM-WP(C) Westside Hydro Data_051007_Adj Bench DR 3 for Initial Briefs (Electric) 2" xfId="1394"/>
    <cellStyle name="_DEM-WP(C) Westside Hydro Data_051007_Book2" xfId="1395"/>
    <cellStyle name="_DEM-WP(C) Westside Hydro Data_051007_Book2 2" xfId="1396"/>
    <cellStyle name="_DEM-WP(C) Westside Hydro Data_051007_Book4" xfId="1397"/>
    <cellStyle name="_DEM-WP(C) Westside Hydro Data_051007_Book4 2" xfId="1398"/>
    <cellStyle name="_DEM-WP(C) Westside Hydro Data_051007_Electric Rev Req Model (2009 GRC) " xfId="1399"/>
    <cellStyle name="_DEM-WP(C) Westside Hydro Data_051007_Electric Rev Req Model (2009 GRC)  2" xfId="1400"/>
    <cellStyle name="_DEM-WP(C) Westside Hydro Data_051007_Electric Rev Req Model (2009 GRC) Rebuttal" xfId="1401"/>
    <cellStyle name="_DEM-WP(C) Westside Hydro Data_051007_Electric Rev Req Model (2009 GRC) Rebuttal 2" xfId="1402"/>
    <cellStyle name="_DEM-WP(C) Westside Hydro Data_051007_Electric Rev Req Model (2009 GRC) Rebuttal REmoval of New  WH Solar AdjustMI" xfId="1403"/>
    <cellStyle name="_DEM-WP(C) Westside Hydro Data_051007_Electric Rev Req Model (2009 GRC) Rebuttal REmoval of New  WH Solar AdjustMI 2" xfId="1404"/>
    <cellStyle name="_DEM-WP(C) Westside Hydro Data_051007_Electric Rev Req Model (2009 GRC) Revised 01-18-2010" xfId="1405"/>
    <cellStyle name="_DEM-WP(C) Westside Hydro Data_051007_Electric Rev Req Model (2009 GRC) Revised 01-18-2010 2" xfId="1406"/>
    <cellStyle name="_DEM-WP(C) Westside Hydro Data_051007_Final Order Electric EXHIBIT A-1" xfId="1407"/>
    <cellStyle name="_DEM-WP(C) Westside Hydro Data_051007_Final Order Electric EXHIBIT A-1 2" xfId="1408"/>
    <cellStyle name="_DEM-WP(C) Westside Hydro Data_051007_Power Costs - Comparison bx Rbtl-Staff-Jt-PC" xfId="1409"/>
    <cellStyle name="_DEM-WP(C) Westside Hydro Data_051007_Power Costs - Comparison bx Rbtl-Staff-Jt-PC 2" xfId="1410"/>
    <cellStyle name="_DEM-WP(C) Westside Hydro Data_051007_Rebuttal Power Costs" xfId="1411"/>
    <cellStyle name="_DEM-WP(C) Westside Hydro Data_051007_Rebuttal Power Costs 2" xfId="1412"/>
    <cellStyle name="_DEM-WP(C) Westside Hydro Data_051007_TENASKA REGULATORY ASSET" xfId="1413"/>
    <cellStyle name="_DEM-WP(C) Westside Hydro Data_051007_TENASKA REGULATORY ASSET 2" xfId="1414"/>
    <cellStyle name="_x0013__Electric Rev Req Model (2009 GRC) " xfId="1415"/>
    <cellStyle name="_x0013__Electric Rev Req Model (2009 GRC)  2" xfId="1416"/>
    <cellStyle name="_x0013__Electric Rev Req Model (2009 GRC) Rebuttal" xfId="1417"/>
    <cellStyle name="_x0013__Electric Rev Req Model (2009 GRC) Rebuttal 2" xfId="1418"/>
    <cellStyle name="_x0013__Electric Rev Req Model (2009 GRC) Rebuttal REmoval of New  WH Solar AdjustMI" xfId="1419"/>
    <cellStyle name="_x0013__Electric Rev Req Model (2009 GRC) Rebuttal REmoval of New  WH Solar AdjustMI 2" xfId="1420"/>
    <cellStyle name="_x0013__Electric Rev Req Model (2009 GRC) Revised 01-18-2010" xfId="1421"/>
    <cellStyle name="_x0013__Electric Rev Req Model (2009 GRC) Revised 01-18-2010 2" xfId="1422"/>
    <cellStyle name="_x0013__Final Order Electric EXHIBIT A-1" xfId="1423"/>
    <cellStyle name="_x0013__Final Order Electric EXHIBIT A-1 2" xfId="1424"/>
    <cellStyle name="_Fixed Gas Transport 1 19 09" xfId="1425"/>
    <cellStyle name="_Fixed Gas Transport 1 19 09 2" xfId="1426"/>
    <cellStyle name="_Fuel Prices 4-14" xfId="1427"/>
    <cellStyle name="_Fuel Prices 4-14 2" xfId="1428"/>
    <cellStyle name="_Fuel Prices 4-14 2 2" xfId="1429"/>
    <cellStyle name="_Fuel Prices 4-14 3" xfId="1430"/>
    <cellStyle name="_Fuel Prices 4-14_04 07E Wild Horse Wind Expansion (C) (2)" xfId="1431"/>
    <cellStyle name="_Fuel Prices 4-14_04 07E Wild Horse Wind Expansion (C) (2) 2" xfId="1432"/>
    <cellStyle name="_Fuel Prices 4-14_04 07E Wild Horse Wind Expansion (C) (2)_Adj Bench DR 3 for Initial Briefs (Electric)" xfId="1433"/>
    <cellStyle name="_Fuel Prices 4-14_04 07E Wild Horse Wind Expansion (C) (2)_Adj Bench DR 3 for Initial Briefs (Electric) 2" xfId="1434"/>
    <cellStyle name="_Fuel Prices 4-14_04 07E Wild Horse Wind Expansion (C) (2)_Electric Rev Req Model (2009 GRC) " xfId="1435"/>
    <cellStyle name="_Fuel Prices 4-14_04 07E Wild Horse Wind Expansion (C) (2)_Electric Rev Req Model (2009 GRC)  2" xfId="1436"/>
    <cellStyle name="_Fuel Prices 4-14_04 07E Wild Horse Wind Expansion (C) (2)_Electric Rev Req Model (2009 GRC) Rebuttal" xfId="1437"/>
    <cellStyle name="_Fuel Prices 4-14_04 07E Wild Horse Wind Expansion (C) (2)_Electric Rev Req Model (2009 GRC) Rebuttal 2" xfId="1438"/>
    <cellStyle name="_Fuel Prices 4-14_04 07E Wild Horse Wind Expansion (C) (2)_Electric Rev Req Model (2009 GRC) Rebuttal REmoval of New  WH Solar AdjustMI" xfId="1439"/>
    <cellStyle name="_Fuel Prices 4-14_04 07E Wild Horse Wind Expansion (C) (2)_Electric Rev Req Model (2009 GRC) Rebuttal REmoval of New  WH Solar AdjustMI 2" xfId="1440"/>
    <cellStyle name="_Fuel Prices 4-14_04 07E Wild Horse Wind Expansion (C) (2)_Electric Rev Req Model (2009 GRC) Revised 01-18-2010" xfId="1441"/>
    <cellStyle name="_Fuel Prices 4-14_04 07E Wild Horse Wind Expansion (C) (2)_Electric Rev Req Model (2009 GRC) Revised 01-18-2010 2" xfId="1442"/>
    <cellStyle name="_Fuel Prices 4-14_04 07E Wild Horse Wind Expansion (C) (2)_Final Order Electric EXHIBIT A-1" xfId="1443"/>
    <cellStyle name="_Fuel Prices 4-14_04 07E Wild Horse Wind Expansion (C) (2)_Final Order Electric EXHIBIT A-1 2" xfId="1444"/>
    <cellStyle name="_Fuel Prices 4-14_04 07E Wild Horse Wind Expansion (C) (2)_TENASKA REGULATORY ASSET" xfId="1445"/>
    <cellStyle name="_Fuel Prices 4-14_04 07E Wild Horse Wind Expansion (C) (2)_TENASKA REGULATORY ASSET 2" xfId="1446"/>
    <cellStyle name="_Fuel Prices 4-14_16.37E Wild Horse Expansion DeferralRevwrkingfile SF" xfId="1447"/>
    <cellStyle name="_Fuel Prices 4-14_16.37E Wild Horse Expansion DeferralRevwrkingfile SF 2" xfId="1448"/>
    <cellStyle name="_Fuel Prices 4-14_4 31 Regulatory Assets and Liabilities  7 06- Exhibit D" xfId="1449"/>
    <cellStyle name="_Fuel Prices 4-14_4 31 Regulatory Assets and Liabilities  7 06- Exhibit D 2" xfId="1450"/>
    <cellStyle name="_Fuel Prices 4-14_4 32 Regulatory Assets and Liabilities  7 06- Exhibit D" xfId="1451"/>
    <cellStyle name="_Fuel Prices 4-14_4 32 Regulatory Assets and Liabilities  7 06- Exhibit D 2" xfId="1452"/>
    <cellStyle name="_Fuel Prices 4-14_Book2" xfId="1453"/>
    <cellStyle name="_Fuel Prices 4-14_Book2 2" xfId="1454"/>
    <cellStyle name="_Fuel Prices 4-14_Book2_Adj Bench DR 3 for Initial Briefs (Electric)" xfId="1455"/>
    <cellStyle name="_Fuel Prices 4-14_Book2_Adj Bench DR 3 for Initial Briefs (Electric) 2" xfId="1456"/>
    <cellStyle name="_Fuel Prices 4-14_Book2_Electric Rev Req Model (2009 GRC) Rebuttal" xfId="1457"/>
    <cellStyle name="_Fuel Prices 4-14_Book2_Electric Rev Req Model (2009 GRC) Rebuttal 2" xfId="1458"/>
    <cellStyle name="_Fuel Prices 4-14_Book2_Electric Rev Req Model (2009 GRC) Rebuttal REmoval of New  WH Solar AdjustMI" xfId="1459"/>
    <cellStyle name="_Fuel Prices 4-14_Book2_Electric Rev Req Model (2009 GRC) Rebuttal REmoval of New  WH Solar AdjustMI 2" xfId="1460"/>
    <cellStyle name="_Fuel Prices 4-14_Book2_Electric Rev Req Model (2009 GRC) Revised 01-18-2010" xfId="1461"/>
    <cellStyle name="_Fuel Prices 4-14_Book2_Electric Rev Req Model (2009 GRC) Revised 01-18-2010 2" xfId="1462"/>
    <cellStyle name="_Fuel Prices 4-14_Book2_Final Order Electric EXHIBIT A-1" xfId="1463"/>
    <cellStyle name="_Fuel Prices 4-14_Book2_Final Order Electric EXHIBIT A-1 2" xfId="1464"/>
    <cellStyle name="_Fuel Prices 4-14_Book4" xfId="1465"/>
    <cellStyle name="_Fuel Prices 4-14_Book4 2" xfId="1466"/>
    <cellStyle name="_Fuel Prices 4-14_Book9" xfId="1467"/>
    <cellStyle name="_Fuel Prices 4-14_Book9 2" xfId="1468"/>
    <cellStyle name="_Fuel Prices 4-14_Direct Assignment Distribution Plant 2008" xfId="1469"/>
    <cellStyle name="_Fuel Prices 4-14_Direct Assignment Distribution Plant 2008 2" xfId="1470"/>
    <cellStyle name="_Fuel Prices 4-14_Direct Assignment Distribution Plant 2008 2 2" xfId="1471"/>
    <cellStyle name="_Fuel Prices 4-14_Direct Assignment Distribution Plant 2008 2 3" xfId="1472"/>
    <cellStyle name="_Fuel Prices 4-14_Direct Assignment Distribution Plant 2008 2 4" xfId="1473"/>
    <cellStyle name="_Fuel Prices 4-14_Direct Assignment Distribution Plant 2008 3" xfId="1474"/>
    <cellStyle name="_Fuel Prices 4-14_Direct Assignment Distribution Plant 2008 4" xfId="1475"/>
    <cellStyle name="_Fuel Prices 4-14_DWH-08 (Rate Spread &amp; Design Workpapers)" xfId="1476"/>
    <cellStyle name="_Fuel Prices 4-14_Electric COS Inputs" xfId="1477"/>
    <cellStyle name="_Fuel Prices 4-14_Electric COS Inputs 2" xfId="1478"/>
    <cellStyle name="_Fuel Prices 4-14_Electric COS Inputs 2 2" xfId="1479"/>
    <cellStyle name="_Fuel Prices 4-14_Electric COS Inputs 2 3" xfId="1480"/>
    <cellStyle name="_Fuel Prices 4-14_Electric COS Inputs 2 4" xfId="1481"/>
    <cellStyle name="_Fuel Prices 4-14_Electric COS Inputs 3" xfId="1482"/>
    <cellStyle name="_Fuel Prices 4-14_Electric COS Inputs 4" xfId="1483"/>
    <cellStyle name="_Fuel Prices 4-14_Electric Rate Spread and Rate Design 3.23.09" xfId="1484"/>
    <cellStyle name="_Fuel Prices 4-14_Electric Rate Spread and Rate Design 3.23.09 2" xfId="1485"/>
    <cellStyle name="_Fuel Prices 4-14_Electric Rate Spread and Rate Design 3.23.09 2 2" xfId="1486"/>
    <cellStyle name="_Fuel Prices 4-14_Electric Rate Spread and Rate Design 3.23.09 2 3" xfId="1487"/>
    <cellStyle name="_Fuel Prices 4-14_Electric Rate Spread and Rate Design 3.23.09 2 4" xfId="1488"/>
    <cellStyle name="_Fuel Prices 4-14_Electric Rate Spread and Rate Design 3.23.09 3" xfId="1489"/>
    <cellStyle name="_Fuel Prices 4-14_Electric Rate Spread and Rate Design 3.23.09 4" xfId="1490"/>
    <cellStyle name="_Fuel Prices 4-14_Final 2008 PTC Rate Design Workpapers 10.27.08" xfId="1491"/>
    <cellStyle name="_Fuel Prices 4-14_Final 2009 Electric Low Income Workpapers" xfId="1492"/>
    <cellStyle name="_Fuel Prices 4-14_INPUTS" xfId="1493"/>
    <cellStyle name="_Fuel Prices 4-14_INPUTS 2" xfId="1494"/>
    <cellStyle name="_Fuel Prices 4-14_INPUTS 2 2" xfId="1495"/>
    <cellStyle name="_Fuel Prices 4-14_INPUTS 2 3" xfId="1496"/>
    <cellStyle name="_Fuel Prices 4-14_INPUTS 2 4" xfId="1497"/>
    <cellStyle name="_Fuel Prices 4-14_INPUTS 3" xfId="1498"/>
    <cellStyle name="_Fuel Prices 4-14_INPUTS 4" xfId="1499"/>
    <cellStyle name="_Fuel Prices 4-14_Leased Transformer &amp; Substation Plant &amp; Rev 12-2009" xfId="1500"/>
    <cellStyle name="_Fuel Prices 4-14_Leased Transformer &amp; Substation Plant &amp; Rev 12-2009 2" xfId="1501"/>
    <cellStyle name="_Fuel Prices 4-14_Leased Transformer &amp; Substation Plant &amp; Rev 12-2009 2 2" xfId="1502"/>
    <cellStyle name="_Fuel Prices 4-14_Leased Transformer &amp; Substation Plant &amp; Rev 12-2009 2 3" xfId="1503"/>
    <cellStyle name="_Fuel Prices 4-14_Leased Transformer &amp; Substation Plant &amp; Rev 12-2009 2 4" xfId="1504"/>
    <cellStyle name="_Fuel Prices 4-14_Leased Transformer &amp; Substation Plant &amp; Rev 12-2009 3" xfId="1505"/>
    <cellStyle name="_Fuel Prices 4-14_Leased Transformer &amp; Substation Plant &amp; Rev 12-2009 4" xfId="1506"/>
    <cellStyle name="_Fuel Prices 4-14_Peak Credit Exhibits for 2009 GRC" xfId="1507"/>
    <cellStyle name="_Fuel Prices 4-14_Peak Credit Exhibits for 2009 GRC 2" xfId="1508"/>
    <cellStyle name="_Fuel Prices 4-14_Peak Credit Exhibits for 2009 GRC 2 2" xfId="1509"/>
    <cellStyle name="_Fuel Prices 4-14_Peak Credit Exhibits for 2009 GRC 2 3" xfId="1510"/>
    <cellStyle name="_Fuel Prices 4-14_Peak Credit Exhibits for 2009 GRC 2 4" xfId="1511"/>
    <cellStyle name="_Fuel Prices 4-14_Peak Credit Exhibits for 2009 GRC 3" xfId="1512"/>
    <cellStyle name="_Fuel Prices 4-14_Peak Credit Exhibits for 2009 GRC 4" xfId="1513"/>
    <cellStyle name="_Fuel Prices 4-14_Power Costs - Comparison bx Rbtl-Staff-Jt-PC" xfId="1514"/>
    <cellStyle name="_Fuel Prices 4-14_Power Costs - Comparison bx Rbtl-Staff-Jt-PC 2" xfId="1515"/>
    <cellStyle name="_Fuel Prices 4-14_Power Costs - Comparison bx Rbtl-Staff-Jt-PC_Adj Bench DR 3 for Initial Briefs (Electric)" xfId="1516"/>
    <cellStyle name="_Fuel Prices 4-14_Power Costs - Comparison bx Rbtl-Staff-Jt-PC_Adj Bench DR 3 for Initial Briefs (Electric) 2" xfId="1517"/>
    <cellStyle name="_Fuel Prices 4-14_Power Costs - Comparison bx Rbtl-Staff-Jt-PC_Electric Rev Req Model (2009 GRC) Rebuttal" xfId="1518"/>
    <cellStyle name="_Fuel Prices 4-14_Power Costs - Comparison bx Rbtl-Staff-Jt-PC_Electric Rev Req Model (2009 GRC) Rebuttal 2" xfId="1519"/>
    <cellStyle name="_Fuel Prices 4-14_Power Costs - Comparison bx Rbtl-Staff-Jt-PC_Electric Rev Req Model (2009 GRC) Rebuttal REmoval of New  WH Solar AdjustMI" xfId="1520"/>
    <cellStyle name="_Fuel Prices 4-14_Power Costs - Comparison bx Rbtl-Staff-Jt-PC_Electric Rev Req Model (2009 GRC) Rebuttal REmoval of New  WH Solar AdjustMI 2" xfId="1521"/>
    <cellStyle name="_Fuel Prices 4-14_Power Costs - Comparison bx Rbtl-Staff-Jt-PC_Electric Rev Req Model (2009 GRC) Revised 01-18-2010" xfId="1522"/>
    <cellStyle name="_Fuel Prices 4-14_Power Costs - Comparison bx Rbtl-Staff-Jt-PC_Electric Rev Req Model (2009 GRC) Revised 01-18-2010 2" xfId="1523"/>
    <cellStyle name="_Fuel Prices 4-14_Power Costs - Comparison bx Rbtl-Staff-Jt-PC_Final Order Electric EXHIBIT A-1" xfId="1524"/>
    <cellStyle name="_Fuel Prices 4-14_Power Costs - Comparison bx Rbtl-Staff-Jt-PC_Final Order Electric EXHIBIT A-1 2" xfId="1525"/>
    <cellStyle name="_Fuel Prices 4-14_Production Adj 4.37" xfId="1526"/>
    <cellStyle name="_Fuel Prices 4-14_Production Adj 4.37 2" xfId="1527"/>
    <cellStyle name="_Fuel Prices 4-14_Purchased Power Adj 4.03" xfId="1528"/>
    <cellStyle name="_Fuel Prices 4-14_Purchased Power Adj 4.03 2" xfId="1529"/>
    <cellStyle name="_Fuel Prices 4-14_Rate Design Sch 24" xfId="1530"/>
    <cellStyle name="_Fuel Prices 4-14_Rate Design Sch 25" xfId="1531"/>
    <cellStyle name="_Fuel Prices 4-14_Rate Design Sch 25 2" xfId="1532"/>
    <cellStyle name="_Fuel Prices 4-14_Rate Design Sch 26" xfId="1533"/>
    <cellStyle name="_Fuel Prices 4-14_Rate Design Sch 26 2" xfId="1534"/>
    <cellStyle name="_Fuel Prices 4-14_Rate Design Sch 31" xfId="1535"/>
    <cellStyle name="_Fuel Prices 4-14_Rate Design Sch 31 2" xfId="1536"/>
    <cellStyle name="_Fuel Prices 4-14_Rate Design Sch 43" xfId="1537"/>
    <cellStyle name="_Fuel Prices 4-14_Rate Design Sch 43 2" xfId="1538"/>
    <cellStyle name="_Fuel Prices 4-14_Rate Design Sch 448-449" xfId="1539"/>
    <cellStyle name="_Fuel Prices 4-14_Rate Design Sch 46" xfId="1540"/>
    <cellStyle name="_Fuel Prices 4-14_Rate Design Sch 46 2" xfId="1541"/>
    <cellStyle name="_Fuel Prices 4-14_Rate Spread" xfId="1542"/>
    <cellStyle name="_Fuel Prices 4-14_Rate Spread 2" xfId="1543"/>
    <cellStyle name="_Fuel Prices 4-14_Rebuttal Power Costs" xfId="1544"/>
    <cellStyle name="_Fuel Prices 4-14_Rebuttal Power Costs 2" xfId="1545"/>
    <cellStyle name="_Fuel Prices 4-14_Rebuttal Power Costs_Adj Bench DR 3 for Initial Briefs (Electric)" xfId="1546"/>
    <cellStyle name="_Fuel Prices 4-14_Rebuttal Power Costs_Adj Bench DR 3 for Initial Briefs (Electric) 2" xfId="1547"/>
    <cellStyle name="_Fuel Prices 4-14_Rebuttal Power Costs_Electric Rev Req Model (2009 GRC) Rebuttal" xfId="1548"/>
    <cellStyle name="_Fuel Prices 4-14_Rebuttal Power Costs_Electric Rev Req Model (2009 GRC) Rebuttal 2" xfId="1549"/>
    <cellStyle name="_Fuel Prices 4-14_Rebuttal Power Costs_Electric Rev Req Model (2009 GRC) Rebuttal REmoval of New  WH Solar AdjustMI" xfId="1550"/>
    <cellStyle name="_Fuel Prices 4-14_Rebuttal Power Costs_Electric Rev Req Model (2009 GRC) Rebuttal REmoval of New  WH Solar AdjustMI 2" xfId="1551"/>
    <cellStyle name="_Fuel Prices 4-14_Rebuttal Power Costs_Electric Rev Req Model (2009 GRC) Revised 01-18-2010" xfId="1552"/>
    <cellStyle name="_Fuel Prices 4-14_Rebuttal Power Costs_Electric Rev Req Model (2009 GRC) Revised 01-18-2010 2" xfId="1553"/>
    <cellStyle name="_Fuel Prices 4-14_Rebuttal Power Costs_Final Order Electric EXHIBIT A-1" xfId="1554"/>
    <cellStyle name="_Fuel Prices 4-14_Rebuttal Power Costs_Final Order Electric EXHIBIT A-1 2" xfId="1555"/>
    <cellStyle name="_Fuel Prices 4-14_ROR 5.02" xfId="1556"/>
    <cellStyle name="_Fuel Prices 4-14_ROR 5.02 2" xfId="1557"/>
    <cellStyle name="_Fuel Prices 4-14_Sch 40 Feeder OH 2008" xfId="1558"/>
    <cellStyle name="_Fuel Prices 4-14_Sch 40 Feeder OH 2008 2" xfId="1559"/>
    <cellStyle name="_Fuel Prices 4-14_Sch 40 Interim Energy Rates " xfId="1560"/>
    <cellStyle name="_Fuel Prices 4-14_Sch 40 Interim Energy Rates  2" xfId="1561"/>
    <cellStyle name="_Fuel Prices 4-14_Sch 40 Substation A&amp;G 2008" xfId="1562"/>
    <cellStyle name="_Fuel Prices 4-14_Sch 40 Substation A&amp;G 2008 2" xfId="1563"/>
    <cellStyle name="_Fuel Prices 4-14_Sch 40 Substation O&amp;M 2008" xfId="1564"/>
    <cellStyle name="_Fuel Prices 4-14_Sch 40 Substation O&amp;M 2008 2" xfId="1565"/>
    <cellStyle name="_Fuel Prices 4-14_Subs 2008" xfId="1566"/>
    <cellStyle name="_Fuel Prices 4-14_Subs 2008 2" xfId="1567"/>
    <cellStyle name="_Fuel Prices 4-14_Typical Residential Impacts 10.27.08" xfId="1568"/>
    <cellStyle name="_Gas Low Income 2009" xfId="1569"/>
    <cellStyle name="_Gas Pro Forma Rev CY 2007 Janet 4_8_08" xfId="1570"/>
    <cellStyle name="_Gas Transportation Charges_2009GRC_120308" xfId="1571"/>
    <cellStyle name="_Gas Transportation Charges_2009GRC_120308 2" xfId="1572"/>
    <cellStyle name="_NIM 06 Base Case Current Trends" xfId="1573"/>
    <cellStyle name="_NIM 06 Base Case Current Trends 2" xfId="1574"/>
    <cellStyle name="_NIM 06 Base Case Current Trends_Adj Bench DR 3 for Initial Briefs (Electric)" xfId="1575"/>
    <cellStyle name="_NIM 06 Base Case Current Trends_Adj Bench DR 3 for Initial Briefs (Electric) 2" xfId="1576"/>
    <cellStyle name="_NIM 06 Base Case Current Trends_Book2" xfId="1577"/>
    <cellStyle name="_NIM 06 Base Case Current Trends_Book2 2" xfId="1578"/>
    <cellStyle name="_NIM 06 Base Case Current Trends_Book2_Adj Bench DR 3 for Initial Briefs (Electric)" xfId="1579"/>
    <cellStyle name="_NIM 06 Base Case Current Trends_Book2_Adj Bench DR 3 for Initial Briefs (Electric) 2" xfId="1580"/>
    <cellStyle name="_NIM 06 Base Case Current Trends_Book2_Electric Rev Req Model (2009 GRC) Rebuttal" xfId="1581"/>
    <cellStyle name="_NIM 06 Base Case Current Trends_Book2_Electric Rev Req Model (2009 GRC) Rebuttal 2" xfId="1582"/>
    <cellStyle name="_NIM 06 Base Case Current Trends_Book2_Electric Rev Req Model (2009 GRC) Rebuttal REmoval of New  WH Solar AdjustMI" xfId="1583"/>
    <cellStyle name="_NIM 06 Base Case Current Trends_Book2_Electric Rev Req Model (2009 GRC) Rebuttal REmoval of New  WH Solar AdjustMI 2" xfId="1584"/>
    <cellStyle name="_NIM 06 Base Case Current Trends_Book2_Electric Rev Req Model (2009 GRC) Revised 01-18-2010" xfId="1585"/>
    <cellStyle name="_NIM 06 Base Case Current Trends_Book2_Electric Rev Req Model (2009 GRC) Revised 01-18-2010 2" xfId="1586"/>
    <cellStyle name="_NIM 06 Base Case Current Trends_Book2_Final Order Electric EXHIBIT A-1" xfId="1587"/>
    <cellStyle name="_NIM 06 Base Case Current Trends_Book2_Final Order Electric EXHIBIT A-1 2" xfId="1588"/>
    <cellStyle name="_NIM 06 Base Case Current Trends_Electric Rev Req Model (2009 GRC) " xfId="1589"/>
    <cellStyle name="_NIM 06 Base Case Current Trends_Electric Rev Req Model (2009 GRC)  2" xfId="1590"/>
    <cellStyle name="_NIM 06 Base Case Current Trends_Electric Rev Req Model (2009 GRC) Rebuttal" xfId="1591"/>
    <cellStyle name="_NIM 06 Base Case Current Trends_Electric Rev Req Model (2009 GRC) Rebuttal 2" xfId="1592"/>
    <cellStyle name="_NIM 06 Base Case Current Trends_Electric Rev Req Model (2009 GRC) Rebuttal REmoval of New  WH Solar AdjustMI" xfId="1593"/>
    <cellStyle name="_NIM 06 Base Case Current Trends_Electric Rev Req Model (2009 GRC) Rebuttal REmoval of New  WH Solar AdjustMI 2" xfId="1594"/>
    <cellStyle name="_NIM 06 Base Case Current Trends_Electric Rev Req Model (2009 GRC) Revised 01-18-2010" xfId="1595"/>
    <cellStyle name="_NIM 06 Base Case Current Trends_Electric Rev Req Model (2009 GRC) Revised 01-18-2010 2" xfId="1596"/>
    <cellStyle name="_NIM 06 Base Case Current Trends_Final Order Electric EXHIBIT A-1" xfId="1597"/>
    <cellStyle name="_NIM 06 Base Case Current Trends_Final Order Electric EXHIBIT A-1 2" xfId="1598"/>
    <cellStyle name="_NIM 06 Base Case Current Trends_Rebuttal Power Costs" xfId="1599"/>
    <cellStyle name="_NIM 06 Base Case Current Trends_Rebuttal Power Costs 2" xfId="1600"/>
    <cellStyle name="_NIM 06 Base Case Current Trends_Rebuttal Power Costs_Adj Bench DR 3 for Initial Briefs (Electric)" xfId="1601"/>
    <cellStyle name="_NIM 06 Base Case Current Trends_Rebuttal Power Costs_Adj Bench DR 3 for Initial Briefs (Electric) 2" xfId="1602"/>
    <cellStyle name="_NIM 06 Base Case Current Trends_Rebuttal Power Costs_Electric Rev Req Model (2009 GRC) Rebuttal" xfId="1603"/>
    <cellStyle name="_NIM 06 Base Case Current Trends_Rebuttal Power Costs_Electric Rev Req Model (2009 GRC) Rebuttal 2" xfId="1604"/>
    <cellStyle name="_NIM 06 Base Case Current Trends_Rebuttal Power Costs_Electric Rev Req Model (2009 GRC) Rebuttal REmoval of New  WH Solar AdjustMI" xfId="1605"/>
    <cellStyle name="_NIM 06 Base Case Current Trends_Rebuttal Power Costs_Electric Rev Req Model (2009 GRC) Rebuttal REmoval of New  WH Solar AdjustMI 2" xfId="1606"/>
    <cellStyle name="_NIM 06 Base Case Current Trends_Rebuttal Power Costs_Electric Rev Req Model (2009 GRC) Revised 01-18-2010" xfId="1607"/>
    <cellStyle name="_NIM 06 Base Case Current Trends_Rebuttal Power Costs_Electric Rev Req Model (2009 GRC) Revised 01-18-2010 2" xfId="1608"/>
    <cellStyle name="_NIM 06 Base Case Current Trends_Rebuttal Power Costs_Final Order Electric EXHIBIT A-1" xfId="1609"/>
    <cellStyle name="_NIM 06 Base Case Current Trends_Rebuttal Power Costs_Final Order Electric EXHIBIT A-1 2" xfId="1610"/>
    <cellStyle name="_NIM 06 Base Case Current Trends_TENASKA REGULATORY ASSET" xfId="1611"/>
    <cellStyle name="_NIM 06 Base Case Current Trends_TENASKA REGULATORY ASSET 2" xfId="1612"/>
    <cellStyle name="_Portfolio SPlan Base Case.xls Chart 1" xfId="1613"/>
    <cellStyle name="_Portfolio SPlan Base Case.xls Chart 1 2" xfId="1614"/>
    <cellStyle name="_Portfolio SPlan Base Case.xls Chart 1_Adj Bench DR 3 for Initial Briefs (Electric)" xfId="1615"/>
    <cellStyle name="_Portfolio SPlan Base Case.xls Chart 1_Adj Bench DR 3 for Initial Briefs (Electric) 2" xfId="1616"/>
    <cellStyle name="_Portfolio SPlan Base Case.xls Chart 1_Book2" xfId="1617"/>
    <cellStyle name="_Portfolio SPlan Base Case.xls Chart 1_Book2 2" xfId="1618"/>
    <cellStyle name="_Portfolio SPlan Base Case.xls Chart 1_Book2_Adj Bench DR 3 for Initial Briefs (Electric)" xfId="1619"/>
    <cellStyle name="_Portfolio SPlan Base Case.xls Chart 1_Book2_Adj Bench DR 3 for Initial Briefs (Electric) 2" xfId="1620"/>
    <cellStyle name="_Portfolio SPlan Base Case.xls Chart 1_Book2_Electric Rev Req Model (2009 GRC) Rebuttal" xfId="1621"/>
    <cellStyle name="_Portfolio SPlan Base Case.xls Chart 1_Book2_Electric Rev Req Model (2009 GRC) Rebuttal 2" xfId="1622"/>
    <cellStyle name="_Portfolio SPlan Base Case.xls Chart 1_Book2_Electric Rev Req Model (2009 GRC) Rebuttal REmoval of New  WH Solar AdjustMI" xfId="1623"/>
    <cellStyle name="_Portfolio SPlan Base Case.xls Chart 1_Book2_Electric Rev Req Model (2009 GRC) Rebuttal REmoval of New  WH Solar AdjustMI 2" xfId="1624"/>
    <cellStyle name="_Portfolio SPlan Base Case.xls Chart 1_Book2_Electric Rev Req Model (2009 GRC) Revised 01-18-2010" xfId="1625"/>
    <cellStyle name="_Portfolio SPlan Base Case.xls Chart 1_Book2_Electric Rev Req Model (2009 GRC) Revised 01-18-2010 2" xfId="1626"/>
    <cellStyle name="_Portfolio SPlan Base Case.xls Chart 1_Book2_Final Order Electric EXHIBIT A-1" xfId="1627"/>
    <cellStyle name="_Portfolio SPlan Base Case.xls Chart 1_Book2_Final Order Electric EXHIBIT A-1 2" xfId="1628"/>
    <cellStyle name="_Portfolio SPlan Base Case.xls Chart 1_Electric Rev Req Model (2009 GRC) " xfId="1629"/>
    <cellStyle name="_Portfolio SPlan Base Case.xls Chart 1_Electric Rev Req Model (2009 GRC)  2" xfId="1630"/>
    <cellStyle name="_Portfolio SPlan Base Case.xls Chart 1_Electric Rev Req Model (2009 GRC) Rebuttal" xfId="1631"/>
    <cellStyle name="_Portfolio SPlan Base Case.xls Chart 1_Electric Rev Req Model (2009 GRC) Rebuttal 2" xfId="1632"/>
    <cellStyle name="_Portfolio SPlan Base Case.xls Chart 1_Electric Rev Req Model (2009 GRC) Rebuttal REmoval of New  WH Solar AdjustMI" xfId="1633"/>
    <cellStyle name="_Portfolio SPlan Base Case.xls Chart 1_Electric Rev Req Model (2009 GRC) Rebuttal REmoval of New  WH Solar AdjustMI 2" xfId="1634"/>
    <cellStyle name="_Portfolio SPlan Base Case.xls Chart 1_Electric Rev Req Model (2009 GRC) Revised 01-18-2010" xfId="1635"/>
    <cellStyle name="_Portfolio SPlan Base Case.xls Chart 1_Electric Rev Req Model (2009 GRC) Revised 01-18-2010 2" xfId="1636"/>
    <cellStyle name="_Portfolio SPlan Base Case.xls Chart 1_Final Order Electric EXHIBIT A-1" xfId="1637"/>
    <cellStyle name="_Portfolio SPlan Base Case.xls Chart 1_Final Order Electric EXHIBIT A-1 2" xfId="1638"/>
    <cellStyle name="_Portfolio SPlan Base Case.xls Chart 1_Rebuttal Power Costs" xfId="1639"/>
    <cellStyle name="_Portfolio SPlan Base Case.xls Chart 1_Rebuttal Power Costs 2" xfId="1640"/>
    <cellStyle name="_Portfolio SPlan Base Case.xls Chart 1_Rebuttal Power Costs_Adj Bench DR 3 for Initial Briefs (Electric)" xfId="1641"/>
    <cellStyle name="_Portfolio SPlan Base Case.xls Chart 1_Rebuttal Power Costs_Adj Bench DR 3 for Initial Briefs (Electric) 2" xfId="1642"/>
    <cellStyle name="_Portfolio SPlan Base Case.xls Chart 1_Rebuttal Power Costs_Electric Rev Req Model (2009 GRC) Rebuttal" xfId="1643"/>
    <cellStyle name="_Portfolio SPlan Base Case.xls Chart 1_Rebuttal Power Costs_Electric Rev Req Model (2009 GRC) Rebuttal 2" xfId="1644"/>
    <cellStyle name="_Portfolio SPlan Base Case.xls Chart 1_Rebuttal Power Costs_Electric Rev Req Model (2009 GRC) Rebuttal REmoval of New  WH Solar AdjustMI" xfId="1645"/>
    <cellStyle name="_Portfolio SPlan Base Case.xls Chart 1_Rebuttal Power Costs_Electric Rev Req Model (2009 GRC) Rebuttal REmoval of New  WH Solar AdjustMI 2" xfId="1646"/>
    <cellStyle name="_Portfolio SPlan Base Case.xls Chart 1_Rebuttal Power Costs_Electric Rev Req Model (2009 GRC) Revised 01-18-2010" xfId="1647"/>
    <cellStyle name="_Portfolio SPlan Base Case.xls Chart 1_Rebuttal Power Costs_Electric Rev Req Model (2009 GRC) Revised 01-18-2010 2" xfId="1648"/>
    <cellStyle name="_Portfolio SPlan Base Case.xls Chart 1_Rebuttal Power Costs_Final Order Electric EXHIBIT A-1" xfId="1649"/>
    <cellStyle name="_Portfolio SPlan Base Case.xls Chart 1_Rebuttal Power Costs_Final Order Electric EXHIBIT A-1 2" xfId="1650"/>
    <cellStyle name="_Portfolio SPlan Base Case.xls Chart 1_TENASKA REGULATORY ASSET" xfId="1651"/>
    <cellStyle name="_Portfolio SPlan Base Case.xls Chart 1_TENASKA REGULATORY ASSET 2" xfId="1652"/>
    <cellStyle name="_Portfolio SPlan Base Case.xls Chart 2" xfId="1653"/>
    <cellStyle name="_Portfolio SPlan Base Case.xls Chart 2 2" xfId="1654"/>
    <cellStyle name="_Portfolio SPlan Base Case.xls Chart 2_Adj Bench DR 3 for Initial Briefs (Electric)" xfId="1655"/>
    <cellStyle name="_Portfolio SPlan Base Case.xls Chart 2_Adj Bench DR 3 for Initial Briefs (Electric) 2" xfId="1656"/>
    <cellStyle name="_Portfolio SPlan Base Case.xls Chart 2_Book2" xfId="1657"/>
    <cellStyle name="_Portfolio SPlan Base Case.xls Chart 2_Book2 2" xfId="1658"/>
    <cellStyle name="_Portfolio SPlan Base Case.xls Chart 2_Book2_Adj Bench DR 3 for Initial Briefs (Electric)" xfId="1659"/>
    <cellStyle name="_Portfolio SPlan Base Case.xls Chart 2_Book2_Adj Bench DR 3 for Initial Briefs (Electric) 2" xfId="1660"/>
    <cellStyle name="_Portfolio SPlan Base Case.xls Chart 2_Book2_Electric Rev Req Model (2009 GRC) Rebuttal" xfId="1661"/>
    <cellStyle name="_Portfolio SPlan Base Case.xls Chart 2_Book2_Electric Rev Req Model (2009 GRC) Rebuttal 2" xfId="1662"/>
    <cellStyle name="_Portfolio SPlan Base Case.xls Chart 2_Book2_Electric Rev Req Model (2009 GRC) Rebuttal REmoval of New  WH Solar AdjustMI" xfId="1663"/>
    <cellStyle name="_Portfolio SPlan Base Case.xls Chart 2_Book2_Electric Rev Req Model (2009 GRC) Rebuttal REmoval of New  WH Solar AdjustMI 2" xfId="1664"/>
    <cellStyle name="_Portfolio SPlan Base Case.xls Chart 2_Book2_Electric Rev Req Model (2009 GRC) Revised 01-18-2010" xfId="1665"/>
    <cellStyle name="_Portfolio SPlan Base Case.xls Chart 2_Book2_Electric Rev Req Model (2009 GRC) Revised 01-18-2010 2" xfId="1666"/>
    <cellStyle name="_Portfolio SPlan Base Case.xls Chart 2_Book2_Final Order Electric EXHIBIT A-1" xfId="1667"/>
    <cellStyle name="_Portfolio SPlan Base Case.xls Chart 2_Book2_Final Order Electric EXHIBIT A-1 2" xfId="1668"/>
    <cellStyle name="_Portfolio SPlan Base Case.xls Chart 2_Electric Rev Req Model (2009 GRC) " xfId="1669"/>
    <cellStyle name="_Portfolio SPlan Base Case.xls Chart 2_Electric Rev Req Model (2009 GRC)  2" xfId="1670"/>
    <cellStyle name="_Portfolio SPlan Base Case.xls Chart 2_Electric Rev Req Model (2009 GRC) Rebuttal" xfId="1671"/>
    <cellStyle name="_Portfolio SPlan Base Case.xls Chart 2_Electric Rev Req Model (2009 GRC) Rebuttal 2" xfId="1672"/>
    <cellStyle name="_Portfolio SPlan Base Case.xls Chart 2_Electric Rev Req Model (2009 GRC) Rebuttal REmoval of New  WH Solar AdjustMI" xfId="1673"/>
    <cellStyle name="_Portfolio SPlan Base Case.xls Chart 2_Electric Rev Req Model (2009 GRC) Rebuttal REmoval of New  WH Solar AdjustMI 2" xfId="1674"/>
    <cellStyle name="_Portfolio SPlan Base Case.xls Chart 2_Electric Rev Req Model (2009 GRC) Revised 01-18-2010" xfId="1675"/>
    <cellStyle name="_Portfolio SPlan Base Case.xls Chart 2_Electric Rev Req Model (2009 GRC) Revised 01-18-2010 2" xfId="1676"/>
    <cellStyle name="_Portfolio SPlan Base Case.xls Chart 2_Final Order Electric EXHIBIT A-1" xfId="1677"/>
    <cellStyle name="_Portfolio SPlan Base Case.xls Chart 2_Final Order Electric EXHIBIT A-1 2" xfId="1678"/>
    <cellStyle name="_Portfolio SPlan Base Case.xls Chart 2_Rebuttal Power Costs" xfId="1679"/>
    <cellStyle name="_Portfolio SPlan Base Case.xls Chart 2_Rebuttal Power Costs 2" xfId="1680"/>
    <cellStyle name="_Portfolio SPlan Base Case.xls Chart 2_Rebuttal Power Costs_Adj Bench DR 3 for Initial Briefs (Electric)" xfId="1681"/>
    <cellStyle name="_Portfolio SPlan Base Case.xls Chart 2_Rebuttal Power Costs_Adj Bench DR 3 for Initial Briefs (Electric) 2" xfId="1682"/>
    <cellStyle name="_Portfolio SPlan Base Case.xls Chart 2_Rebuttal Power Costs_Electric Rev Req Model (2009 GRC) Rebuttal" xfId="1683"/>
    <cellStyle name="_Portfolio SPlan Base Case.xls Chart 2_Rebuttal Power Costs_Electric Rev Req Model (2009 GRC) Rebuttal 2" xfId="1684"/>
    <cellStyle name="_Portfolio SPlan Base Case.xls Chart 2_Rebuttal Power Costs_Electric Rev Req Model (2009 GRC) Rebuttal REmoval of New  WH Solar AdjustMI" xfId="1685"/>
    <cellStyle name="_Portfolio SPlan Base Case.xls Chart 2_Rebuttal Power Costs_Electric Rev Req Model (2009 GRC) Rebuttal REmoval of New  WH Solar AdjustMI 2" xfId="1686"/>
    <cellStyle name="_Portfolio SPlan Base Case.xls Chart 2_Rebuttal Power Costs_Electric Rev Req Model (2009 GRC) Revised 01-18-2010" xfId="1687"/>
    <cellStyle name="_Portfolio SPlan Base Case.xls Chart 2_Rebuttal Power Costs_Electric Rev Req Model (2009 GRC) Revised 01-18-2010 2" xfId="1688"/>
    <cellStyle name="_Portfolio SPlan Base Case.xls Chart 2_Rebuttal Power Costs_Final Order Electric EXHIBIT A-1" xfId="1689"/>
    <cellStyle name="_Portfolio SPlan Base Case.xls Chart 2_Rebuttal Power Costs_Final Order Electric EXHIBIT A-1 2" xfId="1690"/>
    <cellStyle name="_Portfolio SPlan Base Case.xls Chart 2_TENASKA REGULATORY ASSET" xfId="1691"/>
    <cellStyle name="_Portfolio SPlan Base Case.xls Chart 2_TENASKA REGULATORY ASSET 2" xfId="1692"/>
    <cellStyle name="_Portfolio SPlan Base Case.xls Chart 3" xfId="1693"/>
    <cellStyle name="_Portfolio SPlan Base Case.xls Chart 3 2" xfId="1694"/>
    <cellStyle name="_Portfolio SPlan Base Case.xls Chart 3_Adj Bench DR 3 for Initial Briefs (Electric)" xfId="1695"/>
    <cellStyle name="_Portfolio SPlan Base Case.xls Chart 3_Adj Bench DR 3 for Initial Briefs (Electric) 2" xfId="1696"/>
    <cellStyle name="_Portfolio SPlan Base Case.xls Chart 3_Book2" xfId="1697"/>
    <cellStyle name="_Portfolio SPlan Base Case.xls Chart 3_Book2 2" xfId="1698"/>
    <cellStyle name="_Portfolio SPlan Base Case.xls Chart 3_Book2_Adj Bench DR 3 for Initial Briefs (Electric)" xfId="1699"/>
    <cellStyle name="_Portfolio SPlan Base Case.xls Chart 3_Book2_Adj Bench DR 3 for Initial Briefs (Electric) 2" xfId="1700"/>
    <cellStyle name="_Portfolio SPlan Base Case.xls Chart 3_Book2_Electric Rev Req Model (2009 GRC) Rebuttal" xfId="1701"/>
    <cellStyle name="_Portfolio SPlan Base Case.xls Chart 3_Book2_Electric Rev Req Model (2009 GRC) Rebuttal 2" xfId="1702"/>
    <cellStyle name="_Portfolio SPlan Base Case.xls Chart 3_Book2_Electric Rev Req Model (2009 GRC) Rebuttal REmoval of New  WH Solar AdjustMI" xfId="1703"/>
    <cellStyle name="_Portfolio SPlan Base Case.xls Chart 3_Book2_Electric Rev Req Model (2009 GRC) Rebuttal REmoval of New  WH Solar AdjustMI 2" xfId="1704"/>
    <cellStyle name="_Portfolio SPlan Base Case.xls Chart 3_Book2_Electric Rev Req Model (2009 GRC) Revised 01-18-2010" xfId="1705"/>
    <cellStyle name="_Portfolio SPlan Base Case.xls Chart 3_Book2_Electric Rev Req Model (2009 GRC) Revised 01-18-2010 2" xfId="1706"/>
    <cellStyle name="_Portfolio SPlan Base Case.xls Chart 3_Book2_Final Order Electric EXHIBIT A-1" xfId="1707"/>
    <cellStyle name="_Portfolio SPlan Base Case.xls Chart 3_Book2_Final Order Electric EXHIBIT A-1 2" xfId="1708"/>
    <cellStyle name="_Portfolio SPlan Base Case.xls Chart 3_Electric Rev Req Model (2009 GRC) " xfId="1709"/>
    <cellStyle name="_Portfolio SPlan Base Case.xls Chart 3_Electric Rev Req Model (2009 GRC)  2" xfId="1710"/>
    <cellStyle name="_Portfolio SPlan Base Case.xls Chart 3_Electric Rev Req Model (2009 GRC) Rebuttal" xfId="1711"/>
    <cellStyle name="_Portfolio SPlan Base Case.xls Chart 3_Electric Rev Req Model (2009 GRC) Rebuttal 2" xfId="1712"/>
    <cellStyle name="_Portfolio SPlan Base Case.xls Chart 3_Electric Rev Req Model (2009 GRC) Rebuttal REmoval of New  WH Solar AdjustMI" xfId="1713"/>
    <cellStyle name="_Portfolio SPlan Base Case.xls Chart 3_Electric Rev Req Model (2009 GRC) Rebuttal REmoval of New  WH Solar AdjustMI 2" xfId="1714"/>
    <cellStyle name="_Portfolio SPlan Base Case.xls Chart 3_Electric Rev Req Model (2009 GRC) Revised 01-18-2010" xfId="1715"/>
    <cellStyle name="_Portfolio SPlan Base Case.xls Chart 3_Electric Rev Req Model (2009 GRC) Revised 01-18-2010 2" xfId="1716"/>
    <cellStyle name="_Portfolio SPlan Base Case.xls Chart 3_Final Order Electric EXHIBIT A-1" xfId="1717"/>
    <cellStyle name="_Portfolio SPlan Base Case.xls Chart 3_Final Order Electric EXHIBIT A-1 2" xfId="1718"/>
    <cellStyle name="_Portfolio SPlan Base Case.xls Chart 3_Rebuttal Power Costs" xfId="1719"/>
    <cellStyle name="_Portfolio SPlan Base Case.xls Chart 3_Rebuttal Power Costs 2" xfId="1720"/>
    <cellStyle name="_Portfolio SPlan Base Case.xls Chart 3_Rebuttal Power Costs_Adj Bench DR 3 for Initial Briefs (Electric)" xfId="1721"/>
    <cellStyle name="_Portfolio SPlan Base Case.xls Chart 3_Rebuttal Power Costs_Adj Bench DR 3 for Initial Briefs (Electric) 2" xfId="1722"/>
    <cellStyle name="_Portfolio SPlan Base Case.xls Chart 3_Rebuttal Power Costs_Electric Rev Req Model (2009 GRC) Rebuttal" xfId="1723"/>
    <cellStyle name="_Portfolio SPlan Base Case.xls Chart 3_Rebuttal Power Costs_Electric Rev Req Model (2009 GRC) Rebuttal 2" xfId="1724"/>
    <cellStyle name="_Portfolio SPlan Base Case.xls Chart 3_Rebuttal Power Costs_Electric Rev Req Model (2009 GRC) Rebuttal REmoval of New  WH Solar AdjustMI" xfId="1725"/>
    <cellStyle name="_Portfolio SPlan Base Case.xls Chart 3_Rebuttal Power Costs_Electric Rev Req Model (2009 GRC) Rebuttal REmoval of New  WH Solar AdjustMI 2" xfId="1726"/>
    <cellStyle name="_Portfolio SPlan Base Case.xls Chart 3_Rebuttal Power Costs_Electric Rev Req Model (2009 GRC) Revised 01-18-2010" xfId="1727"/>
    <cellStyle name="_Portfolio SPlan Base Case.xls Chart 3_Rebuttal Power Costs_Electric Rev Req Model (2009 GRC) Revised 01-18-2010 2" xfId="1728"/>
    <cellStyle name="_Portfolio SPlan Base Case.xls Chart 3_Rebuttal Power Costs_Final Order Electric EXHIBIT A-1" xfId="1729"/>
    <cellStyle name="_Portfolio SPlan Base Case.xls Chart 3_Rebuttal Power Costs_Final Order Electric EXHIBIT A-1 2" xfId="1730"/>
    <cellStyle name="_Portfolio SPlan Base Case.xls Chart 3_TENASKA REGULATORY ASSET" xfId="1731"/>
    <cellStyle name="_Portfolio SPlan Base Case.xls Chart 3_TENASKA REGULATORY ASSET 2" xfId="1732"/>
    <cellStyle name="_Power Cost Value Copy 11.30.05 gas 1.09.06 AURORA at 1.10.06" xfId="1733"/>
    <cellStyle name="_Power Cost Value Copy 11.30.05 gas 1.09.06 AURORA at 1.10.06 2" xfId="1734"/>
    <cellStyle name="_Power Cost Value Copy 11.30.05 gas 1.09.06 AURORA at 1.10.06 2 2" xfId="1735"/>
    <cellStyle name="_Power Cost Value Copy 11.30.05 gas 1.09.06 AURORA at 1.10.06 3" xfId="1736"/>
    <cellStyle name="_Power Cost Value Copy 11.30.05 gas 1.09.06 AURORA at 1.10.06_04 07E Wild Horse Wind Expansion (C) (2)" xfId="1737"/>
    <cellStyle name="_Power Cost Value Copy 11.30.05 gas 1.09.06 AURORA at 1.10.06_04 07E Wild Horse Wind Expansion (C) (2) 2" xfId="1738"/>
    <cellStyle name="_Power Cost Value Copy 11.30.05 gas 1.09.06 AURORA at 1.10.06_04 07E Wild Horse Wind Expansion (C) (2)_Adj Bench DR 3 for Initial Briefs (Electric)" xfId="1739"/>
    <cellStyle name="_Power Cost Value Copy 11.30.05 gas 1.09.06 AURORA at 1.10.06_04 07E Wild Horse Wind Expansion (C) (2)_Adj Bench DR 3 for Initial Briefs (Electric) 2" xfId="1740"/>
    <cellStyle name="_Power Cost Value Copy 11.30.05 gas 1.09.06 AURORA at 1.10.06_04 07E Wild Horse Wind Expansion (C) (2)_Electric Rev Req Model (2009 GRC) " xfId="1741"/>
    <cellStyle name="_Power Cost Value Copy 11.30.05 gas 1.09.06 AURORA at 1.10.06_04 07E Wild Horse Wind Expansion (C) (2)_Electric Rev Req Model (2009 GRC)  2" xfId="1742"/>
    <cellStyle name="_Power Cost Value Copy 11.30.05 gas 1.09.06 AURORA at 1.10.06_04 07E Wild Horse Wind Expansion (C) (2)_Electric Rev Req Model (2009 GRC) Rebuttal" xfId="1743"/>
    <cellStyle name="_Power Cost Value Copy 11.30.05 gas 1.09.06 AURORA at 1.10.06_04 07E Wild Horse Wind Expansion (C) (2)_Electric Rev Req Model (2009 GRC) Rebuttal 2" xfId="1744"/>
    <cellStyle name="_Power Cost Value Copy 11.30.05 gas 1.09.06 AURORA at 1.10.06_04 07E Wild Horse Wind Expansion (C) (2)_Electric Rev Req Model (2009 GRC) Rebuttal REmoval of New  WH Solar AdjustMI" xfId="1745"/>
    <cellStyle name="_Power Cost Value Copy 11.30.05 gas 1.09.06 AURORA at 1.10.06_04 07E Wild Horse Wind Expansion (C) (2)_Electric Rev Req Model (2009 GRC) Rebuttal REmoval of New  WH Solar AdjustMI 2" xfId="1746"/>
    <cellStyle name="_Power Cost Value Copy 11.30.05 gas 1.09.06 AURORA at 1.10.06_04 07E Wild Horse Wind Expansion (C) (2)_Electric Rev Req Model (2009 GRC) Revised 01-18-2010" xfId="1747"/>
    <cellStyle name="_Power Cost Value Copy 11.30.05 gas 1.09.06 AURORA at 1.10.06_04 07E Wild Horse Wind Expansion (C) (2)_Electric Rev Req Model (2009 GRC) Revised 01-18-2010 2" xfId="1748"/>
    <cellStyle name="_Power Cost Value Copy 11.30.05 gas 1.09.06 AURORA at 1.10.06_04 07E Wild Horse Wind Expansion (C) (2)_Final Order Electric EXHIBIT A-1" xfId="1749"/>
    <cellStyle name="_Power Cost Value Copy 11.30.05 gas 1.09.06 AURORA at 1.10.06_04 07E Wild Horse Wind Expansion (C) (2)_Final Order Electric EXHIBIT A-1 2" xfId="1750"/>
    <cellStyle name="_Power Cost Value Copy 11.30.05 gas 1.09.06 AURORA at 1.10.06_04 07E Wild Horse Wind Expansion (C) (2)_TENASKA REGULATORY ASSET" xfId="1751"/>
    <cellStyle name="_Power Cost Value Copy 11.30.05 gas 1.09.06 AURORA at 1.10.06_04 07E Wild Horse Wind Expansion (C) (2)_TENASKA REGULATORY ASSET 2" xfId="1752"/>
    <cellStyle name="_Power Cost Value Copy 11.30.05 gas 1.09.06 AURORA at 1.10.06_16.37E Wild Horse Expansion DeferralRevwrkingfile SF" xfId="1753"/>
    <cellStyle name="_Power Cost Value Copy 11.30.05 gas 1.09.06 AURORA at 1.10.06_16.37E Wild Horse Expansion DeferralRevwrkingfile SF 2" xfId="1754"/>
    <cellStyle name="_Power Cost Value Copy 11.30.05 gas 1.09.06 AURORA at 1.10.06_4 31 Regulatory Assets and Liabilities  7 06- Exhibit D" xfId="1755"/>
    <cellStyle name="_Power Cost Value Copy 11.30.05 gas 1.09.06 AURORA at 1.10.06_4 31 Regulatory Assets and Liabilities  7 06- Exhibit D 2" xfId="1756"/>
    <cellStyle name="_Power Cost Value Copy 11.30.05 gas 1.09.06 AURORA at 1.10.06_4 32 Regulatory Assets and Liabilities  7 06- Exhibit D" xfId="1757"/>
    <cellStyle name="_Power Cost Value Copy 11.30.05 gas 1.09.06 AURORA at 1.10.06_4 32 Regulatory Assets and Liabilities  7 06- Exhibit D 2" xfId="1758"/>
    <cellStyle name="_Power Cost Value Copy 11.30.05 gas 1.09.06 AURORA at 1.10.06_Book2" xfId="1759"/>
    <cellStyle name="_Power Cost Value Copy 11.30.05 gas 1.09.06 AURORA at 1.10.06_Book2 2" xfId="1760"/>
    <cellStyle name="_Power Cost Value Copy 11.30.05 gas 1.09.06 AURORA at 1.10.06_Book2_Adj Bench DR 3 for Initial Briefs (Electric)" xfId="1761"/>
    <cellStyle name="_Power Cost Value Copy 11.30.05 gas 1.09.06 AURORA at 1.10.06_Book2_Adj Bench DR 3 for Initial Briefs (Electric) 2" xfId="1762"/>
    <cellStyle name="_Power Cost Value Copy 11.30.05 gas 1.09.06 AURORA at 1.10.06_Book2_Electric Rev Req Model (2009 GRC) Rebuttal" xfId="1763"/>
    <cellStyle name="_Power Cost Value Copy 11.30.05 gas 1.09.06 AURORA at 1.10.06_Book2_Electric Rev Req Model (2009 GRC) Rebuttal 2" xfId="1764"/>
    <cellStyle name="_Power Cost Value Copy 11.30.05 gas 1.09.06 AURORA at 1.10.06_Book2_Electric Rev Req Model (2009 GRC) Rebuttal REmoval of New  WH Solar AdjustMI" xfId="1765"/>
    <cellStyle name="_Power Cost Value Copy 11.30.05 gas 1.09.06 AURORA at 1.10.06_Book2_Electric Rev Req Model (2009 GRC) Rebuttal REmoval of New  WH Solar AdjustMI 2" xfId="1766"/>
    <cellStyle name="_Power Cost Value Copy 11.30.05 gas 1.09.06 AURORA at 1.10.06_Book2_Electric Rev Req Model (2009 GRC) Revised 01-18-2010" xfId="1767"/>
    <cellStyle name="_Power Cost Value Copy 11.30.05 gas 1.09.06 AURORA at 1.10.06_Book2_Electric Rev Req Model (2009 GRC) Revised 01-18-2010 2" xfId="1768"/>
    <cellStyle name="_Power Cost Value Copy 11.30.05 gas 1.09.06 AURORA at 1.10.06_Book2_Final Order Electric EXHIBIT A-1" xfId="1769"/>
    <cellStyle name="_Power Cost Value Copy 11.30.05 gas 1.09.06 AURORA at 1.10.06_Book2_Final Order Electric EXHIBIT A-1 2" xfId="1770"/>
    <cellStyle name="_Power Cost Value Copy 11.30.05 gas 1.09.06 AURORA at 1.10.06_Book4" xfId="1771"/>
    <cellStyle name="_Power Cost Value Copy 11.30.05 gas 1.09.06 AURORA at 1.10.06_Book4 2" xfId="1772"/>
    <cellStyle name="_Power Cost Value Copy 11.30.05 gas 1.09.06 AURORA at 1.10.06_Book9" xfId="1773"/>
    <cellStyle name="_Power Cost Value Copy 11.30.05 gas 1.09.06 AURORA at 1.10.06_Book9 2" xfId="1774"/>
    <cellStyle name="_Power Cost Value Copy 11.30.05 gas 1.09.06 AURORA at 1.10.06_Direct Assignment Distribution Plant 2008" xfId="1775"/>
    <cellStyle name="_Power Cost Value Copy 11.30.05 gas 1.09.06 AURORA at 1.10.06_Direct Assignment Distribution Plant 2008 2" xfId="1776"/>
    <cellStyle name="_Power Cost Value Copy 11.30.05 gas 1.09.06 AURORA at 1.10.06_Direct Assignment Distribution Plant 2008 2 2" xfId="1777"/>
    <cellStyle name="_Power Cost Value Copy 11.30.05 gas 1.09.06 AURORA at 1.10.06_Direct Assignment Distribution Plant 2008 2 3" xfId="1778"/>
    <cellStyle name="_Power Cost Value Copy 11.30.05 gas 1.09.06 AURORA at 1.10.06_Direct Assignment Distribution Plant 2008 2 4" xfId="1779"/>
    <cellStyle name="_Power Cost Value Copy 11.30.05 gas 1.09.06 AURORA at 1.10.06_Direct Assignment Distribution Plant 2008 3" xfId="1780"/>
    <cellStyle name="_Power Cost Value Copy 11.30.05 gas 1.09.06 AURORA at 1.10.06_Direct Assignment Distribution Plant 2008 4" xfId="1781"/>
    <cellStyle name="_Power Cost Value Copy 11.30.05 gas 1.09.06 AURORA at 1.10.06_DWH-08 (Rate Spread &amp; Design Workpapers)" xfId="1782"/>
    <cellStyle name="_Power Cost Value Copy 11.30.05 gas 1.09.06 AURORA at 1.10.06_Electric COS Inputs" xfId="1783"/>
    <cellStyle name="_Power Cost Value Copy 11.30.05 gas 1.09.06 AURORA at 1.10.06_Electric COS Inputs 2" xfId="1784"/>
    <cellStyle name="_Power Cost Value Copy 11.30.05 gas 1.09.06 AURORA at 1.10.06_Electric COS Inputs 2 2" xfId="1785"/>
    <cellStyle name="_Power Cost Value Copy 11.30.05 gas 1.09.06 AURORA at 1.10.06_Electric COS Inputs 2 3" xfId="1786"/>
    <cellStyle name="_Power Cost Value Copy 11.30.05 gas 1.09.06 AURORA at 1.10.06_Electric COS Inputs 2 4" xfId="1787"/>
    <cellStyle name="_Power Cost Value Copy 11.30.05 gas 1.09.06 AURORA at 1.10.06_Electric COS Inputs 3" xfId="1788"/>
    <cellStyle name="_Power Cost Value Copy 11.30.05 gas 1.09.06 AURORA at 1.10.06_Electric COS Inputs 4" xfId="1789"/>
    <cellStyle name="_Power Cost Value Copy 11.30.05 gas 1.09.06 AURORA at 1.10.06_Electric Rate Spread and Rate Design 3.23.09" xfId="1790"/>
    <cellStyle name="_Power Cost Value Copy 11.30.05 gas 1.09.06 AURORA at 1.10.06_Electric Rate Spread and Rate Design 3.23.09 2" xfId="1791"/>
    <cellStyle name="_Power Cost Value Copy 11.30.05 gas 1.09.06 AURORA at 1.10.06_Electric Rate Spread and Rate Design 3.23.09 2 2" xfId="1792"/>
    <cellStyle name="_Power Cost Value Copy 11.30.05 gas 1.09.06 AURORA at 1.10.06_Electric Rate Spread and Rate Design 3.23.09 2 3" xfId="1793"/>
    <cellStyle name="_Power Cost Value Copy 11.30.05 gas 1.09.06 AURORA at 1.10.06_Electric Rate Spread and Rate Design 3.23.09 2 4" xfId="1794"/>
    <cellStyle name="_Power Cost Value Copy 11.30.05 gas 1.09.06 AURORA at 1.10.06_Electric Rate Spread and Rate Design 3.23.09 3" xfId="1795"/>
    <cellStyle name="_Power Cost Value Copy 11.30.05 gas 1.09.06 AURORA at 1.10.06_Electric Rate Spread and Rate Design 3.23.09 4" xfId="1796"/>
    <cellStyle name="_Power Cost Value Copy 11.30.05 gas 1.09.06 AURORA at 1.10.06_Final 2008 PTC Rate Design Workpapers 10.27.08" xfId="1797"/>
    <cellStyle name="_Power Cost Value Copy 11.30.05 gas 1.09.06 AURORA at 1.10.06_Final 2009 Electric Low Income Workpapers" xfId="1798"/>
    <cellStyle name="_Power Cost Value Copy 11.30.05 gas 1.09.06 AURORA at 1.10.06_INPUTS" xfId="1799"/>
    <cellStyle name="_Power Cost Value Copy 11.30.05 gas 1.09.06 AURORA at 1.10.06_INPUTS 2" xfId="1800"/>
    <cellStyle name="_Power Cost Value Copy 11.30.05 gas 1.09.06 AURORA at 1.10.06_INPUTS 2 2" xfId="1801"/>
    <cellStyle name="_Power Cost Value Copy 11.30.05 gas 1.09.06 AURORA at 1.10.06_INPUTS 2 3" xfId="1802"/>
    <cellStyle name="_Power Cost Value Copy 11.30.05 gas 1.09.06 AURORA at 1.10.06_INPUTS 2 4" xfId="1803"/>
    <cellStyle name="_Power Cost Value Copy 11.30.05 gas 1.09.06 AURORA at 1.10.06_INPUTS 3" xfId="1804"/>
    <cellStyle name="_Power Cost Value Copy 11.30.05 gas 1.09.06 AURORA at 1.10.06_INPUTS 4" xfId="1805"/>
    <cellStyle name="_Power Cost Value Copy 11.30.05 gas 1.09.06 AURORA at 1.10.06_Leased Transformer &amp; Substation Plant &amp; Rev 12-2009" xfId="1806"/>
    <cellStyle name="_Power Cost Value Copy 11.30.05 gas 1.09.06 AURORA at 1.10.06_Leased Transformer &amp; Substation Plant &amp; Rev 12-2009 2" xfId="1807"/>
    <cellStyle name="_Power Cost Value Copy 11.30.05 gas 1.09.06 AURORA at 1.10.06_Leased Transformer &amp; Substation Plant &amp; Rev 12-2009 2 2" xfId="1808"/>
    <cellStyle name="_Power Cost Value Copy 11.30.05 gas 1.09.06 AURORA at 1.10.06_Leased Transformer &amp; Substation Plant &amp; Rev 12-2009 2 3" xfId="1809"/>
    <cellStyle name="_Power Cost Value Copy 11.30.05 gas 1.09.06 AURORA at 1.10.06_Leased Transformer &amp; Substation Plant &amp; Rev 12-2009 2 4" xfId="1810"/>
    <cellStyle name="_Power Cost Value Copy 11.30.05 gas 1.09.06 AURORA at 1.10.06_Leased Transformer &amp; Substation Plant &amp; Rev 12-2009 3" xfId="1811"/>
    <cellStyle name="_Power Cost Value Copy 11.30.05 gas 1.09.06 AURORA at 1.10.06_Leased Transformer &amp; Substation Plant &amp; Rev 12-2009 4" xfId="1812"/>
    <cellStyle name="_Power Cost Value Copy 11.30.05 gas 1.09.06 AURORA at 1.10.06_Power Costs - Comparison bx Rbtl-Staff-Jt-PC" xfId="1813"/>
    <cellStyle name="_Power Cost Value Copy 11.30.05 gas 1.09.06 AURORA at 1.10.06_Power Costs - Comparison bx Rbtl-Staff-Jt-PC 2" xfId="1814"/>
    <cellStyle name="_Power Cost Value Copy 11.30.05 gas 1.09.06 AURORA at 1.10.06_Power Costs - Comparison bx Rbtl-Staff-Jt-PC_Adj Bench DR 3 for Initial Briefs (Electric)" xfId="1815"/>
    <cellStyle name="_Power Cost Value Copy 11.30.05 gas 1.09.06 AURORA at 1.10.06_Power Costs - Comparison bx Rbtl-Staff-Jt-PC_Adj Bench DR 3 for Initial Briefs (Electric) 2" xfId="1816"/>
    <cellStyle name="_Power Cost Value Copy 11.30.05 gas 1.09.06 AURORA at 1.10.06_Power Costs - Comparison bx Rbtl-Staff-Jt-PC_Electric Rev Req Model (2009 GRC) Rebuttal" xfId="1817"/>
    <cellStyle name="_Power Cost Value Copy 11.30.05 gas 1.09.06 AURORA at 1.10.06_Power Costs - Comparison bx Rbtl-Staff-Jt-PC_Electric Rev Req Model (2009 GRC) Rebuttal 2" xfId="1818"/>
    <cellStyle name="_Power Cost Value Copy 11.30.05 gas 1.09.06 AURORA at 1.10.06_Power Costs - Comparison bx Rbtl-Staff-Jt-PC_Electric Rev Req Model (2009 GRC) Rebuttal REmoval of New  WH Solar AdjustMI" xfId="1819"/>
    <cellStyle name="_Power Cost Value Copy 11.30.05 gas 1.09.06 AURORA at 1.10.06_Power Costs - Comparison bx Rbtl-Staff-Jt-PC_Electric Rev Req Model (2009 GRC) Rebuttal REmoval of New  WH Solar AdjustMI 2" xfId="1820"/>
    <cellStyle name="_Power Cost Value Copy 11.30.05 gas 1.09.06 AURORA at 1.10.06_Power Costs - Comparison bx Rbtl-Staff-Jt-PC_Electric Rev Req Model (2009 GRC) Revised 01-18-2010" xfId="1821"/>
    <cellStyle name="_Power Cost Value Copy 11.30.05 gas 1.09.06 AURORA at 1.10.06_Power Costs - Comparison bx Rbtl-Staff-Jt-PC_Electric Rev Req Model (2009 GRC) Revised 01-18-2010 2" xfId="1822"/>
    <cellStyle name="_Power Cost Value Copy 11.30.05 gas 1.09.06 AURORA at 1.10.06_Power Costs - Comparison bx Rbtl-Staff-Jt-PC_Final Order Electric EXHIBIT A-1" xfId="1823"/>
    <cellStyle name="_Power Cost Value Copy 11.30.05 gas 1.09.06 AURORA at 1.10.06_Power Costs - Comparison bx Rbtl-Staff-Jt-PC_Final Order Electric EXHIBIT A-1 2" xfId="1824"/>
    <cellStyle name="_Power Cost Value Copy 11.30.05 gas 1.09.06 AURORA at 1.10.06_Production Adj 4.37" xfId="1825"/>
    <cellStyle name="_Power Cost Value Copy 11.30.05 gas 1.09.06 AURORA at 1.10.06_Production Adj 4.37 2" xfId="1826"/>
    <cellStyle name="_Power Cost Value Copy 11.30.05 gas 1.09.06 AURORA at 1.10.06_Purchased Power Adj 4.03" xfId="1827"/>
    <cellStyle name="_Power Cost Value Copy 11.30.05 gas 1.09.06 AURORA at 1.10.06_Purchased Power Adj 4.03 2" xfId="1828"/>
    <cellStyle name="_Power Cost Value Copy 11.30.05 gas 1.09.06 AURORA at 1.10.06_Rate Design Sch 24" xfId="1829"/>
    <cellStyle name="_Power Cost Value Copy 11.30.05 gas 1.09.06 AURORA at 1.10.06_Rate Design Sch 25" xfId="1830"/>
    <cellStyle name="_Power Cost Value Copy 11.30.05 gas 1.09.06 AURORA at 1.10.06_Rate Design Sch 25 2" xfId="1831"/>
    <cellStyle name="_Power Cost Value Copy 11.30.05 gas 1.09.06 AURORA at 1.10.06_Rate Design Sch 26" xfId="1832"/>
    <cellStyle name="_Power Cost Value Copy 11.30.05 gas 1.09.06 AURORA at 1.10.06_Rate Design Sch 26 2" xfId="1833"/>
    <cellStyle name="_Power Cost Value Copy 11.30.05 gas 1.09.06 AURORA at 1.10.06_Rate Design Sch 31" xfId="1834"/>
    <cellStyle name="_Power Cost Value Copy 11.30.05 gas 1.09.06 AURORA at 1.10.06_Rate Design Sch 31 2" xfId="1835"/>
    <cellStyle name="_Power Cost Value Copy 11.30.05 gas 1.09.06 AURORA at 1.10.06_Rate Design Sch 43" xfId="1836"/>
    <cellStyle name="_Power Cost Value Copy 11.30.05 gas 1.09.06 AURORA at 1.10.06_Rate Design Sch 43 2" xfId="1837"/>
    <cellStyle name="_Power Cost Value Copy 11.30.05 gas 1.09.06 AURORA at 1.10.06_Rate Design Sch 448-449" xfId="1838"/>
    <cellStyle name="_Power Cost Value Copy 11.30.05 gas 1.09.06 AURORA at 1.10.06_Rate Design Sch 46" xfId="1839"/>
    <cellStyle name="_Power Cost Value Copy 11.30.05 gas 1.09.06 AURORA at 1.10.06_Rate Design Sch 46 2" xfId="1840"/>
    <cellStyle name="_Power Cost Value Copy 11.30.05 gas 1.09.06 AURORA at 1.10.06_Rate Spread" xfId="1841"/>
    <cellStyle name="_Power Cost Value Copy 11.30.05 gas 1.09.06 AURORA at 1.10.06_Rate Spread 2" xfId="1842"/>
    <cellStyle name="_Power Cost Value Copy 11.30.05 gas 1.09.06 AURORA at 1.10.06_Rebuttal Power Costs" xfId="1843"/>
    <cellStyle name="_Power Cost Value Copy 11.30.05 gas 1.09.06 AURORA at 1.10.06_Rebuttal Power Costs 2" xfId="1844"/>
    <cellStyle name="_Power Cost Value Copy 11.30.05 gas 1.09.06 AURORA at 1.10.06_Rebuttal Power Costs_Adj Bench DR 3 for Initial Briefs (Electric)" xfId="1845"/>
    <cellStyle name="_Power Cost Value Copy 11.30.05 gas 1.09.06 AURORA at 1.10.06_Rebuttal Power Costs_Adj Bench DR 3 for Initial Briefs (Electric) 2" xfId="1846"/>
    <cellStyle name="_Power Cost Value Copy 11.30.05 gas 1.09.06 AURORA at 1.10.06_Rebuttal Power Costs_Electric Rev Req Model (2009 GRC) Rebuttal" xfId="1847"/>
    <cellStyle name="_Power Cost Value Copy 11.30.05 gas 1.09.06 AURORA at 1.10.06_Rebuttal Power Costs_Electric Rev Req Model (2009 GRC) Rebuttal 2" xfId="1848"/>
    <cellStyle name="_Power Cost Value Copy 11.30.05 gas 1.09.06 AURORA at 1.10.06_Rebuttal Power Costs_Electric Rev Req Model (2009 GRC) Rebuttal REmoval of New  WH Solar AdjustMI" xfId="1849"/>
    <cellStyle name="_Power Cost Value Copy 11.30.05 gas 1.09.06 AURORA at 1.10.06_Rebuttal Power Costs_Electric Rev Req Model (2009 GRC) Rebuttal REmoval of New  WH Solar AdjustMI 2" xfId="1850"/>
    <cellStyle name="_Power Cost Value Copy 11.30.05 gas 1.09.06 AURORA at 1.10.06_Rebuttal Power Costs_Electric Rev Req Model (2009 GRC) Revised 01-18-2010" xfId="1851"/>
    <cellStyle name="_Power Cost Value Copy 11.30.05 gas 1.09.06 AURORA at 1.10.06_Rebuttal Power Costs_Electric Rev Req Model (2009 GRC) Revised 01-18-2010 2" xfId="1852"/>
    <cellStyle name="_Power Cost Value Copy 11.30.05 gas 1.09.06 AURORA at 1.10.06_Rebuttal Power Costs_Final Order Electric EXHIBIT A-1" xfId="1853"/>
    <cellStyle name="_Power Cost Value Copy 11.30.05 gas 1.09.06 AURORA at 1.10.06_Rebuttal Power Costs_Final Order Electric EXHIBIT A-1 2" xfId="1854"/>
    <cellStyle name="_Power Cost Value Copy 11.30.05 gas 1.09.06 AURORA at 1.10.06_ROR 5.02" xfId="1855"/>
    <cellStyle name="_Power Cost Value Copy 11.30.05 gas 1.09.06 AURORA at 1.10.06_ROR 5.02 2" xfId="1856"/>
    <cellStyle name="_Power Cost Value Copy 11.30.05 gas 1.09.06 AURORA at 1.10.06_Sch 40 Feeder OH 2008" xfId="1857"/>
    <cellStyle name="_Power Cost Value Copy 11.30.05 gas 1.09.06 AURORA at 1.10.06_Sch 40 Feeder OH 2008 2" xfId="1858"/>
    <cellStyle name="_Power Cost Value Copy 11.30.05 gas 1.09.06 AURORA at 1.10.06_Sch 40 Interim Energy Rates " xfId="1859"/>
    <cellStyle name="_Power Cost Value Copy 11.30.05 gas 1.09.06 AURORA at 1.10.06_Sch 40 Interim Energy Rates  2" xfId="1860"/>
    <cellStyle name="_Power Cost Value Copy 11.30.05 gas 1.09.06 AURORA at 1.10.06_Sch 40 Substation A&amp;G 2008" xfId="1861"/>
    <cellStyle name="_Power Cost Value Copy 11.30.05 gas 1.09.06 AURORA at 1.10.06_Sch 40 Substation A&amp;G 2008 2" xfId="1862"/>
    <cellStyle name="_Power Cost Value Copy 11.30.05 gas 1.09.06 AURORA at 1.10.06_Sch 40 Substation O&amp;M 2008" xfId="1863"/>
    <cellStyle name="_Power Cost Value Copy 11.30.05 gas 1.09.06 AURORA at 1.10.06_Sch 40 Substation O&amp;M 2008 2" xfId="1864"/>
    <cellStyle name="_Power Cost Value Copy 11.30.05 gas 1.09.06 AURORA at 1.10.06_Subs 2008" xfId="1865"/>
    <cellStyle name="_Power Cost Value Copy 11.30.05 gas 1.09.06 AURORA at 1.10.06_Subs 2008 2" xfId="1866"/>
    <cellStyle name="_Power Cost Value Copy 11.30.05 gas 1.09.06 AURORA at 1.10.06_Typical Residential Impacts 10.27.08" xfId="1867"/>
    <cellStyle name="_Pro Forma Rev 07 GRC" xfId="1868"/>
    <cellStyle name="_x0013__Rebuttal Power Costs" xfId="1869"/>
    <cellStyle name="_x0013__Rebuttal Power Costs 2" xfId="1870"/>
    <cellStyle name="_x0013__Rebuttal Power Costs_Adj Bench DR 3 for Initial Briefs (Electric)" xfId="1871"/>
    <cellStyle name="_x0013__Rebuttal Power Costs_Adj Bench DR 3 for Initial Briefs (Electric) 2" xfId="1872"/>
    <cellStyle name="_x0013__Rebuttal Power Costs_Electric Rev Req Model (2009 GRC) Rebuttal" xfId="1873"/>
    <cellStyle name="_x0013__Rebuttal Power Costs_Electric Rev Req Model (2009 GRC) Rebuttal 2" xfId="1874"/>
    <cellStyle name="_x0013__Rebuttal Power Costs_Electric Rev Req Model (2009 GRC) Rebuttal REmoval of New  WH Solar AdjustMI" xfId="1875"/>
    <cellStyle name="_x0013__Rebuttal Power Costs_Electric Rev Req Model (2009 GRC) Rebuttal REmoval of New  WH Solar AdjustMI 2" xfId="1876"/>
    <cellStyle name="_x0013__Rebuttal Power Costs_Electric Rev Req Model (2009 GRC) Revised 01-18-2010" xfId="1877"/>
    <cellStyle name="_x0013__Rebuttal Power Costs_Electric Rev Req Model (2009 GRC) Revised 01-18-2010 2" xfId="1878"/>
    <cellStyle name="_x0013__Rebuttal Power Costs_Final Order Electric EXHIBIT A-1" xfId="1879"/>
    <cellStyle name="_x0013__Rebuttal Power Costs_Final Order Electric EXHIBIT A-1 2" xfId="1880"/>
    <cellStyle name="_Recon to Darrin's 5.11.05 proforma" xfId="1881"/>
    <cellStyle name="_Recon to Darrin's 5.11.05 proforma 2" xfId="1882"/>
    <cellStyle name="_Recon to Darrin's 5.11.05 proforma 2 2" xfId="1883"/>
    <cellStyle name="_Recon to Darrin's 5.11.05 proforma 3" xfId="1884"/>
    <cellStyle name="_Recon to Darrin's 5.11.05 proforma 3 2" xfId="1885"/>
    <cellStyle name="_Recon to Darrin's 5.11.05 proforma 3 3" xfId="1886"/>
    <cellStyle name="_Recon to Darrin's 5.11.05 proforma 3 4" xfId="1887"/>
    <cellStyle name="_Recon to Darrin's 5.11.05 proforma 4" xfId="1888"/>
    <cellStyle name="_Recon to Darrin's 5.11.05 proforma_(C) WHE Proforma with ITC cash grant 10 Yr Amort_for deferral_102809" xfId="1889"/>
    <cellStyle name="_Recon to Darrin's 5.11.05 proforma_(C) WHE Proforma with ITC cash grant 10 Yr Amort_for deferral_102809 2" xfId="1890"/>
    <cellStyle name="_Recon to Darrin's 5.11.05 proforma_(C) WHE Proforma with ITC cash grant 10 Yr Amort_for deferral_102809_16.07E Wild Horse Wind Expansionwrkingfile" xfId="1891"/>
    <cellStyle name="_Recon to Darrin's 5.11.05 proforma_(C) WHE Proforma with ITC cash grant 10 Yr Amort_for deferral_102809_16.07E Wild Horse Wind Expansionwrkingfile 2" xfId="1892"/>
    <cellStyle name="_Recon to Darrin's 5.11.05 proforma_(C) WHE Proforma with ITC cash grant 10 Yr Amort_for deferral_102809_16.07E Wild Horse Wind Expansionwrkingfile SF" xfId="1893"/>
    <cellStyle name="_Recon to Darrin's 5.11.05 proforma_(C) WHE Proforma with ITC cash grant 10 Yr Amort_for deferral_102809_16.07E Wild Horse Wind Expansionwrkingfile SF 2" xfId="1894"/>
    <cellStyle name="_Recon to Darrin's 5.11.05 proforma_(C) WHE Proforma with ITC cash grant 10 Yr Amort_for deferral_102809_16.37E Wild Horse Expansion DeferralRevwrkingfile SF" xfId="1895"/>
    <cellStyle name="_Recon to Darrin's 5.11.05 proforma_(C) WHE Proforma with ITC cash grant 10 Yr Amort_for deferral_102809_16.37E Wild Horse Expansion DeferralRevwrkingfile SF 2" xfId="1896"/>
    <cellStyle name="_Recon to Darrin's 5.11.05 proforma_(C) WHE Proforma with ITC cash grant 10 Yr Amort_for rebuttal_120709" xfId="1897"/>
    <cellStyle name="_Recon to Darrin's 5.11.05 proforma_(C) WHE Proforma with ITC cash grant 10 Yr Amort_for rebuttal_120709 2" xfId="1898"/>
    <cellStyle name="_Recon to Darrin's 5.11.05 proforma_04.07E Wild Horse Wind Expansion" xfId="1899"/>
    <cellStyle name="_Recon to Darrin's 5.11.05 proforma_04.07E Wild Horse Wind Expansion 2" xfId="1900"/>
    <cellStyle name="_Recon to Darrin's 5.11.05 proforma_04.07E Wild Horse Wind Expansion_16.07E Wild Horse Wind Expansionwrkingfile" xfId="1901"/>
    <cellStyle name="_Recon to Darrin's 5.11.05 proforma_04.07E Wild Horse Wind Expansion_16.07E Wild Horse Wind Expansionwrkingfile 2" xfId="1902"/>
    <cellStyle name="_Recon to Darrin's 5.11.05 proforma_04.07E Wild Horse Wind Expansion_16.07E Wild Horse Wind Expansionwrkingfile SF" xfId="1903"/>
    <cellStyle name="_Recon to Darrin's 5.11.05 proforma_04.07E Wild Horse Wind Expansion_16.07E Wild Horse Wind Expansionwrkingfile SF 2" xfId="1904"/>
    <cellStyle name="_Recon to Darrin's 5.11.05 proforma_04.07E Wild Horse Wind Expansion_16.37E Wild Horse Expansion DeferralRevwrkingfile SF" xfId="1905"/>
    <cellStyle name="_Recon to Darrin's 5.11.05 proforma_04.07E Wild Horse Wind Expansion_16.37E Wild Horse Expansion DeferralRevwrkingfile SF 2" xfId="1906"/>
    <cellStyle name="_Recon to Darrin's 5.11.05 proforma_16.07E Wild Horse Wind Expansionwrkingfile" xfId="1907"/>
    <cellStyle name="_Recon to Darrin's 5.11.05 proforma_16.07E Wild Horse Wind Expansionwrkingfile 2" xfId="1908"/>
    <cellStyle name="_Recon to Darrin's 5.11.05 proforma_16.07E Wild Horse Wind Expansionwrkingfile SF" xfId="1909"/>
    <cellStyle name="_Recon to Darrin's 5.11.05 proforma_16.07E Wild Horse Wind Expansionwrkingfile SF 2" xfId="1910"/>
    <cellStyle name="_Recon to Darrin's 5.11.05 proforma_16.37E Wild Horse Expansion DeferralRevwrkingfile SF" xfId="1911"/>
    <cellStyle name="_Recon to Darrin's 5.11.05 proforma_16.37E Wild Horse Expansion DeferralRevwrkingfile SF 2" xfId="1912"/>
    <cellStyle name="_Recon to Darrin's 5.11.05 proforma_4 31 Regulatory Assets and Liabilities  7 06- Exhibit D" xfId="1913"/>
    <cellStyle name="_Recon to Darrin's 5.11.05 proforma_4 31 Regulatory Assets and Liabilities  7 06- Exhibit D 2" xfId="1914"/>
    <cellStyle name="_Recon to Darrin's 5.11.05 proforma_4 32 Regulatory Assets and Liabilities  7 06- Exhibit D" xfId="1915"/>
    <cellStyle name="_Recon to Darrin's 5.11.05 proforma_4 32 Regulatory Assets and Liabilities  7 06- Exhibit D 2" xfId="1916"/>
    <cellStyle name="_Recon to Darrin's 5.11.05 proforma_Book2" xfId="1917"/>
    <cellStyle name="_Recon to Darrin's 5.11.05 proforma_Book2 2" xfId="1918"/>
    <cellStyle name="_Recon to Darrin's 5.11.05 proforma_Book2_Adj Bench DR 3 for Initial Briefs (Electric)" xfId="1919"/>
    <cellStyle name="_Recon to Darrin's 5.11.05 proforma_Book2_Adj Bench DR 3 for Initial Briefs (Electric) 2" xfId="1920"/>
    <cellStyle name="_Recon to Darrin's 5.11.05 proforma_Book2_Electric Rev Req Model (2009 GRC) Rebuttal" xfId="1921"/>
    <cellStyle name="_Recon to Darrin's 5.11.05 proforma_Book2_Electric Rev Req Model (2009 GRC) Rebuttal 2" xfId="1922"/>
    <cellStyle name="_Recon to Darrin's 5.11.05 proforma_Book2_Electric Rev Req Model (2009 GRC) Rebuttal REmoval of New  WH Solar AdjustMI" xfId="1923"/>
    <cellStyle name="_Recon to Darrin's 5.11.05 proforma_Book2_Electric Rev Req Model (2009 GRC) Rebuttal REmoval of New  WH Solar AdjustMI 2" xfId="1924"/>
    <cellStyle name="_Recon to Darrin's 5.11.05 proforma_Book2_Electric Rev Req Model (2009 GRC) Revised 01-18-2010" xfId="1925"/>
    <cellStyle name="_Recon to Darrin's 5.11.05 proforma_Book2_Electric Rev Req Model (2009 GRC) Revised 01-18-2010 2" xfId="1926"/>
    <cellStyle name="_Recon to Darrin's 5.11.05 proforma_Book2_Final Order Electric EXHIBIT A-1" xfId="1927"/>
    <cellStyle name="_Recon to Darrin's 5.11.05 proforma_Book2_Final Order Electric EXHIBIT A-1 2" xfId="1928"/>
    <cellStyle name="_Recon to Darrin's 5.11.05 proforma_Book4" xfId="1929"/>
    <cellStyle name="_Recon to Darrin's 5.11.05 proforma_Book4 2" xfId="1930"/>
    <cellStyle name="_Recon to Darrin's 5.11.05 proforma_Book9" xfId="1931"/>
    <cellStyle name="_Recon to Darrin's 5.11.05 proforma_Book9 2" xfId="1932"/>
    <cellStyle name="_Recon to Darrin's 5.11.05 proforma_DWH-08 (Rate Spread &amp; Design Workpapers)" xfId="1933"/>
    <cellStyle name="_Recon to Darrin's 5.11.05 proforma_Final 2008 PTC Rate Design Workpapers 10.27.08" xfId="1934"/>
    <cellStyle name="_Recon to Darrin's 5.11.05 proforma_Final 2009 Electric Low Income Workpapers" xfId="1935"/>
    <cellStyle name="_Recon to Darrin's 5.11.05 proforma_INPUTS" xfId="1936"/>
    <cellStyle name="_Recon to Darrin's 5.11.05 proforma_INPUTS 2" xfId="1937"/>
    <cellStyle name="_Recon to Darrin's 5.11.05 proforma_Power Costs - Comparison bx Rbtl-Staff-Jt-PC" xfId="1938"/>
    <cellStyle name="_Recon to Darrin's 5.11.05 proforma_Power Costs - Comparison bx Rbtl-Staff-Jt-PC 2" xfId="1939"/>
    <cellStyle name="_Recon to Darrin's 5.11.05 proforma_Power Costs - Comparison bx Rbtl-Staff-Jt-PC_Adj Bench DR 3 for Initial Briefs (Electric)" xfId="1940"/>
    <cellStyle name="_Recon to Darrin's 5.11.05 proforma_Power Costs - Comparison bx Rbtl-Staff-Jt-PC_Adj Bench DR 3 for Initial Briefs (Electric) 2" xfId="1941"/>
    <cellStyle name="_Recon to Darrin's 5.11.05 proforma_Power Costs - Comparison bx Rbtl-Staff-Jt-PC_Electric Rev Req Model (2009 GRC) Rebuttal" xfId="1942"/>
    <cellStyle name="_Recon to Darrin's 5.11.05 proforma_Power Costs - Comparison bx Rbtl-Staff-Jt-PC_Electric Rev Req Model (2009 GRC) Rebuttal 2" xfId="1943"/>
    <cellStyle name="_Recon to Darrin's 5.11.05 proforma_Power Costs - Comparison bx Rbtl-Staff-Jt-PC_Electric Rev Req Model (2009 GRC) Rebuttal REmoval of New  WH Solar AdjustMI" xfId="1944"/>
    <cellStyle name="_Recon to Darrin's 5.11.05 proforma_Power Costs - Comparison bx Rbtl-Staff-Jt-PC_Electric Rev Req Model (2009 GRC) Rebuttal REmoval of New  WH Solar AdjustMI 2" xfId="1945"/>
    <cellStyle name="_Recon to Darrin's 5.11.05 proforma_Power Costs - Comparison bx Rbtl-Staff-Jt-PC_Electric Rev Req Model (2009 GRC) Revised 01-18-2010" xfId="1946"/>
    <cellStyle name="_Recon to Darrin's 5.11.05 proforma_Power Costs - Comparison bx Rbtl-Staff-Jt-PC_Electric Rev Req Model (2009 GRC) Revised 01-18-2010 2" xfId="1947"/>
    <cellStyle name="_Recon to Darrin's 5.11.05 proforma_Power Costs - Comparison bx Rbtl-Staff-Jt-PC_Final Order Electric EXHIBIT A-1" xfId="1948"/>
    <cellStyle name="_Recon to Darrin's 5.11.05 proforma_Power Costs - Comparison bx Rbtl-Staff-Jt-PC_Final Order Electric EXHIBIT A-1 2" xfId="1949"/>
    <cellStyle name="_Recon to Darrin's 5.11.05 proforma_Production Adj 4.37" xfId="1950"/>
    <cellStyle name="_Recon to Darrin's 5.11.05 proforma_Production Adj 4.37 2" xfId="1951"/>
    <cellStyle name="_Recon to Darrin's 5.11.05 proforma_Purchased Power Adj 4.03" xfId="1952"/>
    <cellStyle name="_Recon to Darrin's 5.11.05 proforma_Purchased Power Adj 4.03 2" xfId="1953"/>
    <cellStyle name="_Recon to Darrin's 5.11.05 proforma_Rebuttal Power Costs" xfId="1954"/>
    <cellStyle name="_Recon to Darrin's 5.11.05 proforma_Rebuttal Power Costs 2" xfId="1955"/>
    <cellStyle name="_Recon to Darrin's 5.11.05 proforma_Rebuttal Power Costs_Adj Bench DR 3 for Initial Briefs (Electric)" xfId="1956"/>
    <cellStyle name="_Recon to Darrin's 5.11.05 proforma_Rebuttal Power Costs_Adj Bench DR 3 for Initial Briefs (Electric) 2" xfId="1957"/>
    <cellStyle name="_Recon to Darrin's 5.11.05 proforma_Rebuttal Power Costs_Electric Rev Req Model (2009 GRC) Rebuttal" xfId="1958"/>
    <cellStyle name="_Recon to Darrin's 5.11.05 proforma_Rebuttal Power Costs_Electric Rev Req Model (2009 GRC) Rebuttal 2" xfId="1959"/>
    <cellStyle name="_Recon to Darrin's 5.11.05 proforma_Rebuttal Power Costs_Electric Rev Req Model (2009 GRC) Rebuttal REmoval of New  WH Solar AdjustMI" xfId="1960"/>
    <cellStyle name="_Recon to Darrin's 5.11.05 proforma_Rebuttal Power Costs_Electric Rev Req Model (2009 GRC) Rebuttal REmoval of New  WH Solar AdjustMI 2" xfId="1961"/>
    <cellStyle name="_Recon to Darrin's 5.11.05 proforma_Rebuttal Power Costs_Electric Rev Req Model (2009 GRC) Revised 01-18-2010" xfId="1962"/>
    <cellStyle name="_Recon to Darrin's 5.11.05 proforma_Rebuttal Power Costs_Electric Rev Req Model (2009 GRC) Revised 01-18-2010 2" xfId="1963"/>
    <cellStyle name="_Recon to Darrin's 5.11.05 proforma_Rebuttal Power Costs_Final Order Electric EXHIBIT A-1" xfId="1964"/>
    <cellStyle name="_Recon to Darrin's 5.11.05 proforma_Rebuttal Power Costs_Final Order Electric EXHIBIT A-1 2" xfId="1965"/>
    <cellStyle name="_Recon to Darrin's 5.11.05 proforma_ROR &amp; CONV FACTOR" xfId="1966"/>
    <cellStyle name="_Recon to Darrin's 5.11.05 proforma_ROR &amp; CONV FACTOR 2" xfId="1967"/>
    <cellStyle name="_Recon to Darrin's 5.11.05 proforma_ROR 5.02" xfId="1968"/>
    <cellStyle name="_Recon to Darrin's 5.11.05 proforma_ROR 5.02 2" xfId="1969"/>
    <cellStyle name="_Recon to Darrin's 5.11.05 proforma_Typical Residential Impacts 10.27.08" xfId="1970"/>
    <cellStyle name="_Revenue" xfId="1971"/>
    <cellStyle name="_Revenue_2.01G Temp Normalization(C) NEW WAY DM" xfId="1972"/>
    <cellStyle name="_Revenue_2.02G Revenues and Expenses NEW WAY DM" xfId="1973"/>
    <cellStyle name="_Revenue_4.01G Temp Normalization (C)" xfId="1974"/>
    <cellStyle name="_Revenue_4.01G Temp Normalization(HC)" xfId="1975"/>
    <cellStyle name="_Revenue_4.01G Temp Normalization(HC)new" xfId="1976"/>
    <cellStyle name="_Revenue_4.01G Temp Normalization(not used)" xfId="1977"/>
    <cellStyle name="_Revenue_Book1" xfId="1978"/>
    <cellStyle name="_Revenue_Data" xfId="1979"/>
    <cellStyle name="_Revenue_Data_1" xfId="1980"/>
    <cellStyle name="_Revenue_Data_Pro Forma Rev 09 GRC" xfId="1981"/>
    <cellStyle name="_Revenue_Data_Pro Forma Rev 2010 GRC" xfId="1982"/>
    <cellStyle name="_Revenue_Data_Pro Forma Rev 2010 GRC_Preliminary" xfId="1983"/>
    <cellStyle name="_Revenue_Data_Revenue (Feb 09 - Jan 10)" xfId="1984"/>
    <cellStyle name="_Revenue_Data_Revenue (Jan 09 - Dec 09)" xfId="1985"/>
    <cellStyle name="_Revenue_Data_Revenue (Mar 09 - Feb 10)" xfId="1986"/>
    <cellStyle name="_Revenue_Data_Volume Exhibit (Jan09 - Dec09)" xfId="1987"/>
    <cellStyle name="_Revenue_Mins" xfId="1988"/>
    <cellStyle name="_Revenue_Pro Forma Rev 07 GRC" xfId="1989"/>
    <cellStyle name="_Revenue_Pro Forma Rev 08 GRC" xfId="1990"/>
    <cellStyle name="_Revenue_Pro Forma Rev 09 GRC" xfId="1991"/>
    <cellStyle name="_Revenue_Pro Forma Rev 2010 GRC" xfId="1992"/>
    <cellStyle name="_Revenue_Pro Forma Rev 2010 GRC_Preliminary" xfId="1993"/>
    <cellStyle name="_Revenue_Revenue (Feb 09 - Jan 10)" xfId="1994"/>
    <cellStyle name="_Revenue_Revenue (Jan 09 - Dec 09)" xfId="1995"/>
    <cellStyle name="_Revenue_Revenue (Mar 09 - Feb 10)" xfId="1996"/>
    <cellStyle name="_Revenue_Revenue Proforma_Restating Gas 11-16-07" xfId="1997"/>
    <cellStyle name="_Revenue_Sheet2" xfId="1998"/>
    <cellStyle name="_Revenue_Therms Data" xfId="1999"/>
    <cellStyle name="_Revenue_Therms Data Rerun" xfId="2000"/>
    <cellStyle name="_Revenue_Volume Exhibit (Jan09 - Dec09)" xfId="2001"/>
    <cellStyle name="_Sumas Proforma - 11-09-07" xfId="2002"/>
    <cellStyle name="_Sumas Property Taxes v1" xfId="2003"/>
    <cellStyle name="_Tenaska Comparison" xfId="2004"/>
    <cellStyle name="_Tenaska Comparison 2" xfId="2005"/>
    <cellStyle name="_Tenaska Comparison 2 2" xfId="2006"/>
    <cellStyle name="_Tenaska Comparison 3" xfId="2007"/>
    <cellStyle name="_Tenaska Comparison_(C) WHE Proforma with ITC cash grant 10 Yr Amort_for deferral_102809" xfId="2008"/>
    <cellStyle name="_Tenaska Comparison_(C) WHE Proforma with ITC cash grant 10 Yr Amort_for deferral_102809 2" xfId="2009"/>
    <cellStyle name="_Tenaska Comparison_(C) WHE Proforma with ITC cash grant 10 Yr Amort_for deferral_102809_16.07E Wild Horse Wind Expansionwrkingfile" xfId="2010"/>
    <cellStyle name="_Tenaska Comparison_(C) WHE Proforma with ITC cash grant 10 Yr Amort_for deferral_102809_16.07E Wild Horse Wind Expansionwrkingfile 2" xfId="2011"/>
    <cellStyle name="_Tenaska Comparison_(C) WHE Proforma with ITC cash grant 10 Yr Amort_for deferral_102809_16.07E Wild Horse Wind Expansionwrkingfile SF" xfId="2012"/>
    <cellStyle name="_Tenaska Comparison_(C) WHE Proforma with ITC cash grant 10 Yr Amort_for deferral_102809_16.07E Wild Horse Wind Expansionwrkingfile SF 2" xfId="2013"/>
    <cellStyle name="_Tenaska Comparison_(C) WHE Proforma with ITC cash grant 10 Yr Amort_for deferral_102809_16.37E Wild Horse Expansion DeferralRevwrkingfile SF" xfId="2014"/>
    <cellStyle name="_Tenaska Comparison_(C) WHE Proforma with ITC cash grant 10 Yr Amort_for deferral_102809_16.37E Wild Horse Expansion DeferralRevwrkingfile SF 2" xfId="2015"/>
    <cellStyle name="_Tenaska Comparison_(C) WHE Proforma with ITC cash grant 10 Yr Amort_for rebuttal_120709" xfId="2016"/>
    <cellStyle name="_Tenaska Comparison_(C) WHE Proforma with ITC cash grant 10 Yr Amort_for rebuttal_120709 2" xfId="2017"/>
    <cellStyle name="_Tenaska Comparison_04.07E Wild Horse Wind Expansion" xfId="2018"/>
    <cellStyle name="_Tenaska Comparison_04.07E Wild Horse Wind Expansion 2" xfId="2019"/>
    <cellStyle name="_Tenaska Comparison_04.07E Wild Horse Wind Expansion_16.07E Wild Horse Wind Expansionwrkingfile" xfId="2020"/>
    <cellStyle name="_Tenaska Comparison_04.07E Wild Horse Wind Expansion_16.07E Wild Horse Wind Expansionwrkingfile 2" xfId="2021"/>
    <cellStyle name="_Tenaska Comparison_04.07E Wild Horse Wind Expansion_16.07E Wild Horse Wind Expansionwrkingfile SF" xfId="2022"/>
    <cellStyle name="_Tenaska Comparison_04.07E Wild Horse Wind Expansion_16.07E Wild Horse Wind Expansionwrkingfile SF 2" xfId="2023"/>
    <cellStyle name="_Tenaska Comparison_04.07E Wild Horse Wind Expansion_16.37E Wild Horse Expansion DeferralRevwrkingfile SF" xfId="2024"/>
    <cellStyle name="_Tenaska Comparison_04.07E Wild Horse Wind Expansion_16.37E Wild Horse Expansion DeferralRevwrkingfile SF 2" xfId="2025"/>
    <cellStyle name="_Tenaska Comparison_16.07E Wild Horse Wind Expansionwrkingfile" xfId="2026"/>
    <cellStyle name="_Tenaska Comparison_16.07E Wild Horse Wind Expansionwrkingfile 2" xfId="2027"/>
    <cellStyle name="_Tenaska Comparison_16.07E Wild Horse Wind Expansionwrkingfile SF" xfId="2028"/>
    <cellStyle name="_Tenaska Comparison_16.07E Wild Horse Wind Expansionwrkingfile SF 2" xfId="2029"/>
    <cellStyle name="_Tenaska Comparison_16.37E Wild Horse Expansion DeferralRevwrkingfile SF" xfId="2030"/>
    <cellStyle name="_Tenaska Comparison_16.37E Wild Horse Expansion DeferralRevwrkingfile SF 2" xfId="2031"/>
    <cellStyle name="_Tenaska Comparison_4 31 Regulatory Assets and Liabilities  7 06- Exhibit D" xfId="2032"/>
    <cellStyle name="_Tenaska Comparison_4 31 Regulatory Assets and Liabilities  7 06- Exhibit D 2" xfId="2033"/>
    <cellStyle name="_Tenaska Comparison_4 32 Regulatory Assets and Liabilities  7 06- Exhibit D" xfId="2034"/>
    <cellStyle name="_Tenaska Comparison_4 32 Regulatory Assets and Liabilities  7 06- Exhibit D 2" xfId="2035"/>
    <cellStyle name="_Tenaska Comparison_Book2" xfId="2036"/>
    <cellStyle name="_Tenaska Comparison_Book2 2" xfId="2037"/>
    <cellStyle name="_Tenaska Comparison_Book2_Adj Bench DR 3 for Initial Briefs (Electric)" xfId="2038"/>
    <cellStyle name="_Tenaska Comparison_Book2_Adj Bench DR 3 for Initial Briefs (Electric) 2" xfId="2039"/>
    <cellStyle name="_Tenaska Comparison_Book2_Electric Rev Req Model (2009 GRC) Rebuttal" xfId="2040"/>
    <cellStyle name="_Tenaska Comparison_Book2_Electric Rev Req Model (2009 GRC) Rebuttal 2" xfId="2041"/>
    <cellStyle name="_Tenaska Comparison_Book2_Electric Rev Req Model (2009 GRC) Rebuttal REmoval of New  WH Solar AdjustMI" xfId="2042"/>
    <cellStyle name="_Tenaska Comparison_Book2_Electric Rev Req Model (2009 GRC) Rebuttal REmoval of New  WH Solar AdjustMI 2" xfId="2043"/>
    <cellStyle name="_Tenaska Comparison_Book2_Electric Rev Req Model (2009 GRC) Revised 01-18-2010" xfId="2044"/>
    <cellStyle name="_Tenaska Comparison_Book2_Electric Rev Req Model (2009 GRC) Revised 01-18-2010 2" xfId="2045"/>
    <cellStyle name="_Tenaska Comparison_Book2_Final Order Electric EXHIBIT A-1" xfId="2046"/>
    <cellStyle name="_Tenaska Comparison_Book2_Final Order Electric EXHIBIT A-1 2" xfId="2047"/>
    <cellStyle name="_Tenaska Comparison_Book4" xfId="2048"/>
    <cellStyle name="_Tenaska Comparison_Book4 2" xfId="2049"/>
    <cellStyle name="_Tenaska Comparison_Book9" xfId="2050"/>
    <cellStyle name="_Tenaska Comparison_Book9 2" xfId="2051"/>
    <cellStyle name="_Tenaska Comparison_Electric COS Inputs" xfId="2052"/>
    <cellStyle name="_Tenaska Comparison_Electric COS Inputs 2" xfId="2053"/>
    <cellStyle name="_Tenaska Comparison_Electric COS Inputs 2 2" xfId="2054"/>
    <cellStyle name="_Tenaska Comparison_Electric COS Inputs 2 3" xfId="2055"/>
    <cellStyle name="_Tenaska Comparison_Electric COS Inputs 2 4" xfId="2056"/>
    <cellStyle name="_Tenaska Comparison_Electric COS Inputs 3" xfId="2057"/>
    <cellStyle name="_Tenaska Comparison_Electric COS Inputs 4" xfId="2058"/>
    <cellStyle name="_Tenaska Comparison_Power Costs - Comparison bx Rbtl-Staff-Jt-PC" xfId="2059"/>
    <cellStyle name="_Tenaska Comparison_Power Costs - Comparison bx Rbtl-Staff-Jt-PC 2" xfId="2060"/>
    <cellStyle name="_Tenaska Comparison_Power Costs - Comparison bx Rbtl-Staff-Jt-PC_Adj Bench DR 3 for Initial Briefs (Electric)" xfId="2061"/>
    <cellStyle name="_Tenaska Comparison_Power Costs - Comparison bx Rbtl-Staff-Jt-PC_Adj Bench DR 3 for Initial Briefs (Electric) 2" xfId="2062"/>
    <cellStyle name="_Tenaska Comparison_Power Costs - Comparison bx Rbtl-Staff-Jt-PC_Electric Rev Req Model (2009 GRC) Rebuttal" xfId="2063"/>
    <cellStyle name="_Tenaska Comparison_Power Costs - Comparison bx Rbtl-Staff-Jt-PC_Electric Rev Req Model (2009 GRC) Rebuttal 2" xfId="2064"/>
    <cellStyle name="_Tenaska Comparison_Power Costs - Comparison bx Rbtl-Staff-Jt-PC_Electric Rev Req Model (2009 GRC) Rebuttal REmoval of New  WH Solar AdjustMI" xfId="2065"/>
    <cellStyle name="_Tenaska Comparison_Power Costs - Comparison bx Rbtl-Staff-Jt-PC_Electric Rev Req Model (2009 GRC) Rebuttal REmoval of New  WH Solar AdjustMI 2" xfId="2066"/>
    <cellStyle name="_Tenaska Comparison_Power Costs - Comparison bx Rbtl-Staff-Jt-PC_Electric Rev Req Model (2009 GRC) Revised 01-18-2010" xfId="2067"/>
    <cellStyle name="_Tenaska Comparison_Power Costs - Comparison bx Rbtl-Staff-Jt-PC_Electric Rev Req Model (2009 GRC) Revised 01-18-2010 2" xfId="2068"/>
    <cellStyle name="_Tenaska Comparison_Power Costs - Comparison bx Rbtl-Staff-Jt-PC_Final Order Electric EXHIBIT A-1" xfId="2069"/>
    <cellStyle name="_Tenaska Comparison_Power Costs - Comparison bx Rbtl-Staff-Jt-PC_Final Order Electric EXHIBIT A-1 2" xfId="2070"/>
    <cellStyle name="_Tenaska Comparison_Production Adj 4.37" xfId="2071"/>
    <cellStyle name="_Tenaska Comparison_Production Adj 4.37 2" xfId="2072"/>
    <cellStyle name="_Tenaska Comparison_Purchased Power Adj 4.03" xfId="2073"/>
    <cellStyle name="_Tenaska Comparison_Purchased Power Adj 4.03 2" xfId="2074"/>
    <cellStyle name="_Tenaska Comparison_Rebuttal Power Costs" xfId="2075"/>
    <cellStyle name="_Tenaska Comparison_Rebuttal Power Costs 2" xfId="2076"/>
    <cellStyle name="_Tenaska Comparison_Rebuttal Power Costs_Adj Bench DR 3 for Initial Briefs (Electric)" xfId="2077"/>
    <cellStyle name="_Tenaska Comparison_Rebuttal Power Costs_Adj Bench DR 3 for Initial Briefs (Electric) 2" xfId="2078"/>
    <cellStyle name="_Tenaska Comparison_Rebuttal Power Costs_Electric Rev Req Model (2009 GRC) Rebuttal" xfId="2079"/>
    <cellStyle name="_Tenaska Comparison_Rebuttal Power Costs_Electric Rev Req Model (2009 GRC) Rebuttal 2" xfId="2080"/>
    <cellStyle name="_Tenaska Comparison_Rebuttal Power Costs_Electric Rev Req Model (2009 GRC) Rebuttal REmoval of New  WH Solar AdjustMI" xfId="2081"/>
    <cellStyle name="_Tenaska Comparison_Rebuttal Power Costs_Electric Rev Req Model (2009 GRC) Rebuttal REmoval of New  WH Solar AdjustMI 2" xfId="2082"/>
    <cellStyle name="_Tenaska Comparison_Rebuttal Power Costs_Electric Rev Req Model (2009 GRC) Revised 01-18-2010" xfId="2083"/>
    <cellStyle name="_Tenaska Comparison_Rebuttal Power Costs_Electric Rev Req Model (2009 GRC) Revised 01-18-2010 2" xfId="2084"/>
    <cellStyle name="_Tenaska Comparison_Rebuttal Power Costs_Final Order Electric EXHIBIT A-1" xfId="2085"/>
    <cellStyle name="_Tenaska Comparison_Rebuttal Power Costs_Final Order Electric EXHIBIT A-1 2" xfId="2086"/>
    <cellStyle name="_Tenaska Comparison_ROR 5.02" xfId="2087"/>
    <cellStyle name="_Tenaska Comparison_ROR 5.02 2" xfId="2088"/>
    <cellStyle name="_x0013__TENASKA REGULATORY ASSET" xfId="2089"/>
    <cellStyle name="_x0013__TENASKA REGULATORY ASSET 2" xfId="2090"/>
    <cellStyle name="_Therms Data" xfId="2091"/>
    <cellStyle name="_Therms Data 2" xfId="2092"/>
    <cellStyle name="_Therms Data_Pro Forma Rev 09 GRC" xfId="2093"/>
    <cellStyle name="_Therms Data_Pro Forma Rev 2010 GRC" xfId="2094"/>
    <cellStyle name="_Therms Data_Pro Forma Rev 2010 GRC_Preliminary" xfId="2095"/>
    <cellStyle name="_Therms Data_Revenue (Feb 09 - Jan 10)" xfId="2096"/>
    <cellStyle name="_Therms Data_Revenue (Jan 09 - Dec 09)" xfId="2097"/>
    <cellStyle name="_Therms Data_Revenue (Mar 09 - Feb 10)" xfId="2098"/>
    <cellStyle name="_Therms Data_Volume Exhibit (Jan09 - Dec09)" xfId="2099"/>
    <cellStyle name="_Value Copy 11 30 05 gas 12 09 05 AURORA at 12 14 05" xfId="2100"/>
    <cellStyle name="_Value Copy 11 30 05 gas 12 09 05 AURORA at 12 14 05 2" xfId="2101"/>
    <cellStyle name="_Value Copy 11 30 05 gas 12 09 05 AURORA at 12 14 05 2 2" xfId="2102"/>
    <cellStyle name="_Value Copy 11 30 05 gas 12 09 05 AURORA at 12 14 05 3" xfId="2103"/>
    <cellStyle name="_Value Copy 11 30 05 gas 12 09 05 AURORA at 12 14 05_04 07E Wild Horse Wind Expansion (C) (2)" xfId="2104"/>
    <cellStyle name="_Value Copy 11 30 05 gas 12 09 05 AURORA at 12 14 05_04 07E Wild Horse Wind Expansion (C) (2) 2" xfId="2105"/>
    <cellStyle name="_Value Copy 11 30 05 gas 12 09 05 AURORA at 12 14 05_04 07E Wild Horse Wind Expansion (C) (2)_Adj Bench DR 3 for Initial Briefs (Electric)" xfId="2106"/>
    <cellStyle name="_Value Copy 11 30 05 gas 12 09 05 AURORA at 12 14 05_04 07E Wild Horse Wind Expansion (C) (2)_Adj Bench DR 3 for Initial Briefs (Electric) 2" xfId="2107"/>
    <cellStyle name="_Value Copy 11 30 05 gas 12 09 05 AURORA at 12 14 05_04 07E Wild Horse Wind Expansion (C) (2)_Electric Rev Req Model (2009 GRC) " xfId="2108"/>
    <cellStyle name="_Value Copy 11 30 05 gas 12 09 05 AURORA at 12 14 05_04 07E Wild Horse Wind Expansion (C) (2)_Electric Rev Req Model (2009 GRC)  2" xfId="2109"/>
    <cellStyle name="_Value Copy 11 30 05 gas 12 09 05 AURORA at 12 14 05_04 07E Wild Horse Wind Expansion (C) (2)_Electric Rev Req Model (2009 GRC) Rebuttal" xfId="2110"/>
    <cellStyle name="_Value Copy 11 30 05 gas 12 09 05 AURORA at 12 14 05_04 07E Wild Horse Wind Expansion (C) (2)_Electric Rev Req Model (2009 GRC) Rebuttal 2" xfId="2111"/>
    <cellStyle name="_Value Copy 11 30 05 gas 12 09 05 AURORA at 12 14 05_04 07E Wild Horse Wind Expansion (C) (2)_Electric Rev Req Model (2009 GRC) Rebuttal REmoval of New  WH Solar AdjustMI" xfId="2112"/>
    <cellStyle name="_Value Copy 11 30 05 gas 12 09 05 AURORA at 12 14 05_04 07E Wild Horse Wind Expansion (C) (2)_Electric Rev Req Model (2009 GRC) Rebuttal REmoval of New  WH Solar AdjustMI 2" xfId="2113"/>
    <cellStyle name="_Value Copy 11 30 05 gas 12 09 05 AURORA at 12 14 05_04 07E Wild Horse Wind Expansion (C) (2)_Electric Rev Req Model (2009 GRC) Revised 01-18-2010" xfId="2114"/>
    <cellStyle name="_Value Copy 11 30 05 gas 12 09 05 AURORA at 12 14 05_04 07E Wild Horse Wind Expansion (C) (2)_Electric Rev Req Model (2009 GRC) Revised 01-18-2010 2" xfId="2115"/>
    <cellStyle name="_Value Copy 11 30 05 gas 12 09 05 AURORA at 12 14 05_04 07E Wild Horse Wind Expansion (C) (2)_Final Order Electric EXHIBIT A-1" xfId="2116"/>
    <cellStyle name="_Value Copy 11 30 05 gas 12 09 05 AURORA at 12 14 05_04 07E Wild Horse Wind Expansion (C) (2)_Final Order Electric EXHIBIT A-1 2" xfId="2117"/>
    <cellStyle name="_Value Copy 11 30 05 gas 12 09 05 AURORA at 12 14 05_04 07E Wild Horse Wind Expansion (C) (2)_TENASKA REGULATORY ASSET" xfId="2118"/>
    <cellStyle name="_Value Copy 11 30 05 gas 12 09 05 AURORA at 12 14 05_04 07E Wild Horse Wind Expansion (C) (2)_TENASKA REGULATORY ASSET 2" xfId="2119"/>
    <cellStyle name="_Value Copy 11 30 05 gas 12 09 05 AURORA at 12 14 05_16.37E Wild Horse Expansion DeferralRevwrkingfile SF" xfId="2120"/>
    <cellStyle name="_Value Copy 11 30 05 gas 12 09 05 AURORA at 12 14 05_16.37E Wild Horse Expansion DeferralRevwrkingfile SF 2" xfId="2121"/>
    <cellStyle name="_Value Copy 11 30 05 gas 12 09 05 AURORA at 12 14 05_4 31 Regulatory Assets and Liabilities  7 06- Exhibit D" xfId="2122"/>
    <cellStyle name="_Value Copy 11 30 05 gas 12 09 05 AURORA at 12 14 05_4 31 Regulatory Assets and Liabilities  7 06- Exhibit D 2" xfId="2123"/>
    <cellStyle name="_Value Copy 11 30 05 gas 12 09 05 AURORA at 12 14 05_4 32 Regulatory Assets and Liabilities  7 06- Exhibit D" xfId="2124"/>
    <cellStyle name="_Value Copy 11 30 05 gas 12 09 05 AURORA at 12 14 05_4 32 Regulatory Assets and Liabilities  7 06- Exhibit D 2" xfId="2125"/>
    <cellStyle name="_Value Copy 11 30 05 gas 12 09 05 AURORA at 12 14 05_Book2" xfId="2126"/>
    <cellStyle name="_Value Copy 11 30 05 gas 12 09 05 AURORA at 12 14 05_Book2 2" xfId="2127"/>
    <cellStyle name="_Value Copy 11 30 05 gas 12 09 05 AURORA at 12 14 05_Book2_Adj Bench DR 3 for Initial Briefs (Electric)" xfId="2128"/>
    <cellStyle name="_Value Copy 11 30 05 gas 12 09 05 AURORA at 12 14 05_Book2_Adj Bench DR 3 for Initial Briefs (Electric) 2" xfId="2129"/>
    <cellStyle name="_Value Copy 11 30 05 gas 12 09 05 AURORA at 12 14 05_Book2_Electric Rev Req Model (2009 GRC) Rebuttal" xfId="2130"/>
    <cellStyle name="_Value Copy 11 30 05 gas 12 09 05 AURORA at 12 14 05_Book2_Electric Rev Req Model (2009 GRC) Rebuttal 2" xfId="2131"/>
    <cellStyle name="_Value Copy 11 30 05 gas 12 09 05 AURORA at 12 14 05_Book2_Electric Rev Req Model (2009 GRC) Rebuttal REmoval of New  WH Solar AdjustMI" xfId="2132"/>
    <cellStyle name="_Value Copy 11 30 05 gas 12 09 05 AURORA at 12 14 05_Book2_Electric Rev Req Model (2009 GRC) Rebuttal REmoval of New  WH Solar AdjustMI 2" xfId="2133"/>
    <cellStyle name="_Value Copy 11 30 05 gas 12 09 05 AURORA at 12 14 05_Book2_Electric Rev Req Model (2009 GRC) Revised 01-18-2010" xfId="2134"/>
    <cellStyle name="_Value Copy 11 30 05 gas 12 09 05 AURORA at 12 14 05_Book2_Electric Rev Req Model (2009 GRC) Revised 01-18-2010 2" xfId="2135"/>
    <cellStyle name="_Value Copy 11 30 05 gas 12 09 05 AURORA at 12 14 05_Book2_Final Order Electric EXHIBIT A-1" xfId="2136"/>
    <cellStyle name="_Value Copy 11 30 05 gas 12 09 05 AURORA at 12 14 05_Book2_Final Order Electric EXHIBIT A-1 2" xfId="2137"/>
    <cellStyle name="_Value Copy 11 30 05 gas 12 09 05 AURORA at 12 14 05_Book4" xfId="2138"/>
    <cellStyle name="_Value Copy 11 30 05 gas 12 09 05 AURORA at 12 14 05_Book4 2" xfId="2139"/>
    <cellStyle name="_Value Copy 11 30 05 gas 12 09 05 AURORA at 12 14 05_Book9" xfId="2140"/>
    <cellStyle name="_Value Copy 11 30 05 gas 12 09 05 AURORA at 12 14 05_Book9 2" xfId="2141"/>
    <cellStyle name="_Value Copy 11 30 05 gas 12 09 05 AURORA at 12 14 05_Direct Assignment Distribution Plant 2008" xfId="2142"/>
    <cellStyle name="_Value Copy 11 30 05 gas 12 09 05 AURORA at 12 14 05_Direct Assignment Distribution Plant 2008 2" xfId="2143"/>
    <cellStyle name="_Value Copy 11 30 05 gas 12 09 05 AURORA at 12 14 05_Direct Assignment Distribution Plant 2008 2 2" xfId="2144"/>
    <cellStyle name="_Value Copy 11 30 05 gas 12 09 05 AURORA at 12 14 05_Direct Assignment Distribution Plant 2008 2 3" xfId="2145"/>
    <cellStyle name="_Value Copy 11 30 05 gas 12 09 05 AURORA at 12 14 05_Direct Assignment Distribution Plant 2008 2 4" xfId="2146"/>
    <cellStyle name="_Value Copy 11 30 05 gas 12 09 05 AURORA at 12 14 05_Direct Assignment Distribution Plant 2008 3" xfId="2147"/>
    <cellStyle name="_Value Copy 11 30 05 gas 12 09 05 AURORA at 12 14 05_Direct Assignment Distribution Plant 2008 4" xfId="2148"/>
    <cellStyle name="_Value Copy 11 30 05 gas 12 09 05 AURORA at 12 14 05_DWH-08 (Rate Spread &amp; Design Workpapers)" xfId="2149"/>
    <cellStyle name="_Value Copy 11 30 05 gas 12 09 05 AURORA at 12 14 05_Electric COS Inputs" xfId="2150"/>
    <cellStyle name="_Value Copy 11 30 05 gas 12 09 05 AURORA at 12 14 05_Electric COS Inputs 2" xfId="2151"/>
    <cellStyle name="_Value Copy 11 30 05 gas 12 09 05 AURORA at 12 14 05_Electric COS Inputs 2 2" xfId="2152"/>
    <cellStyle name="_Value Copy 11 30 05 gas 12 09 05 AURORA at 12 14 05_Electric COS Inputs 2 3" xfId="2153"/>
    <cellStyle name="_Value Copy 11 30 05 gas 12 09 05 AURORA at 12 14 05_Electric COS Inputs 2 4" xfId="2154"/>
    <cellStyle name="_Value Copy 11 30 05 gas 12 09 05 AURORA at 12 14 05_Electric COS Inputs 3" xfId="2155"/>
    <cellStyle name="_Value Copy 11 30 05 gas 12 09 05 AURORA at 12 14 05_Electric COS Inputs 4" xfId="2156"/>
    <cellStyle name="_Value Copy 11 30 05 gas 12 09 05 AURORA at 12 14 05_Electric Rate Spread and Rate Design 3.23.09" xfId="2157"/>
    <cellStyle name="_Value Copy 11 30 05 gas 12 09 05 AURORA at 12 14 05_Electric Rate Spread and Rate Design 3.23.09 2" xfId="2158"/>
    <cellStyle name="_Value Copy 11 30 05 gas 12 09 05 AURORA at 12 14 05_Electric Rate Spread and Rate Design 3.23.09 2 2" xfId="2159"/>
    <cellStyle name="_Value Copy 11 30 05 gas 12 09 05 AURORA at 12 14 05_Electric Rate Spread and Rate Design 3.23.09 2 3" xfId="2160"/>
    <cellStyle name="_Value Copy 11 30 05 gas 12 09 05 AURORA at 12 14 05_Electric Rate Spread and Rate Design 3.23.09 2 4" xfId="2161"/>
    <cellStyle name="_Value Copy 11 30 05 gas 12 09 05 AURORA at 12 14 05_Electric Rate Spread and Rate Design 3.23.09 3" xfId="2162"/>
    <cellStyle name="_Value Copy 11 30 05 gas 12 09 05 AURORA at 12 14 05_Electric Rate Spread and Rate Design 3.23.09 4" xfId="2163"/>
    <cellStyle name="_Value Copy 11 30 05 gas 12 09 05 AURORA at 12 14 05_Final 2008 PTC Rate Design Workpapers 10.27.08" xfId="2164"/>
    <cellStyle name="_Value Copy 11 30 05 gas 12 09 05 AURORA at 12 14 05_Final 2009 Electric Low Income Workpapers" xfId="2165"/>
    <cellStyle name="_Value Copy 11 30 05 gas 12 09 05 AURORA at 12 14 05_INPUTS" xfId="2166"/>
    <cellStyle name="_Value Copy 11 30 05 gas 12 09 05 AURORA at 12 14 05_INPUTS 2" xfId="2167"/>
    <cellStyle name="_Value Copy 11 30 05 gas 12 09 05 AURORA at 12 14 05_INPUTS 2 2" xfId="2168"/>
    <cellStyle name="_Value Copy 11 30 05 gas 12 09 05 AURORA at 12 14 05_INPUTS 2 3" xfId="2169"/>
    <cellStyle name="_Value Copy 11 30 05 gas 12 09 05 AURORA at 12 14 05_INPUTS 2 4" xfId="2170"/>
    <cellStyle name="_Value Copy 11 30 05 gas 12 09 05 AURORA at 12 14 05_INPUTS 3" xfId="2171"/>
    <cellStyle name="_Value Copy 11 30 05 gas 12 09 05 AURORA at 12 14 05_INPUTS 4" xfId="2172"/>
    <cellStyle name="_Value Copy 11 30 05 gas 12 09 05 AURORA at 12 14 05_Leased Transformer &amp; Substation Plant &amp; Rev 12-2009" xfId="2173"/>
    <cellStyle name="_Value Copy 11 30 05 gas 12 09 05 AURORA at 12 14 05_Leased Transformer &amp; Substation Plant &amp; Rev 12-2009 2" xfId="2174"/>
    <cellStyle name="_Value Copy 11 30 05 gas 12 09 05 AURORA at 12 14 05_Leased Transformer &amp; Substation Plant &amp; Rev 12-2009 2 2" xfId="2175"/>
    <cellStyle name="_Value Copy 11 30 05 gas 12 09 05 AURORA at 12 14 05_Leased Transformer &amp; Substation Plant &amp; Rev 12-2009 2 3" xfId="2176"/>
    <cellStyle name="_Value Copy 11 30 05 gas 12 09 05 AURORA at 12 14 05_Leased Transformer &amp; Substation Plant &amp; Rev 12-2009 2 4" xfId="2177"/>
    <cellStyle name="_Value Copy 11 30 05 gas 12 09 05 AURORA at 12 14 05_Leased Transformer &amp; Substation Plant &amp; Rev 12-2009 3" xfId="2178"/>
    <cellStyle name="_Value Copy 11 30 05 gas 12 09 05 AURORA at 12 14 05_Leased Transformer &amp; Substation Plant &amp; Rev 12-2009 4" xfId="2179"/>
    <cellStyle name="_Value Copy 11 30 05 gas 12 09 05 AURORA at 12 14 05_Power Costs - Comparison bx Rbtl-Staff-Jt-PC" xfId="2180"/>
    <cellStyle name="_Value Copy 11 30 05 gas 12 09 05 AURORA at 12 14 05_Power Costs - Comparison bx Rbtl-Staff-Jt-PC 2" xfId="2181"/>
    <cellStyle name="_Value Copy 11 30 05 gas 12 09 05 AURORA at 12 14 05_Power Costs - Comparison bx Rbtl-Staff-Jt-PC_Adj Bench DR 3 for Initial Briefs (Electric)" xfId="2182"/>
    <cellStyle name="_Value Copy 11 30 05 gas 12 09 05 AURORA at 12 14 05_Power Costs - Comparison bx Rbtl-Staff-Jt-PC_Adj Bench DR 3 for Initial Briefs (Electric) 2" xfId="2183"/>
    <cellStyle name="_Value Copy 11 30 05 gas 12 09 05 AURORA at 12 14 05_Power Costs - Comparison bx Rbtl-Staff-Jt-PC_Electric Rev Req Model (2009 GRC) Rebuttal" xfId="2184"/>
    <cellStyle name="_Value Copy 11 30 05 gas 12 09 05 AURORA at 12 14 05_Power Costs - Comparison bx Rbtl-Staff-Jt-PC_Electric Rev Req Model (2009 GRC) Rebuttal 2" xfId="2185"/>
    <cellStyle name="_Value Copy 11 30 05 gas 12 09 05 AURORA at 12 14 05_Power Costs - Comparison bx Rbtl-Staff-Jt-PC_Electric Rev Req Model (2009 GRC) Rebuttal REmoval of New  WH Solar AdjustMI" xfId="2186"/>
    <cellStyle name="_Value Copy 11 30 05 gas 12 09 05 AURORA at 12 14 05_Power Costs - Comparison bx Rbtl-Staff-Jt-PC_Electric Rev Req Model (2009 GRC) Rebuttal REmoval of New  WH Solar AdjustMI 2" xfId="2187"/>
    <cellStyle name="_Value Copy 11 30 05 gas 12 09 05 AURORA at 12 14 05_Power Costs - Comparison bx Rbtl-Staff-Jt-PC_Electric Rev Req Model (2009 GRC) Revised 01-18-2010" xfId="2188"/>
    <cellStyle name="_Value Copy 11 30 05 gas 12 09 05 AURORA at 12 14 05_Power Costs - Comparison bx Rbtl-Staff-Jt-PC_Electric Rev Req Model (2009 GRC) Revised 01-18-2010 2" xfId="2189"/>
    <cellStyle name="_Value Copy 11 30 05 gas 12 09 05 AURORA at 12 14 05_Power Costs - Comparison bx Rbtl-Staff-Jt-PC_Final Order Electric EXHIBIT A-1" xfId="2190"/>
    <cellStyle name="_Value Copy 11 30 05 gas 12 09 05 AURORA at 12 14 05_Power Costs - Comparison bx Rbtl-Staff-Jt-PC_Final Order Electric EXHIBIT A-1 2" xfId="2191"/>
    <cellStyle name="_Value Copy 11 30 05 gas 12 09 05 AURORA at 12 14 05_Production Adj 4.37" xfId="2192"/>
    <cellStyle name="_Value Copy 11 30 05 gas 12 09 05 AURORA at 12 14 05_Production Adj 4.37 2" xfId="2193"/>
    <cellStyle name="_Value Copy 11 30 05 gas 12 09 05 AURORA at 12 14 05_Purchased Power Adj 4.03" xfId="2194"/>
    <cellStyle name="_Value Copy 11 30 05 gas 12 09 05 AURORA at 12 14 05_Purchased Power Adj 4.03 2" xfId="2195"/>
    <cellStyle name="_Value Copy 11 30 05 gas 12 09 05 AURORA at 12 14 05_Rate Design Sch 24" xfId="2196"/>
    <cellStyle name="_Value Copy 11 30 05 gas 12 09 05 AURORA at 12 14 05_Rate Design Sch 25" xfId="2197"/>
    <cellStyle name="_Value Copy 11 30 05 gas 12 09 05 AURORA at 12 14 05_Rate Design Sch 25 2" xfId="2198"/>
    <cellStyle name="_Value Copy 11 30 05 gas 12 09 05 AURORA at 12 14 05_Rate Design Sch 26" xfId="2199"/>
    <cellStyle name="_Value Copy 11 30 05 gas 12 09 05 AURORA at 12 14 05_Rate Design Sch 26 2" xfId="2200"/>
    <cellStyle name="_Value Copy 11 30 05 gas 12 09 05 AURORA at 12 14 05_Rate Design Sch 31" xfId="2201"/>
    <cellStyle name="_Value Copy 11 30 05 gas 12 09 05 AURORA at 12 14 05_Rate Design Sch 31 2" xfId="2202"/>
    <cellStyle name="_Value Copy 11 30 05 gas 12 09 05 AURORA at 12 14 05_Rate Design Sch 43" xfId="2203"/>
    <cellStyle name="_Value Copy 11 30 05 gas 12 09 05 AURORA at 12 14 05_Rate Design Sch 43 2" xfId="2204"/>
    <cellStyle name="_Value Copy 11 30 05 gas 12 09 05 AURORA at 12 14 05_Rate Design Sch 448-449" xfId="2205"/>
    <cellStyle name="_Value Copy 11 30 05 gas 12 09 05 AURORA at 12 14 05_Rate Design Sch 46" xfId="2206"/>
    <cellStyle name="_Value Copy 11 30 05 gas 12 09 05 AURORA at 12 14 05_Rate Design Sch 46 2" xfId="2207"/>
    <cellStyle name="_Value Copy 11 30 05 gas 12 09 05 AURORA at 12 14 05_Rate Spread" xfId="2208"/>
    <cellStyle name="_Value Copy 11 30 05 gas 12 09 05 AURORA at 12 14 05_Rate Spread 2" xfId="2209"/>
    <cellStyle name="_Value Copy 11 30 05 gas 12 09 05 AURORA at 12 14 05_Rebuttal Power Costs" xfId="2210"/>
    <cellStyle name="_Value Copy 11 30 05 gas 12 09 05 AURORA at 12 14 05_Rebuttal Power Costs 2" xfId="2211"/>
    <cellStyle name="_Value Copy 11 30 05 gas 12 09 05 AURORA at 12 14 05_Rebuttal Power Costs_Adj Bench DR 3 for Initial Briefs (Electric)" xfId="2212"/>
    <cellStyle name="_Value Copy 11 30 05 gas 12 09 05 AURORA at 12 14 05_Rebuttal Power Costs_Adj Bench DR 3 for Initial Briefs (Electric) 2" xfId="2213"/>
    <cellStyle name="_Value Copy 11 30 05 gas 12 09 05 AURORA at 12 14 05_Rebuttal Power Costs_Electric Rev Req Model (2009 GRC) Rebuttal" xfId="2214"/>
    <cellStyle name="_Value Copy 11 30 05 gas 12 09 05 AURORA at 12 14 05_Rebuttal Power Costs_Electric Rev Req Model (2009 GRC) Rebuttal 2" xfId="2215"/>
    <cellStyle name="_Value Copy 11 30 05 gas 12 09 05 AURORA at 12 14 05_Rebuttal Power Costs_Electric Rev Req Model (2009 GRC) Rebuttal REmoval of New  WH Solar AdjustMI" xfId="2216"/>
    <cellStyle name="_Value Copy 11 30 05 gas 12 09 05 AURORA at 12 14 05_Rebuttal Power Costs_Electric Rev Req Model (2009 GRC) Rebuttal REmoval of New  WH Solar AdjustMI 2" xfId="2217"/>
    <cellStyle name="_Value Copy 11 30 05 gas 12 09 05 AURORA at 12 14 05_Rebuttal Power Costs_Electric Rev Req Model (2009 GRC) Revised 01-18-2010" xfId="2218"/>
    <cellStyle name="_Value Copy 11 30 05 gas 12 09 05 AURORA at 12 14 05_Rebuttal Power Costs_Electric Rev Req Model (2009 GRC) Revised 01-18-2010 2" xfId="2219"/>
    <cellStyle name="_Value Copy 11 30 05 gas 12 09 05 AURORA at 12 14 05_Rebuttal Power Costs_Final Order Electric EXHIBIT A-1" xfId="2220"/>
    <cellStyle name="_Value Copy 11 30 05 gas 12 09 05 AURORA at 12 14 05_Rebuttal Power Costs_Final Order Electric EXHIBIT A-1 2" xfId="2221"/>
    <cellStyle name="_Value Copy 11 30 05 gas 12 09 05 AURORA at 12 14 05_ROR 5.02" xfId="2222"/>
    <cellStyle name="_Value Copy 11 30 05 gas 12 09 05 AURORA at 12 14 05_ROR 5.02 2" xfId="2223"/>
    <cellStyle name="_Value Copy 11 30 05 gas 12 09 05 AURORA at 12 14 05_Sch 40 Feeder OH 2008" xfId="2224"/>
    <cellStyle name="_Value Copy 11 30 05 gas 12 09 05 AURORA at 12 14 05_Sch 40 Feeder OH 2008 2" xfId="2225"/>
    <cellStyle name="_Value Copy 11 30 05 gas 12 09 05 AURORA at 12 14 05_Sch 40 Interim Energy Rates " xfId="2226"/>
    <cellStyle name="_Value Copy 11 30 05 gas 12 09 05 AURORA at 12 14 05_Sch 40 Interim Energy Rates  2" xfId="2227"/>
    <cellStyle name="_Value Copy 11 30 05 gas 12 09 05 AURORA at 12 14 05_Sch 40 Substation A&amp;G 2008" xfId="2228"/>
    <cellStyle name="_Value Copy 11 30 05 gas 12 09 05 AURORA at 12 14 05_Sch 40 Substation A&amp;G 2008 2" xfId="2229"/>
    <cellStyle name="_Value Copy 11 30 05 gas 12 09 05 AURORA at 12 14 05_Sch 40 Substation O&amp;M 2008" xfId="2230"/>
    <cellStyle name="_Value Copy 11 30 05 gas 12 09 05 AURORA at 12 14 05_Sch 40 Substation O&amp;M 2008 2" xfId="2231"/>
    <cellStyle name="_Value Copy 11 30 05 gas 12 09 05 AURORA at 12 14 05_Subs 2008" xfId="2232"/>
    <cellStyle name="_Value Copy 11 30 05 gas 12 09 05 AURORA at 12 14 05_Subs 2008 2" xfId="2233"/>
    <cellStyle name="_Value Copy 11 30 05 gas 12 09 05 AURORA at 12 14 05_Typical Residential Impacts 10.27.08" xfId="2234"/>
    <cellStyle name="_VC 6.15.06 update on 06GRC power costs.xls Chart 1" xfId="2235"/>
    <cellStyle name="_VC 6.15.06 update on 06GRC power costs.xls Chart 1 2" xfId="2236"/>
    <cellStyle name="_VC 6.15.06 update on 06GRC power costs.xls Chart 1 2 2" xfId="2237"/>
    <cellStyle name="_VC 6.15.06 update on 06GRC power costs.xls Chart 1 3" xfId="2238"/>
    <cellStyle name="_VC 6.15.06 update on 06GRC power costs.xls Chart 1 3 2" xfId="2239"/>
    <cellStyle name="_VC 6.15.06 update on 06GRC power costs.xls Chart 1 3 3" xfId="2240"/>
    <cellStyle name="_VC 6.15.06 update on 06GRC power costs.xls Chart 1 3 4" xfId="2241"/>
    <cellStyle name="_VC 6.15.06 update on 06GRC power costs.xls Chart 1 4" xfId="2242"/>
    <cellStyle name="_VC 6.15.06 update on 06GRC power costs.xls Chart 1_04 07E Wild Horse Wind Expansion (C) (2)" xfId="2243"/>
    <cellStyle name="_VC 6.15.06 update on 06GRC power costs.xls Chart 1_04 07E Wild Horse Wind Expansion (C) (2) 2" xfId="2244"/>
    <cellStyle name="_VC 6.15.06 update on 06GRC power costs.xls Chart 1_04 07E Wild Horse Wind Expansion (C) (2)_Adj Bench DR 3 for Initial Briefs (Electric)" xfId="2245"/>
    <cellStyle name="_VC 6.15.06 update on 06GRC power costs.xls Chart 1_04 07E Wild Horse Wind Expansion (C) (2)_Adj Bench DR 3 for Initial Briefs (Electric) 2" xfId="2246"/>
    <cellStyle name="_VC 6.15.06 update on 06GRC power costs.xls Chart 1_04 07E Wild Horse Wind Expansion (C) (2)_Electric Rev Req Model (2009 GRC) " xfId="2247"/>
    <cellStyle name="_VC 6.15.06 update on 06GRC power costs.xls Chart 1_04 07E Wild Horse Wind Expansion (C) (2)_Electric Rev Req Model (2009 GRC)  2" xfId="2248"/>
    <cellStyle name="_VC 6.15.06 update on 06GRC power costs.xls Chart 1_04 07E Wild Horse Wind Expansion (C) (2)_Electric Rev Req Model (2009 GRC) Rebuttal" xfId="2249"/>
    <cellStyle name="_VC 6.15.06 update on 06GRC power costs.xls Chart 1_04 07E Wild Horse Wind Expansion (C) (2)_Electric Rev Req Model (2009 GRC) Rebuttal 2" xfId="2250"/>
    <cellStyle name="_VC 6.15.06 update on 06GRC power costs.xls Chart 1_04 07E Wild Horse Wind Expansion (C) (2)_Electric Rev Req Model (2009 GRC) Rebuttal REmoval of New  WH Solar AdjustMI" xfId="2251"/>
    <cellStyle name="_VC 6.15.06 update on 06GRC power costs.xls Chart 1_04 07E Wild Horse Wind Expansion (C) (2)_Electric Rev Req Model (2009 GRC) Rebuttal REmoval of New  WH Solar AdjustMI 2" xfId="2252"/>
    <cellStyle name="_VC 6.15.06 update on 06GRC power costs.xls Chart 1_04 07E Wild Horse Wind Expansion (C) (2)_Electric Rev Req Model (2009 GRC) Revised 01-18-2010" xfId="2253"/>
    <cellStyle name="_VC 6.15.06 update on 06GRC power costs.xls Chart 1_04 07E Wild Horse Wind Expansion (C) (2)_Electric Rev Req Model (2009 GRC) Revised 01-18-2010 2" xfId="2254"/>
    <cellStyle name="_VC 6.15.06 update on 06GRC power costs.xls Chart 1_04 07E Wild Horse Wind Expansion (C) (2)_Final Order Electric EXHIBIT A-1" xfId="2255"/>
    <cellStyle name="_VC 6.15.06 update on 06GRC power costs.xls Chart 1_04 07E Wild Horse Wind Expansion (C) (2)_Final Order Electric EXHIBIT A-1 2" xfId="2256"/>
    <cellStyle name="_VC 6.15.06 update on 06GRC power costs.xls Chart 1_04 07E Wild Horse Wind Expansion (C) (2)_TENASKA REGULATORY ASSET" xfId="2257"/>
    <cellStyle name="_VC 6.15.06 update on 06GRC power costs.xls Chart 1_04 07E Wild Horse Wind Expansion (C) (2)_TENASKA REGULATORY ASSET 2" xfId="2258"/>
    <cellStyle name="_VC 6.15.06 update on 06GRC power costs.xls Chart 1_16.37E Wild Horse Expansion DeferralRevwrkingfile SF" xfId="2259"/>
    <cellStyle name="_VC 6.15.06 update on 06GRC power costs.xls Chart 1_16.37E Wild Horse Expansion DeferralRevwrkingfile SF 2" xfId="2260"/>
    <cellStyle name="_VC 6.15.06 update on 06GRC power costs.xls Chart 1_4 31 Regulatory Assets and Liabilities  7 06- Exhibit D" xfId="2261"/>
    <cellStyle name="_VC 6.15.06 update on 06GRC power costs.xls Chart 1_4 31 Regulatory Assets and Liabilities  7 06- Exhibit D 2" xfId="2262"/>
    <cellStyle name="_VC 6.15.06 update on 06GRC power costs.xls Chart 1_4 32 Regulatory Assets and Liabilities  7 06- Exhibit D" xfId="2263"/>
    <cellStyle name="_VC 6.15.06 update on 06GRC power costs.xls Chart 1_4 32 Regulatory Assets and Liabilities  7 06- Exhibit D 2" xfId="2264"/>
    <cellStyle name="_VC 6.15.06 update on 06GRC power costs.xls Chart 1_Book2" xfId="2265"/>
    <cellStyle name="_VC 6.15.06 update on 06GRC power costs.xls Chart 1_Book2 2" xfId="2266"/>
    <cellStyle name="_VC 6.15.06 update on 06GRC power costs.xls Chart 1_Book2_Adj Bench DR 3 for Initial Briefs (Electric)" xfId="2267"/>
    <cellStyle name="_VC 6.15.06 update on 06GRC power costs.xls Chart 1_Book2_Adj Bench DR 3 for Initial Briefs (Electric) 2" xfId="2268"/>
    <cellStyle name="_VC 6.15.06 update on 06GRC power costs.xls Chart 1_Book2_Electric Rev Req Model (2009 GRC) Rebuttal" xfId="2269"/>
    <cellStyle name="_VC 6.15.06 update on 06GRC power costs.xls Chart 1_Book2_Electric Rev Req Model (2009 GRC) Rebuttal 2" xfId="2270"/>
    <cellStyle name="_VC 6.15.06 update on 06GRC power costs.xls Chart 1_Book2_Electric Rev Req Model (2009 GRC) Rebuttal REmoval of New  WH Solar AdjustMI" xfId="2271"/>
    <cellStyle name="_VC 6.15.06 update on 06GRC power costs.xls Chart 1_Book2_Electric Rev Req Model (2009 GRC) Rebuttal REmoval of New  WH Solar AdjustMI 2" xfId="2272"/>
    <cellStyle name="_VC 6.15.06 update on 06GRC power costs.xls Chart 1_Book2_Electric Rev Req Model (2009 GRC) Revised 01-18-2010" xfId="2273"/>
    <cellStyle name="_VC 6.15.06 update on 06GRC power costs.xls Chart 1_Book2_Electric Rev Req Model (2009 GRC) Revised 01-18-2010 2" xfId="2274"/>
    <cellStyle name="_VC 6.15.06 update on 06GRC power costs.xls Chart 1_Book2_Final Order Electric EXHIBIT A-1" xfId="2275"/>
    <cellStyle name="_VC 6.15.06 update on 06GRC power costs.xls Chart 1_Book2_Final Order Electric EXHIBIT A-1 2" xfId="2276"/>
    <cellStyle name="_VC 6.15.06 update on 06GRC power costs.xls Chart 1_Book4" xfId="2277"/>
    <cellStyle name="_VC 6.15.06 update on 06GRC power costs.xls Chart 1_Book4 2" xfId="2278"/>
    <cellStyle name="_VC 6.15.06 update on 06GRC power costs.xls Chart 1_Book9" xfId="2279"/>
    <cellStyle name="_VC 6.15.06 update on 06GRC power costs.xls Chart 1_Book9 2" xfId="2280"/>
    <cellStyle name="_VC 6.15.06 update on 06GRC power costs.xls Chart 1_DWH-08 (Rate Spread &amp; Design Workpapers)" xfId="2281"/>
    <cellStyle name="_VC 6.15.06 update on 06GRC power costs.xls Chart 1_Final 2008 PTC Rate Design Workpapers 10.27.08" xfId="2282"/>
    <cellStyle name="_VC 6.15.06 update on 06GRC power costs.xls Chart 1_INPUTS" xfId="2283"/>
    <cellStyle name="_VC 6.15.06 update on 06GRC power costs.xls Chart 1_INPUTS 2" xfId="2284"/>
    <cellStyle name="_VC 6.15.06 update on 06GRC power costs.xls Chart 1_Power Costs - Comparison bx Rbtl-Staff-Jt-PC" xfId="2285"/>
    <cellStyle name="_VC 6.15.06 update on 06GRC power costs.xls Chart 1_Power Costs - Comparison bx Rbtl-Staff-Jt-PC 2" xfId="2286"/>
    <cellStyle name="_VC 6.15.06 update on 06GRC power costs.xls Chart 1_Power Costs - Comparison bx Rbtl-Staff-Jt-PC_Adj Bench DR 3 for Initial Briefs (Electric)" xfId="2287"/>
    <cellStyle name="_VC 6.15.06 update on 06GRC power costs.xls Chart 1_Power Costs - Comparison bx Rbtl-Staff-Jt-PC_Adj Bench DR 3 for Initial Briefs (Electric) 2" xfId="2288"/>
    <cellStyle name="_VC 6.15.06 update on 06GRC power costs.xls Chart 1_Power Costs - Comparison bx Rbtl-Staff-Jt-PC_Electric Rev Req Model (2009 GRC) Rebuttal" xfId="2289"/>
    <cellStyle name="_VC 6.15.06 update on 06GRC power costs.xls Chart 1_Power Costs - Comparison bx Rbtl-Staff-Jt-PC_Electric Rev Req Model (2009 GRC) Rebuttal 2" xfId="2290"/>
    <cellStyle name="_VC 6.15.06 update on 06GRC power costs.xls Chart 1_Power Costs - Comparison bx Rbtl-Staff-Jt-PC_Electric Rev Req Model (2009 GRC) Rebuttal REmoval of New  WH Solar AdjustMI" xfId="2291"/>
    <cellStyle name="_VC 6.15.06 update on 06GRC power costs.xls Chart 1_Power Costs - Comparison bx Rbtl-Staff-Jt-PC_Electric Rev Req Model (2009 GRC) Rebuttal REmoval of New  WH Solar AdjustMI 2" xfId="2292"/>
    <cellStyle name="_VC 6.15.06 update on 06GRC power costs.xls Chart 1_Power Costs - Comparison bx Rbtl-Staff-Jt-PC_Electric Rev Req Model (2009 GRC) Revised 01-18-2010" xfId="2293"/>
    <cellStyle name="_VC 6.15.06 update on 06GRC power costs.xls Chart 1_Power Costs - Comparison bx Rbtl-Staff-Jt-PC_Electric Rev Req Model (2009 GRC) Revised 01-18-2010 2" xfId="2294"/>
    <cellStyle name="_VC 6.15.06 update on 06GRC power costs.xls Chart 1_Power Costs - Comparison bx Rbtl-Staff-Jt-PC_Final Order Electric EXHIBIT A-1" xfId="2295"/>
    <cellStyle name="_VC 6.15.06 update on 06GRC power costs.xls Chart 1_Power Costs - Comparison bx Rbtl-Staff-Jt-PC_Final Order Electric EXHIBIT A-1 2" xfId="2296"/>
    <cellStyle name="_VC 6.15.06 update on 06GRC power costs.xls Chart 1_Production Adj 4.37" xfId="2297"/>
    <cellStyle name="_VC 6.15.06 update on 06GRC power costs.xls Chart 1_Production Adj 4.37 2" xfId="2298"/>
    <cellStyle name="_VC 6.15.06 update on 06GRC power costs.xls Chart 1_Purchased Power Adj 4.03" xfId="2299"/>
    <cellStyle name="_VC 6.15.06 update on 06GRC power costs.xls Chart 1_Purchased Power Adj 4.03 2" xfId="2300"/>
    <cellStyle name="_VC 6.15.06 update on 06GRC power costs.xls Chart 1_Rebuttal Power Costs" xfId="2301"/>
    <cellStyle name="_VC 6.15.06 update on 06GRC power costs.xls Chart 1_Rebuttal Power Costs 2" xfId="2302"/>
    <cellStyle name="_VC 6.15.06 update on 06GRC power costs.xls Chart 1_Rebuttal Power Costs_Adj Bench DR 3 for Initial Briefs (Electric)" xfId="2303"/>
    <cellStyle name="_VC 6.15.06 update on 06GRC power costs.xls Chart 1_Rebuttal Power Costs_Adj Bench DR 3 for Initial Briefs (Electric) 2" xfId="2304"/>
    <cellStyle name="_VC 6.15.06 update on 06GRC power costs.xls Chart 1_Rebuttal Power Costs_Electric Rev Req Model (2009 GRC) Rebuttal" xfId="2305"/>
    <cellStyle name="_VC 6.15.06 update on 06GRC power costs.xls Chart 1_Rebuttal Power Costs_Electric Rev Req Model (2009 GRC) Rebuttal 2" xfId="2306"/>
    <cellStyle name="_VC 6.15.06 update on 06GRC power costs.xls Chart 1_Rebuttal Power Costs_Electric Rev Req Model (2009 GRC) Rebuttal REmoval of New  WH Solar AdjustMI" xfId="2307"/>
    <cellStyle name="_VC 6.15.06 update on 06GRC power costs.xls Chart 1_Rebuttal Power Costs_Electric Rev Req Model (2009 GRC) Rebuttal REmoval of New  WH Solar AdjustMI 2" xfId="2308"/>
    <cellStyle name="_VC 6.15.06 update on 06GRC power costs.xls Chart 1_Rebuttal Power Costs_Electric Rev Req Model (2009 GRC) Revised 01-18-2010" xfId="2309"/>
    <cellStyle name="_VC 6.15.06 update on 06GRC power costs.xls Chart 1_Rebuttal Power Costs_Electric Rev Req Model (2009 GRC) Revised 01-18-2010 2" xfId="2310"/>
    <cellStyle name="_VC 6.15.06 update on 06GRC power costs.xls Chart 1_Rebuttal Power Costs_Final Order Electric EXHIBIT A-1" xfId="2311"/>
    <cellStyle name="_VC 6.15.06 update on 06GRC power costs.xls Chart 1_Rebuttal Power Costs_Final Order Electric EXHIBIT A-1 2" xfId="2312"/>
    <cellStyle name="_VC 6.15.06 update on 06GRC power costs.xls Chart 1_ROR &amp; CONV FACTOR" xfId="2313"/>
    <cellStyle name="_VC 6.15.06 update on 06GRC power costs.xls Chart 1_ROR &amp; CONV FACTOR 2" xfId="2314"/>
    <cellStyle name="_VC 6.15.06 update on 06GRC power costs.xls Chart 1_ROR 5.02" xfId="2315"/>
    <cellStyle name="_VC 6.15.06 update on 06GRC power costs.xls Chart 1_ROR 5.02 2" xfId="2316"/>
    <cellStyle name="_VC 6.15.06 update on 06GRC power costs.xls Chart 2" xfId="2317"/>
    <cellStyle name="_VC 6.15.06 update on 06GRC power costs.xls Chart 2 2" xfId="2318"/>
    <cellStyle name="_VC 6.15.06 update on 06GRC power costs.xls Chart 2 2 2" xfId="2319"/>
    <cellStyle name="_VC 6.15.06 update on 06GRC power costs.xls Chart 2 3" xfId="2320"/>
    <cellStyle name="_VC 6.15.06 update on 06GRC power costs.xls Chart 2 3 2" xfId="2321"/>
    <cellStyle name="_VC 6.15.06 update on 06GRC power costs.xls Chart 2 3 3" xfId="2322"/>
    <cellStyle name="_VC 6.15.06 update on 06GRC power costs.xls Chart 2 3 4" xfId="2323"/>
    <cellStyle name="_VC 6.15.06 update on 06GRC power costs.xls Chart 2 4" xfId="2324"/>
    <cellStyle name="_VC 6.15.06 update on 06GRC power costs.xls Chart 2_04 07E Wild Horse Wind Expansion (C) (2)" xfId="2325"/>
    <cellStyle name="_VC 6.15.06 update on 06GRC power costs.xls Chart 2_04 07E Wild Horse Wind Expansion (C) (2) 2" xfId="2326"/>
    <cellStyle name="_VC 6.15.06 update on 06GRC power costs.xls Chart 2_04 07E Wild Horse Wind Expansion (C) (2)_Adj Bench DR 3 for Initial Briefs (Electric)" xfId="2327"/>
    <cellStyle name="_VC 6.15.06 update on 06GRC power costs.xls Chart 2_04 07E Wild Horse Wind Expansion (C) (2)_Adj Bench DR 3 for Initial Briefs (Electric) 2" xfId="2328"/>
    <cellStyle name="_VC 6.15.06 update on 06GRC power costs.xls Chart 2_04 07E Wild Horse Wind Expansion (C) (2)_Electric Rev Req Model (2009 GRC) " xfId="2329"/>
    <cellStyle name="_VC 6.15.06 update on 06GRC power costs.xls Chart 2_04 07E Wild Horse Wind Expansion (C) (2)_Electric Rev Req Model (2009 GRC)  2" xfId="2330"/>
    <cellStyle name="_VC 6.15.06 update on 06GRC power costs.xls Chart 2_04 07E Wild Horse Wind Expansion (C) (2)_Electric Rev Req Model (2009 GRC) Rebuttal" xfId="2331"/>
    <cellStyle name="_VC 6.15.06 update on 06GRC power costs.xls Chart 2_04 07E Wild Horse Wind Expansion (C) (2)_Electric Rev Req Model (2009 GRC) Rebuttal 2" xfId="2332"/>
    <cellStyle name="_VC 6.15.06 update on 06GRC power costs.xls Chart 2_04 07E Wild Horse Wind Expansion (C) (2)_Electric Rev Req Model (2009 GRC) Rebuttal REmoval of New  WH Solar AdjustMI" xfId="2333"/>
    <cellStyle name="_VC 6.15.06 update on 06GRC power costs.xls Chart 2_04 07E Wild Horse Wind Expansion (C) (2)_Electric Rev Req Model (2009 GRC) Rebuttal REmoval of New  WH Solar AdjustMI 2" xfId="2334"/>
    <cellStyle name="_VC 6.15.06 update on 06GRC power costs.xls Chart 2_04 07E Wild Horse Wind Expansion (C) (2)_Electric Rev Req Model (2009 GRC) Revised 01-18-2010" xfId="2335"/>
    <cellStyle name="_VC 6.15.06 update on 06GRC power costs.xls Chart 2_04 07E Wild Horse Wind Expansion (C) (2)_Electric Rev Req Model (2009 GRC) Revised 01-18-2010 2" xfId="2336"/>
    <cellStyle name="_VC 6.15.06 update on 06GRC power costs.xls Chart 2_04 07E Wild Horse Wind Expansion (C) (2)_Final Order Electric EXHIBIT A-1" xfId="2337"/>
    <cellStyle name="_VC 6.15.06 update on 06GRC power costs.xls Chart 2_04 07E Wild Horse Wind Expansion (C) (2)_Final Order Electric EXHIBIT A-1 2" xfId="2338"/>
    <cellStyle name="_VC 6.15.06 update on 06GRC power costs.xls Chart 2_04 07E Wild Horse Wind Expansion (C) (2)_TENASKA REGULATORY ASSET" xfId="2339"/>
    <cellStyle name="_VC 6.15.06 update on 06GRC power costs.xls Chart 2_04 07E Wild Horse Wind Expansion (C) (2)_TENASKA REGULATORY ASSET 2" xfId="2340"/>
    <cellStyle name="_VC 6.15.06 update on 06GRC power costs.xls Chart 2_16.37E Wild Horse Expansion DeferralRevwrkingfile SF" xfId="2341"/>
    <cellStyle name="_VC 6.15.06 update on 06GRC power costs.xls Chart 2_16.37E Wild Horse Expansion DeferralRevwrkingfile SF 2" xfId="2342"/>
    <cellStyle name="_VC 6.15.06 update on 06GRC power costs.xls Chart 2_4 31 Regulatory Assets and Liabilities  7 06- Exhibit D" xfId="2343"/>
    <cellStyle name="_VC 6.15.06 update on 06GRC power costs.xls Chart 2_4 31 Regulatory Assets and Liabilities  7 06- Exhibit D 2" xfId="2344"/>
    <cellStyle name="_VC 6.15.06 update on 06GRC power costs.xls Chart 2_4 32 Regulatory Assets and Liabilities  7 06- Exhibit D" xfId="2345"/>
    <cellStyle name="_VC 6.15.06 update on 06GRC power costs.xls Chart 2_4 32 Regulatory Assets and Liabilities  7 06- Exhibit D 2" xfId="2346"/>
    <cellStyle name="_VC 6.15.06 update on 06GRC power costs.xls Chart 2_Book2" xfId="2347"/>
    <cellStyle name="_VC 6.15.06 update on 06GRC power costs.xls Chart 2_Book2 2" xfId="2348"/>
    <cellStyle name="_VC 6.15.06 update on 06GRC power costs.xls Chart 2_Book2_Adj Bench DR 3 for Initial Briefs (Electric)" xfId="2349"/>
    <cellStyle name="_VC 6.15.06 update on 06GRC power costs.xls Chart 2_Book2_Adj Bench DR 3 for Initial Briefs (Electric) 2" xfId="2350"/>
    <cellStyle name="_VC 6.15.06 update on 06GRC power costs.xls Chart 2_Book2_Electric Rev Req Model (2009 GRC) Rebuttal" xfId="2351"/>
    <cellStyle name="_VC 6.15.06 update on 06GRC power costs.xls Chart 2_Book2_Electric Rev Req Model (2009 GRC) Rebuttal 2" xfId="2352"/>
    <cellStyle name="_VC 6.15.06 update on 06GRC power costs.xls Chart 2_Book2_Electric Rev Req Model (2009 GRC) Rebuttal REmoval of New  WH Solar AdjustMI" xfId="2353"/>
    <cellStyle name="_VC 6.15.06 update on 06GRC power costs.xls Chart 2_Book2_Electric Rev Req Model (2009 GRC) Rebuttal REmoval of New  WH Solar AdjustMI 2" xfId="2354"/>
    <cellStyle name="_VC 6.15.06 update on 06GRC power costs.xls Chart 2_Book2_Electric Rev Req Model (2009 GRC) Revised 01-18-2010" xfId="2355"/>
    <cellStyle name="_VC 6.15.06 update on 06GRC power costs.xls Chart 2_Book2_Electric Rev Req Model (2009 GRC) Revised 01-18-2010 2" xfId="2356"/>
    <cellStyle name="_VC 6.15.06 update on 06GRC power costs.xls Chart 2_Book2_Final Order Electric EXHIBIT A-1" xfId="2357"/>
    <cellStyle name="_VC 6.15.06 update on 06GRC power costs.xls Chart 2_Book2_Final Order Electric EXHIBIT A-1 2" xfId="2358"/>
    <cellStyle name="_VC 6.15.06 update on 06GRC power costs.xls Chart 2_Book4" xfId="2359"/>
    <cellStyle name="_VC 6.15.06 update on 06GRC power costs.xls Chart 2_Book4 2" xfId="2360"/>
    <cellStyle name="_VC 6.15.06 update on 06GRC power costs.xls Chart 2_Book9" xfId="2361"/>
    <cellStyle name="_VC 6.15.06 update on 06GRC power costs.xls Chart 2_Book9 2" xfId="2362"/>
    <cellStyle name="_VC 6.15.06 update on 06GRC power costs.xls Chart 2_DWH-08 (Rate Spread &amp; Design Workpapers)" xfId="2363"/>
    <cellStyle name="_VC 6.15.06 update on 06GRC power costs.xls Chart 2_Final 2008 PTC Rate Design Workpapers 10.27.08" xfId="2364"/>
    <cellStyle name="_VC 6.15.06 update on 06GRC power costs.xls Chart 2_INPUTS" xfId="2365"/>
    <cellStyle name="_VC 6.15.06 update on 06GRC power costs.xls Chart 2_INPUTS 2" xfId="2366"/>
    <cellStyle name="_VC 6.15.06 update on 06GRC power costs.xls Chart 2_Power Costs - Comparison bx Rbtl-Staff-Jt-PC" xfId="2367"/>
    <cellStyle name="_VC 6.15.06 update on 06GRC power costs.xls Chart 2_Power Costs - Comparison bx Rbtl-Staff-Jt-PC 2" xfId="2368"/>
    <cellStyle name="_VC 6.15.06 update on 06GRC power costs.xls Chart 2_Power Costs - Comparison bx Rbtl-Staff-Jt-PC_Adj Bench DR 3 for Initial Briefs (Electric)" xfId="2369"/>
    <cellStyle name="_VC 6.15.06 update on 06GRC power costs.xls Chart 2_Power Costs - Comparison bx Rbtl-Staff-Jt-PC_Adj Bench DR 3 for Initial Briefs (Electric) 2" xfId="2370"/>
    <cellStyle name="_VC 6.15.06 update on 06GRC power costs.xls Chart 2_Power Costs - Comparison bx Rbtl-Staff-Jt-PC_Electric Rev Req Model (2009 GRC) Rebuttal" xfId="2371"/>
    <cellStyle name="_VC 6.15.06 update on 06GRC power costs.xls Chart 2_Power Costs - Comparison bx Rbtl-Staff-Jt-PC_Electric Rev Req Model (2009 GRC) Rebuttal 2" xfId="2372"/>
    <cellStyle name="_VC 6.15.06 update on 06GRC power costs.xls Chart 2_Power Costs - Comparison bx Rbtl-Staff-Jt-PC_Electric Rev Req Model (2009 GRC) Rebuttal REmoval of New  WH Solar AdjustMI" xfId="2373"/>
    <cellStyle name="_VC 6.15.06 update on 06GRC power costs.xls Chart 2_Power Costs - Comparison bx Rbtl-Staff-Jt-PC_Electric Rev Req Model (2009 GRC) Rebuttal REmoval of New  WH Solar AdjustMI 2" xfId="2374"/>
    <cellStyle name="_VC 6.15.06 update on 06GRC power costs.xls Chart 2_Power Costs - Comparison bx Rbtl-Staff-Jt-PC_Electric Rev Req Model (2009 GRC) Revised 01-18-2010" xfId="2375"/>
    <cellStyle name="_VC 6.15.06 update on 06GRC power costs.xls Chart 2_Power Costs - Comparison bx Rbtl-Staff-Jt-PC_Electric Rev Req Model (2009 GRC) Revised 01-18-2010 2" xfId="2376"/>
    <cellStyle name="_VC 6.15.06 update on 06GRC power costs.xls Chart 2_Power Costs - Comparison bx Rbtl-Staff-Jt-PC_Final Order Electric EXHIBIT A-1" xfId="2377"/>
    <cellStyle name="_VC 6.15.06 update on 06GRC power costs.xls Chart 2_Power Costs - Comparison bx Rbtl-Staff-Jt-PC_Final Order Electric EXHIBIT A-1 2" xfId="2378"/>
    <cellStyle name="_VC 6.15.06 update on 06GRC power costs.xls Chart 2_Production Adj 4.37" xfId="2379"/>
    <cellStyle name="_VC 6.15.06 update on 06GRC power costs.xls Chart 2_Production Adj 4.37 2" xfId="2380"/>
    <cellStyle name="_VC 6.15.06 update on 06GRC power costs.xls Chart 2_Purchased Power Adj 4.03" xfId="2381"/>
    <cellStyle name="_VC 6.15.06 update on 06GRC power costs.xls Chart 2_Purchased Power Adj 4.03 2" xfId="2382"/>
    <cellStyle name="_VC 6.15.06 update on 06GRC power costs.xls Chart 2_Rebuttal Power Costs" xfId="2383"/>
    <cellStyle name="_VC 6.15.06 update on 06GRC power costs.xls Chart 2_Rebuttal Power Costs 2" xfId="2384"/>
    <cellStyle name="_VC 6.15.06 update on 06GRC power costs.xls Chart 2_Rebuttal Power Costs_Adj Bench DR 3 for Initial Briefs (Electric)" xfId="2385"/>
    <cellStyle name="_VC 6.15.06 update on 06GRC power costs.xls Chart 2_Rebuttal Power Costs_Adj Bench DR 3 for Initial Briefs (Electric) 2" xfId="2386"/>
    <cellStyle name="_VC 6.15.06 update on 06GRC power costs.xls Chart 2_Rebuttal Power Costs_Electric Rev Req Model (2009 GRC) Rebuttal" xfId="2387"/>
    <cellStyle name="_VC 6.15.06 update on 06GRC power costs.xls Chart 2_Rebuttal Power Costs_Electric Rev Req Model (2009 GRC) Rebuttal 2" xfId="2388"/>
    <cellStyle name="_VC 6.15.06 update on 06GRC power costs.xls Chart 2_Rebuttal Power Costs_Electric Rev Req Model (2009 GRC) Rebuttal REmoval of New  WH Solar AdjustMI" xfId="2389"/>
    <cellStyle name="_VC 6.15.06 update on 06GRC power costs.xls Chart 2_Rebuttal Power Costs_Electric Rev Req Model (2009 GRC) Rebuttal REmoval of New  WH Solar AdjustMI 2" xfId="2390"/>
    <cellStyle name="_VC 6.15.06 update on 06GRC power costs.xls Chart 2_Rebuttal Power Costs_Electric Rev Req Model (2009 GRC) Revised 01-18-2010" xfId="2391"/>
    <cellStyle name="_VC 6.15.06 update on 06GRC power costs.xls Chart 2_Rebuttal Power Costs_Electric Rev Req Model (2009 GRC) Revised 01-18-2010 2" xfId="2392"/>
    <cellStyle name="_VC 6.15.06 update on 06GRC power costs.xls Chart 2_Rebuttal Power Costs_Final Order Electric EXHIBIT A-1" xfId="2393"/>
    <cellStyle name="_VC 6.15.06 update on 06GRC power costs.xls Chart 2_Rebuttal Power Costs_Final Order Electric EXHIBIT A-1 2" xfId="2394"/>
    <cellStyle name="_VC 6.15.06 update on 06GRC power costs.xls Chart 2_ROR &amp; CONV FACTOR" xfId="2395"/>
    <cellStyle name="_VC 6.15.06 update on 06GRC power costs.xls Chart 2_ROR &amp; CONV FACTOR 2" xfId="2396"/>
    <cellStyle name="_VC 6.15.06 update on 06GRC power costs.xls Chart 2_ROR 5.02" xfId="2397"/>
    <cellStyle name="_VC 6.15.06 update on 06GRC power costs.xls Chart 2_ROR 5.02 2" xfId="2398"/>
    <cellStyle name="_VC 6.15.06 update on 06GRC power costs.xls Chart 3" xfId="2399"/>
    <cellStyle name="_VC 6.15.06 update on 06GRC power costs.xls Chart 3 2" xfId="2400"/>
    <cellStyle name="_VC 6.15.06 update on 06GRC power costs.xls Chart 3 2 2" xfId="2401"/>
    <cellStyle name="_VC 6.15.06 update on 06GRC power costs.xls Chart 3 3" xfId="2402"/>
    <cellStyle name="_VC 6.15.06 update on 06GRC power costs.xls Chart 3 3 2" xfId="2403"/>
    <cellStyle name="_VC 6.15.06 update on 06GRC power costs.xls Chart 3 3 3" xfId="2404"/>
    <cellStyle name="_VC 6.15.06 update on 06GRC power costs.xls Chart 3 3 4" xfId="2405"/>
    <cellStyle name="_VC 6.15.06 update on 06GRC power costs.xls Chart 3 4" xfId="2406"/>
    <cellStyle name="_VC 6.15.06 update on 06GRC power costs.xls Chart 3_04 07E Wild Horse Wind Expansion (C) (2)" xfId="2407"/>
    <cellStyle name="_VC 6.15.06 update on 06GRC power costs.xls Chart 3_04 07E Wild Horse Wind Expansion (C) (2) 2" xfId="2408"/>
    <cellStyle name="_VC 6.15.06 update on 06GRC power costs.xls Chart 3_04 07E Wild Horse Wind Expansion (C) (2)_Adj Bench DR 3 for Initial Briefs (Electric)" xfId="2409"/>
    <cellStyle name="_VC 6.15.06 update on 06GRC power costs.xls Chart 3_04 07E Wild Horse Wind Expansion (C) (2)_Adj Bench DR 3 for Initial Briefs (Electric) 2" xfId="2410"/>
    <cellStyle name="_VC 6.15.06 update on 06GRC power costs.xls Chart 3_04 07E Wild Horse Wind Expansion (C) (2)_Electric Rev Req Model (2009 GRC) " xfId="2411"/>
    <cellStyle name="_VC 6.15.06 update on 06GRC power costs.xls Chart 3_04 07E Wild Horse Wind Expansion (C) (2)_Electric Rev Req Model (2009 GRC)  2" xfId="2412"/>
    <cellStyle name="_VC 6.15.06 update on 06GRC power costs.xls Chart 3_04 07E Wild Horse Wind Expansion (C) (2)_Electric Rev Req Model (2009 GRC) Rebuttal" xfId="2413"/>
    <cellStyle name="_VC 6.15.06 update on 06GRC power costs.xls Chart 3_04 07E Wild Horse Wind Expansion (C) (2)_Electric Rev Req Model (2009 GRC) Rebuttal 2" xfId="2414"/>
    <cellStyle name="_VC 6.15.06 update on 06GRC power costs.xls Chart 3_04 07E Wild Horse Wind Expansion (C) (2)_Electric Rev Req Model (2009 GRC) Rebuttal REmoval of New  WH Solar AdjustMI" xfId="2415"/>
    <cellStyle name="_VC 6.15.06 update on 06GRC power costs.xls Chart 3_04 07E Wild Horse Wind Expansion (C) (2)_Electric Rev Req Model (2009 GRC) Rebuttal REmoval of New  WH Solar AdjustMI 2" xfId="2416"/>
    <cellStyle name="_VC 6.15.06 update on 06GRC power costs.xls Chart 3_04 07E Wild Horse Wind Expansion (C) (2)_Electric Rev Req Model (2009 GRC) Revised 01-18-2010" xfId="2417"/>
    <cellStyle name="_VC 6.15.06 update on 06GRC power costs.xls Chart 3_04 07E Wild Horse Wind Expansion (C) (2)_Electric Rev Req Model (2009 GRC) Revised 01-18-2010 2" xfId="2418"/>
    <cellStyle name="_VC 6.15.06 update on 06GRC power costs.xls Chart 3_04 07E Wild Horse Wind Expansion (C) (2)_Final Order Electric EXHIBIT A-1" xfId="2419"/>
    <cellStyle name="_VC 6.15.06 update on 06GRC power costs.xls Chart 3_04 07E Wild Horse Wind Expansion (C) (2)_Final Order Electric EXHIBIT A-1 2" xfId="2420"/>
    <cellStyle name="_VC 6.15.06 update on 06GRC power costs.xls Chart 3_04 07E Wild Horse Wind Expansion (C) (2)_TENASKA REGULATORY ASSET" xfId="2421"/>
    <cellStyle name="_VC 6.15.06 update on 06GRC power costs.xls Chart 3_04 07E Wild Horse Wind Expansion (C) (2)_TENASKA REGULATORY ASSET 2" xfId="2422"/>
    <cellStyle name="_VC 6.15.06 update on 06GRC power costs.xls Chart 3_16.37E Wild Horse Expansion DeferralRevwrkingfile SF" xfId="2423"/>
    <cellStyle name="_VC 6.15.06 update on 06GRC power costs.xls Chart 3_16.37E Wild Horse Expansion DeferralRevwrkingfile SF 2" xfId="2424"/>
    <cellStyle name="_VC 6.15.06 update on 06GRC power costs.xls Chart 3_4 31 Regulatory Assets and Liabilities  7 06- Exhibit D" xfId="2425"/>
    <cellStyle name="_VC 6.15.06 update on 06GRC power costs.xls Chart 3_4 31 Regulatory Assets and Liabilities  7 06- Exhibit D 2" xfId="2426"/>
    <cellStyle name="_VC 6.15.06 update on 06GRC power costs.xls Chart 3_4 32 Regulatory Assets and Liabilities  7 06- Exhibit D" xfId="2427"/>
    <cellStyle name="_VC 6.15.06 update on 06GRC power costs.xls Chart 3_4 32 Regulatory Assets and Liabilities  7 06- Exhibit D 2" xfId="2428"/>
    <cellStyle name="_VC 6.15.06 update on 06GRC power costs.xls Chart 3_Book2" xfId="2429"/>
    <cellStyle name="_VC 6.15.06 update on 06GRC power costs.xls Chart 3_Book2 2" xfId="2430"/>
    <cellStyle name="_VC 6.15.06 update on 06GRC power costs.xls Chart 3_Book2_Adj Bench DR 3 for Initial Briefs (Electric)" xfId="2431"/>
    <cellStyle name="_VC 6.15.06 update on 06GRC power costs.xls Chart 3_Book2_Adj Bench DR 3 for Initial Briefs (Electric) 2" xfId="2432"/>
    <cellStyle name="_VC 6.15.06 update on 06GRC power costs.xls Chart 3_Book2_Electric Rev Req Model (2009 GRC) Rebuttal" xfId="2433"/>
    <cellStyle name="_VC 6.15.06 update on 06GRC power costs.xls Chart 3_Book2_Electric Rev Req Model (2009 GRC) Rebuttal 2" xfId="2434"/>
    <cellStyle name="_VC 6.15.06 update on 06GRC power costs.xls Chart 3_Book2_Electric Rev Req Model (2009 GRC) Rebuttal REmoval of New  WH Solar AdjustMI" xfId="2435"/>
    <cellStyle name="_VC 6.15.06 update on 06GRC power costs.xls Chart 3_Book2_Electric Rev Req Model (2009 GRC) Rebuttal REmoval of New  WH Solar AdjustMI 2" xfId="2436"/>
    <cellStyle name="_VC 6.15.06 update on 06GRC power costs.xls Chart 3_Book2_Electric Rev Req Model (2009 GRC) Revised 01-18-2010" xfId="2437"/>
    <cellStyle name="_VC 6.15.06 update on 06GRC power costs.xls Chart 3_Book2_Electric Rev Req Model (2009 GRC) Revised 01-18-2010 2" xfId="2438"/>
    <cellStyle name="_VC 6.15.06 update on 06GRC power costs.xls Chart 3_Book2_Final Order Electric EXHIBIT A-1" xfId="2439"/>
    <cellStyle name="_VC 6.15.06 update on 06GRC power costs.xls Chart 3_Book2_Final Order Electric EXHIBIT A-1 2" xfId="2440"/>
    <cellStyle name="_VC 6.15.06 update on 06GRC power costs.xls Chart 3_Book4" xfId="2441"/>
    <cellStyle name="_VC 6.15.06 update on 06GRC power costs.xls Chart 3_Book4 2" xfId="2442"/>
    <cellStyle name="_VC 6.15.06 update on 06GRC power costs.xls Chart 3_Book9" xfId="2443"/>
    <cellStyle name="_VC 6.15.06 update on 06GRC power costs.xls Chart 3_Book9 2" xfId="2444"/>
    <cellStyle name="_VC 6.15.06 update on 06GRC power costs.xls Chart 3_DWH-08 (Rate Spread &amp; Design Workpapers)" xfId="2445"/>
    <cellStyle name="_VC 6.15.06 update on 06GRC power costs.xls Chart 3_Final 2008 PTC Rate Design Workpapers 10.27.08" xfId="2446"/>
    <cellStyle name="_VC 6.15.06 update on 06GRC power costs.xls Chart 3_INPUTS" xfId="2447"/>
    <cellStyle name="_VC 6.15.06 update on 06GRC power costs.xls Chart 3_INPUTS 2" xfId="2448"/>
    <cellStyle name="_VC 6.15.06 update on 06GRC power costs.xls Chart 3_Power Costs - Comparison bx Rbtl-Staff-Jt-PC" xfId="2449"/>
    <cellStyle name="_VC 6.15.06 update on 06GRC power costs.xls Chart 3_Power Costs - Comparison bx Rbtl-Staff-Jt-PC 2" xfId="2450"/>
    <cellStyle name="_VC 6.15.06 update on 06GRC power costs.xls Chart 3_Power Costs - Comparison bx Rbtl-Staff-Jt-PC_Adj Bench DR 3 for Initial Briefs (Electric)" xfId="2451"/>
    <cellStyle name="_VC 6.15.06 update on 06GRC power costs.xls Chart 3_Power Costs - Comparison bx Rbtl-Staff-Jt-PC_Adj Bench DR 3 for Initial Briefs (Electric) 2" xfId="2452"/>
    <cellStyle name="_VC 6.15.06 update on 06GRC power costs.xls Chart 3_Power Costs - Comparison bx Rbtl-Staff-Jt-PC_Electric Rev Req Model (2009 GRC) Rebuttal" xfId="2453"/>
    <cellStyle name="_VC 6.15.06 update on 06GRC power costs.xls Chart 3_Power Costs - Comparison bx Rbtl-Staff-Jt-PC_Electric Rev Req Model (2009 GRC) Rebuttal 2" xfId="2454"/>
    <cellStyle name="_VC 6.15.06 update on 06GRC power costs.xls Chart 3_Power Costs - Comparison bx Rbtl-Staff-Jt-PC_Electric Rev Req Model (2009 GRC) Rebuttal REmoval of New  WH Solar AdjustMI" xfId="2455"/>
    <cellStyle name="_VC 6.15.06 update on 06GRC power costs.xls Chart 3_Power Costs - Comparison bx Rbtl-Staff-Jt-PC_Electric Rev Req Model (2009 GRC) Rebuttal REmoval of New  WH Solar AdjustMI 2" xfId="2456"/>
    <cellStyle name="_VC 6.15.06 update on 06GRC power costs.xls Chart 3_Power Costs - Comparison bx Rbtl-Staff-Jt-PC_Electric Rev Req Model (2009 GRC) Revised 01-18-2010" xfId="2457"/>
    <cellStyle name="_VC 6.15.06 update on 06GRC power costs.xls Chart 3_Power Costs - Comparison bx Rbtl-Staff-Jt-PC_Electric Rev Req Model (2009 GRC) Revised 01-18-2010 2" xfId="2458"/>
    <cellStyle name="_VC 6.15.06 update on 06GRC power costs.xls Chart 3_Power Costs - Comparison bx Rbtl-Staff-Jt-PC_Final Order Electric EXHIBIT A-1" xfId="2459"/>
    <cellStyle name="_VC 6.15.06 update on 06GRC power costs.xls Chart 3_Power Costs - Comparison bx Rbtl-Staff-Jt-PC_Final Order Electric EXHIBIT A-1 2" xfId="2460"/>
    <cellStyle name="_VC 6.15.06 update on 06GRC power costs.xls Chart 3_Production Adj 4.37" xfId="2461"/>
    <cellStyle name="_VC 6.15.06 update on 06GRC power costs.xls Chart 3_Production Adj 4.37 2" xfId="2462"/>
    <cellStyle name="_VC 6.15.06 update on 06GRC power costs.xls Chart 3_Purchased Power Adj 4.03" xfId="2463"/>
    <cellStyle name="_VC 6.15.06 update on 06GRC power costs.xls Chart 3_Purchased Power Adj 4.03 2" xfId="2464"/>
    <cellStyle name="_VC 6.15.06 update on 06GRC power costs.xls Chart 3_Rebuttal Power Costs" xfId="2465"/>
    <cellStyle name="_VC 6.15.06 update on 06GRC power costs.xls Chart 3_Rebuttal Power Costs 2" xfId="2466"/>
    <cellStyle name="_VC 6.15.06 update on 06GRC power costs.xls Chart 3_Rebuttal Power Costs_Adj Bench DR 3 for Initial Briefs (Electric)" xfId="2467"/>
    <cellStyle name="_VC 6.15.06 update on 06GRC power costs.xls Chart 3_Rebuttal Power Costs_Adj Bench DR 3 for Initial Briefs (Electric) 2" xfId="2468"/>
    <cellStyle name="_VC 6.15.06 update on 06GRC power costs.xls Chart 3_Rebuttal Power Costs_Electric Rev Req Model (2009 GRC) Rebuttal" xfId="2469"/>
    <cellStyle name="_VC 6.15.06 update on 06GRC power costs.xls Chart 3_Rebuttal Power Costs_Electric Rev Req Model (2009 GRC) Rebuttal 2" xfId="2470"/>
    <cellStyle name="_VC 6.15.06 update on 06GRC power costs.xls Chart 3_Rebuttal Power Costs_Electric Rev Req Model (2009 GRC) Rebuttal REmoval of New  WH Solar AdjustMI" xfId="2471"/>
    <cellStyle name="_VC 6.15.06 update on 06GRC power costs.xls Chart 3_Rebuttal Power Costs_Electric Rev Req Model (2009 GRC) Rebuttal REmoval of New  WH Solar AdjustMI 2" xfId="2472"/>
    <cellStyle name="_VC 6.15.06 update on 06GRC power costs.xls Chart 3_Rebuttal Power Costs_Electric Rev Req Model (2009 GRC) Revised 01-18-2010" xfId="2473"/>
    <cellStyle name="_VC 6.15.06 update on 06GRC power costs.xls Chart 3_Rebuttal Power Costs_Electric Rev Req Model (2009 GRC) Revised 01-18-2010 2" xfId="2474"/>
    <cellStyle name="_VC 6.15.06 update on 06GRC power costs.xls Chart 3_Rebuttal Power Costs_Final Order Electric EXHIBIT A-1" xfId="2475"/>
    <cellStyle name="_VC 6.15.06 update on 06GRC power costs.xls Chart 3_Rebuttal Power Costs_Final Order Electric EXHIBIT A-1 2" xfId="2476"/>
    <cellStyle name="_VC 6.15.06 update on 06GRC power costs.xls Chart 3_ROR &amp; CONV FACTOR" xfId="2477"/>
    <cellStyle name="_VC 6.15.06 update on 06GRC power costs.xls Chart 3_ROR &amp; CONV FACTOR 2" xfId="2478"/>
    <cellStyle name="_VC 6.15.06 update on 06GRC power costs.xls Chart 3_ROR 5.02" xfId="2479"/>
    <cellStyle name="_VC 6.15.06 update on 06GRC power costs.xls Chart 3_ROR 5.02 2" xfId="2480"/>
    <cellStyle name="0,0_x000d__x000a_NA_x000d__x000a_" xfId="2481"/>
    <cellStyle name="0000" xfId="2482"/>
    <cellStyle name="000000" xfId="2483"/>
    <cellStyle name="20% - Accent1 10" xfId="2484"/>
    <cellStyle name="20% - Accent1 11" xfId="2485"/>
    <cellStyle name="20% - Accent1 12" xfId="2486"/>
    <cellStyle name="20% - Accent1 13" xfId="2487"/>
    <cellStyle name="20% - Accent1 14" xfId="2488"/>
    <cellStyle name="20% - Accent1 15" xfId="2489"/>
    <cellStyle name="20% - Accent1 16" xfId="2490"/>
    <cellStyle name="20% - Accent1 17" xfId="2491"/>
    <cellStyle name="20% - Accent1 18" xfId="2492"/>
    <cellStyle name="20% - Accent1 19" xfId="2493"/>
    <cellStyle name="20% - Accent1 2" xfId="2494"/>
    <cellStyle name="20% - Accent1 2 2" xfId="2495"/>
    <cellStyle name="20% - Accent1 20" xfId="2496"/>
    <cellStyle name="20% - Accent1 21" xfId="2497"/>
    <cellStyle name="20% - Accent1 22" xfId="2498"/>
    <cellStyle name="20% - Accent1 23" xfId="2499"/>
    <cellStyle name="20% - Accent1 24" xfId="2500"/>
    <cellStyle name="20% - Accent1 25" xfId="2501"/>
    <cellStyle name="20% - Accent1 26" xfId="2502"/>
    <cellStyle name="20% - Accent1 27" xfId="2503"/>
    <cellStyle name="20% - Accent1 28" xfId="2504"/>
    <cellStyle name="20% - Accent1 29" xfId="2505"/>
    <cellStyle name="20% - Accent1 3" xfId="2506"/>
    <cellStyle name="20% - Accent1 30" xfId="2507"/>
    <cellStyle name="20% - Accent1 31" xfId="2508"/>
    <cellStyle name="20% - Accent1 32" xfId="2509"/>
    <cellStyle name="20% - Accent1 33" xfId="2510"/>
    <cellStyle name="20% - Accent1 34" xfId="2511"/>
    <cellStyle name="20% - Accent1 35" xfId="2512"/>
    <cellStyle name="20% - Accent1 36" xfId="2513"/>
    <cellStyle name="20% - Accent1 37" xfId="2514"/>
    <cellStyle name="20% - Accent1 38" xfId="2515"/>
    <cellStyle name="20% - Accent1 39" xfId="2516"/>
    <cellStyle name="20% - Accent1 4" xfId="2517"/>
    <cellStyle name="20% - Accent1 4 2" xfId="2518"/>
    <cellStyle name="20% - Accent1 4 2 2" xfId="2519"/>
    <cellStyle name="20% - Accent1 4 2 3" xfId="2520"/>
    <cellStyle name="20% - Accent1 4 3" xfId="2521"/>
    <cellStyle name="20% - Accent1 4 3 2" xfId="2522"/>
    <cellStyle name="20% - Accent1 4 4" xfId="2523"/>
    <cellStyle name="20% - Accent1 4 5" xfId="2524"/>
    <cellStyle name="20% - Accent1 40" xfId="2525"/>
    <cellStyle name="20% - Accent1 41" xfId="2526"/>
    <cellStyle name="20% - Accent1 42" xfId="2527"/>
    <cellStyle name="20% - Accent1 43" xfId="2528"/>
    <cellStyle name="20% - Accent1 44" xfId="2529"/>
    <cellStyle name="20% - Accent1 45" xfId="2530"/>
    <cellStyle name="20% - Accent1 46" xfId="2531"/>
    <cellStyle name="20% - Accent1 47" xfId="2532"/>
    <cellStyle name="20% - Accent1 48" xfId="2533"/>
    <cellStyle name="20% - Accent1 49" xfId="2534"/>
    <cellStyle name="20% - Accent1 5" xfId="2535"/>
    <cellStyle name="20% - Accent1 50" xfId="2536"/>
    <cellStyle name="20% - Accent1 51" xfId="2537"/>
    <cellStyle name="20% - Accent1 52" xfId="2538"/>
    <cellStyle name="20% - Accent1 53" xfId="2539"/>
    <cellStyle name="20% - Accent1 54" xfId="2540"/>
    <cellStyle name="20% - Accent1 55" xfId="2541"/>
    <cellStyle name="20% - Accent1 56" xfId="2542"/>
    <cellStyle name="20% - Accent1 57" xfId="2543"/>
    <cellStyle name="20% - Accent1 58" xfId="2544"/>
    <cellStyle name="20% - Accent1 59" xfId="2545"/>
    <cellStyle name="20% - Accent1 6" xfId="2546"/>
    <cellStyle name="20% - Accent1 60" xfId="2547"/>
    <cellStyle name="20% - Accent1 61" xfId="2548"/>
    <cellStyle name="20% - Accent1 62" xfId="2549"/>
    <cellStyle name="20% - Accent1 63" xfId="2550"/>
    <cellStyle name="20% - Accent1 64" xfId="2551"/>
    <cellStyle name="20% - Accent1 7" xfId="2552"/>
    <cellStyle name="20% - Accent1 8" xfId="2553"/>
    <cellStyle name="20% - Accent1 9" xfId="2554"/>
    <cellStyle name="20% - Accent2 10" xfId="2555"/>
    <cellStyle name="20% - Accent2 11" xfId="2556"/>
    <cellStyle name="20% - Accent2 12" xfId="2557"/>
    <cellStyle name="20% - Accent2 13" xfId="2558"/>
    <cellStyle name="20% - Accent2 14" xfId="2559"/>
    <cellStyle name="20% - Accent2 15" xfId="2560"/>
    <cellStyle name="20% - Accent2 16" xfId="2561"/>
    <cellStyle name="20% - Accent2 17" xfId="2562"/>
    <cellStyle name="20% - Accent2 18" xfId="2563"/>
    <cellStyle name="20% - Accent2 19" xfId="2564"/>
    <cellStyle name="20% - Accent2 2" xfId="2565"/>
    <cellStyle name="20% - Accent2 2 2" xfId="2566"/>
    <cellStyle name="20% - Accent2 20" xfId="2567"/>
    <cellStyle name="20% - Accent2 21" xfId="2568"/>
    <cellStyle name="20% - Accent2 22" xfId="2569"/>
    <cellStyle name="20% - Accent2 23" xfId="2570"/>
    <cellStyle name="20% - Accent2 24" xfId="2571"/>
    <cellStyle name="20% - Accent2 25" xfId="2572"/>
    <cellStyle name="20% - Accent2 26" xfId="2573"/>
    <cellStyle name="20% - Accent2 27" xfId="2574"/>
    <cellStyle name="20% - Accent2 28" xfId="2575"/>
    <cellStyle name="20% - Accent2 29" xfId="2576"/>
    <cellStyle name="20% - Accent2 3" xfId="2577"/>
    <cellStyle name="20% - Accent2 30" xfId="2578"/>
    <cellStyle name="20% - Accent2 31" xfId="2579"/>
    <cellStyle name="20% - Accent2 32" xfId="2580"/>
    <cellStyle name="20% - Accent2 33" xfId="2581"/>
    <cellStyle name="20% - Accent2 34" xfId="2582"/>
    <cellStyle name="20% - Accent2 35" xfId="2583"/>
    <cellStyle name="20% - Accent2 36" xfId="2584"/>
    <cellStyle name="20% - Accent2 37" xfId="2585"/>
    <cellStyle name="20% - Accent2 38" xfId="2586"/>
    <cellStyle name="20% - Accent2 39" xfId="2587"/>
    <cellStyle name="20% - Accent2 4" xfId="2588"/>
    <cellStyle name="20% - Accent2 4 2" xfId="2589"/>
    <cellStyle name="20% - Accent2 4 2 2" xfId="2590"/>
    <cellStyle name="20% - Accent2 4 2 3" xfId="2591"/>
    <cellStyle name="20% - Accent2 4 3" xfId="2592"/>
    <cellStyle name="20% - Accent2 4 3 2" xfId="2593"/>
    <cellStyle name="20% - Accent2 4 4" xfId="2594"/>
    <cellStyle name="20% - Accent2 4 5" xfId="2595"/>
    <cellStyle name="20% - Accent2 40" xfId="2596"/>
    <cellStyle name="20% - Accent2 41" xfId="2597"/>
    <cellStyle name="20% - Accent2 42" xfId="2598"/>
    <cellStyle name="20% - Accent2 43" xfId="2599"/>
    <cellStyle name="20% - Accent2 44" xfId="2600"/>
    <cellStyle name="20% - Accent2 45" xfId="2601"/>
    <cellStyle name="20% - Accent2 46" xfId="2602"/>
    <cellStyle name="20% - Accent2 47" xfId="2603"/>
    <cellStyle name="20% - Accent2 48" xfId="2604"/>
    <cellStyle name="20% - Accent2 49" xfId="2605"/>
    <cellStyle name="20% - Accent2 5" xfId="2606"/>
    <cellStyle name="20% - Accent2 50" xfId="2607"/>
    <cellStyle name="20% - Accent2 51" xfId="2608"/>
    <cellStyle name="20% - Accent2 52" xfId="2609"/>
    <cellStyle name="20% - Accent2 53" xfId="2610"/>
    <cellStyle name="20% - Accent2 54" xfId="2611"/>
    <cellStyle name="20% - Accent2 55" xfId="2612"/>
    <cellStyle name="20% - Accent2 56" xfId="2613"/>
    <cellStyle name="20% - Accent2 57" xfId="2614"/>
    <cellStyle name="20% - Accent2 58" xfId="2615"/>
    <cellStyle name="20% - Accent2 59" xfId="2616"/>
    <cellStyle name="20% - Accent2 6" xfId="2617"/>
    <cellStyle name="20% - Accent2 60" xfId="2618"/>
    <cellStyle name="20% - Accent2 61" xfId="2619"/>
    <cellStyle name="20% - Accent2 62" xfId="2620"/>
    <cellStyle name="20% - Accent2 63" xfId="2621"/>
    <cellStyle name="20% - Accent2 64" xfId="2622"/>
    <cellStyle name="20% - Accent2 7" xfId="2623"/>
    <cellStyle name="20% - Accent2 8" xfId="2624"/>
    <cellStyle name="20% - Accent2 9" xfId="2625"/>
    <cellStyle name="20% - Accent3 10" xfId="2626"/>
    <cellStyle name="20% - Accent3 11" xfId="2627"/>
    <cellStyle name="20% - Accent3 12" xfId="2628"/>
    <cellStyle name="20% - Accent3 13" xfId="2629"/>
    <cellStyle name="20% - Accent3 14" xfId="2630"/>
    <cellStyle name="20% - Accent3 15" xfId="2631"/>
    <cellStyle name="20% - Accent3 16" xfId="2632"/>
    <cellStyle name="20% - Accent3 17" xfId="2633"/>
    <cellStyle name="20% - Accent3 18" xfId="2634"/>
    <cellStyle name="20% - Accent3 19" xfId="2635"/>
    <cellStyle name="20% - Accent3 2" xfId="2636"/>
    <cellStyle name="20% - Accent3 2 2" xfId="2637"/>
    <cellStyle name="20% - Accent3 20" xfId="2638"/>
    <cellStyle name="20% - Accent3 21" xfId="2639"/>
    <cellStyle name="20% - Accent3 22" xfId="2640"/>
    <cellStyle name="20% - Accent3 23" xfId="2641"/>
    <cellStyle name="20% - Accent3 24" xfId="2642"/>
    <cellStyle name="20% - Accent3 25" xfId="2643"/>
    <cellStyle name="20% - Accent3 26" xfId="2644"/>
    <cellStyle name="20% - Accent3 27" xfId="2645"/>
    <cellStyle name="20% - Accent3 28" xfId="2646"/>
    <cellStyle name="20% - Accent3 29" xfId="2647"/>
    <cellStyle name="20% - Accent3 3" xfId="2648"/>
    <cellStyle name="20% - Accent3 30" xfId="2649"/>
    <cellStyle name="20% - Accent3 31" xfId="2650"/>
    <cellStyle name="20% - Accent3 32" xfId="2651"/>
    <cellStyle name="20% - Accent3 33" xfId="2652"/>
    <cellStyle name="20% - Accent3 34" xfId="2653"/>
    <cellStyle name="20% - Accent3 35" xfId="2654"/>
    <cellStyle name="20% - Accent3 36" xfId="2655"/>
    <cellStyle name="20% - Accent3 37" xfId="2656"/>
    <cellStyle name="20% - Accent3 38" xfId="2657"/>
    <cellStyle name="20% - Accent3 39" xfId="2658"/>
    <cellStyle name="20% - Accent3 4" xfId="2659"/>
    <cellStyle name="20% - Accent3 4 2" xfId="2660"/>
    <cellStyle name="20% - Accent3 4 2 2" xfId="2661"/>
    <cellStyle name="20% - Accent3 4 2 3" xfId="2662"/>
    <cellStyle name="20% - Accent3 4 3" xfId="2663"/>
    <cellStyle name="20% - Accent3 4 3 2" xfId="2664"/>
    <cellStyle name="20% - Accent3 4 4" xfId="2665"/>
    <cellStyle name="20% - Accent3 4 5" xfId="2666"/>
    <cellStyle name="20% - Accent3 40" xfId="2667"/>
    <cellStyle name="20% - Accent3 41" xfId="2668"/>
    <cellStyle name="20% - Accent3 42" xfId="2669"/>
    <cellStyle name="20% - Accent3 43" xfId="2670"/>
    <cellStyle name="20% - Accent3 44" xfId="2671"/>
    <cellStyle name="20% - Accent3 45" xfId="2672"/>
    <cellStyle name="20% - Accent3 46" xfId="2673"/>
    <cellStyle name="20% - Accent3 47" xfId="2674"/>
    <cellStyle name="20% - Accent3 48" xfId="2675"/>
    <cellStyle name="20% - Accent3 49" xfId="2676"/>
    <cellStyle name="20% - Accent3 5" xfId="2677"/>
    <cellStyle name="20% - Accent3 50" xfId="2678"/>
    <cellStyle name="20% - Accent3 51" xfId="2679"/>
    <cellStyle name="20% - Accent3 52" xfId="2680"/>
    <cellStyle name="20% - Accent3 53" xfId="2681"/>
    <cellStyle name="20% - Accent3 54" xfId="2682"/>
    <cellStyle name="20% - Accent3 55" xfId="2683"/>
    <cellStyle name="20% - Accent3 56" xfId="2684"/>
    <cellStyle name="20% - Accent3 57" xfId="2685"/>
    <cellStyle name="20% - Accent3 58" xfId="2686"/>
    <cellStyle name="20% - Accent3 59" xfId="2687"/>
    <cellStyle name="20% - Accent3 6" xfId="2688"/>
    <cellStyle name="20% - Accent3 60" xfId="2689"/>
    <cellStyle name="20% - Accent3 61" xfId="2690"/>
    <cellStyle name="20% - Accent3 62" xfId="2691"/>
    <cellStyle name="20% - Accent3 63" xfId="2692"/>
    <cellStyle name="20% - Accent3 64" xfId="2693"/>
    <cellStyle name="20% - Accent3 7" xfId="2694"/>
    <cellStyle name="20% - Accent3 8" xfId="2695"/>
    <cellStyle name="20% - Accent3 9" xfId="2696"/>
    <cellStyle name="20% - Accent4 10" xfId="2697"/>
    <cellStyle name="20% - Accent4 11" xfId="2698"/>
    <cellStyle name="20% - Accent4 12" xfId="2699"/>
    <cellStyle name="20% - Accent4 13" xfId="2700"/>
    <cellStyle name="20% - Accent4 14" xfId="2701"/>
    <cellStyle name="20% - Accent4 15" xfId="2702"/>
    <cellStyle name="20% - Accent4 16" xfId="2703"/>
    <cellStyle name="20% - Accent4 17" xfId="2704"/>
    <cellStyle name="20% - Accent4 18" xfId="2705"/>
    <cellStyle name="20% - Accent4 19" xfId="2706"/>
    <cellStyle name="20% - Accent4 2" xfId="2707"/>
    <cellStyle name="20% - Accent4 2 2" xfId="2708"/>
    <cellStyle name="20% - Accent4 20" xfId="2709"/>
    <cellStyle name="20% - Accent4 21" xfId="2710"/>
    <cellStyle name="20% - Accent4 22" xfId="2711"/>
    <cellStyle name="20% - Accent4 23" xfId="2712"/>
    <cellStyle name="20% - Accent4 24" xfId="2713"/>
    <cellStyle name="20% - Accent4 25" xfId="2714"/>
    <cellStyle name="20% - Accent4 26" xfId="2715"/>
    <cellStyle name="20% - Accent4 27" xfId="2716"/>
    <cellStyle name="20% - Accent4 28" xfId="2717"/>
    <cellStyle name="20% - Accent4 29" xfId="2718"/>
    <cellStyle name="20% - Accent4 3" xfId="2719"/>
    <cellStyle name="20% - Accent4 30" xfId="2720"/>
    <cellStyle name="20% - Accent4 31" xfId="2721"/>
    <cellStyle name="20% - Accent4 32" xfId="2722"/>
    <cellStyle name="20% - Accent4 33" xfId="2723"/>
    <cellStyle name="20% - Accent4 34" xfId="2724"/>
    <cellStyle name="20% - Accent4 35" xfId="2725"/>
    <cellStyle name="20% - Accent4 36" xfId="2726"/>
    <cellStyle name="20% - Accent4 37" xfId="2727"/>
    <cellStyle name="20% - Accent4 38" xfId="2728"/>
    <cellStyle name="20% - Accent4 39" xfId="2729"/>
    <cellStyle name="20% - Accent4 4" xfId="2730"/>
    <cellStyle name="20% - Accent4 4 2" xfId="2731"/>
    <cellStyle name="20% - Accent4 4 2 2" xfId="2732"/>
    <cellStyle name="20% - Accent4 4 2 3" xfId="2733"/>
    <cellStyle name="20% - Accent4 4 3" xfId="2734"/>
    <cellStyle name="20% - Accent4 4 3 2" xfId="2735"/>
    <cellStyle name="20% - Accent4 4 4" xfId="2736"/>
    <cellStyle name="20% - Accent4 4 5" xfId="2737"/>
    <cellStyle name="20% - Accent4 40" xfId="2738"/>
    <cellStyle name="20% - Accent4 41" xfId="2739"/>
    <cellStyle name="20% - Accent4 42" xfId="2740"/>
    <cellStyle name="20% - Accent4 43" xfId="2741"/>
    <cellStyle name="20% - Accent4 44" xfId="2742"/>
    <cellStyle name="20% - Accent4 45" xfId="2743"/>
    <cellStyle name="20% - Accent4 46" xfId="2744"/>
    <cellStyle name="20% - Accent4 47" xfId="2745"/>
    <cellStyle name="20% - Accent4 48" xfId="2746"/>
    <cellStyle name="20% - Accent4 49" xfId="2747"/>
    <cellStyle name="20% - Accent4 5" xfId="2748"/>
    <cellStyle name="20% - Accent4 50" xfId="2749"/>
    <cellStyle name="20% - Accent4 51" xfId="2750"/>
    <cellStyle name="20% - Accent4 52" xfId="2751"/>
    <cellStyle name="20% - Accent4 53" xfId="2752"/>
    <cellStyle name="20% - Accent4 54" xfId="2753"/>
    <cellStyle name="20% - Accent4 55" xfId="2754"/>
    <cellStyle name="20% - Accent4 56" xfId="2755"/>
    <cellStyle name="20% - Accent4 57" xfId="2756"/>
    <cellStyle name="20% - Accent4 58" xfId="2757"/>
    <cellStyle name="20% - Accent4 59" xfId="2758"/>
    <cellStyle name="20% - Accent4 6" xfId="2759"/>
    <cellStyle name="20% - Accent4 60" xfId="2760"/>
    <cellStyle name="20% - Accent4 61" xfId="2761"/>
    <cellStyle name="20% - Accent4 62" xfId="2762"/>
    <cellStyle name="20% - Accent4 63" xfId="2763"/>
    <cellStyle name="20% - Accent4 64" xfId="2764"/>
    <cellStyle name="20% - Accent4 7" xfId="2765"/>
    <cellStyle name="20% - Accent4 8" xfId="2766"/>
    <cellStyle name="20% - Accent4 9" xfId="2767"/>
    <cellStyle name="20% - Accent5 10" xfId="2768"/>
    <cellStyle name="20% - Accent5 11" xfId="2769"/>
    <cellStyle name="20% - Accent5 12" xfId="2770"/>
    <cellStyle name="20% - Accent5 13" xfId="2771"/>
    <cellStyle name="20% - Accent5 14" xfId="2772"/>
    <cellStyle name="20% - Accent5 15" xfId="2773"/>
    <cellStyle name="20% - Accent5 16" xfId="2774"/>
    <cellStyle name="20% - Accent5 17" xfId="2775"/>
    <cellStyle name="20% - Accent5 18" xfId="2776"/>
    <cellStyle name="20% - Accent5 19" xfId="2777"/>
    <cellStyle name="20% - Accent5 2" xfId="2778"/>
    <cellStyle name="20% - Accent5 2 2" xfId="2779"/>
    <cellStyle name="20% - Accent5 20" xfId="2780"/>
    <cellStyle name="20% - Accent5 21" xfId="2781"/>
    <cellStyle name="20% - Accent5 22" xfId="2782"/>
    <cellStyle name="20% - Accent5 23" xfId="2783"/>
    <cellStyle name="20% - Accent5 24" xfId="2784"/>
    <cellStyle name="20% - Accent5 25" xfId="2785"/>
    <cellStyle name="20% - Accent5 26" xfId="2786"/>
    <cellStyle name="20% - Accent5 27" xfId="2787"/>
    <cellStyle name="20% - Accent5 28" xfId="2788"/>
    <cellStyle name="20% - Accent5 29" xfId="2789"/>
    <cellStyle name="20% - Accent5 3" xfId="2790"/>
    <cellStyle name="20% - Accent5 30" xfId="2791"/>
    <cellStyle name="20% - Accent5 31" xfId="2792"/>
    <cellStyle name="20% - Accent5 32" xfId="2793"/>
    <cellStyle name="20% - Accent5 33" xfId="2794"/>
    <cellStyle name="20% - Accent5 34" xfId="2795"/>
    <cellStyle name="20% - Accent5 35" xfId="2796"/>
    <cellStyle name="20% - Accent5 36" xfId="2797"/>
    <cellStyle name="20% - Accent5 37" xfId="2798"/>
    <cellStyle name="20% - Accent5 38" xfId="2799"/>
    <cellStyle name="20% - Accent5 39" xfId="2800"/>
    <cellStyle name="20% - Accent5 4" xfId="2801"/>
    <cellStyle name="20% - Accent5 4 2" xfId="2802"/>
    <cellStyle name="20% - Accent5 4 3" xfId="2803"/>
    <cellStyle name="20% - Accent5 40" xfId="2804"/>
    <cellStyle name="20% - Accent5 41" xfId="2805"/>
    <cellStyle name="20% - Accent5 42" xfId="2806"/>
    <cellStyle name="20% - Accent5 43" xfId="2807"/>
    <cellStyle name="20% - Accent5 44" xfId="2808"/>
    <cellStyle name="20% - Accent5 45" xfId="2809"/>
    <cellStyle name="20% - Accent5 46" xfId="2810"/>
    <cellStyle name="20% - Accent5 47" xfId="2811"/>
    <cellStyle name="20% - Accent5 48" xfId="2812"/>
    <cellStyle name="20% - Accent5 49" xfId="2813"/>
    <cellStyle name="20% - Accent5 5" xfId="2814"/>
    <cellStyle name="20% - Accent5 5 2" xfId="2815"/>
    <cellStyle name="20% - Accent5 50" xfId="2816"/>
    <cellStyle name="20% - Accent5 51" xfId="2817"/>
    <cellStyle name="20% - Accent5 52" xfId="2818"/>
    <cellStyle name="20% - Accent5 53" xfId="2819"/>
    <cellStyle name="20% - Accent5 54" xfId="2820"/>
    <cellStyle name="20% - Accent5 55" xfId="2821"/>
    <cellStyle name="20% - Accent5 56" xfId="2822"/>
    <cellStyle name="20% - Accent5 57" xfId="2823"/>
    <cellStyle name="20% - Accent5 58" xfId="2824"/>
    <cellStyle name="20% - Accent5 59" xfId="2825"/>
    <cellStyle name="20% - Accent5 6" xfId="2826"/>
    <cellStyle name="20% - Accent5 6 2" xfId="2827"/>
    <cellStyle name="20% - Accent5 60" xfId="2828"/>
    <cellStyle name="20% - Accent5 61" xfId="2829"/>
    <cellStyle name="20% - Accent5 62" xfId="2830"/>
    <cellStyle name="20% - Accent5 63" xfId="2831"/>
    <cellStyle name="20% - Accent5 64" xfId="2832"/>
    <cellStyle name="20% - Accent5 7" xfId="2833"/>
    <cellStyle name="20% - Accent5 8" xfId="2834"/>
    <cellStyle name="20% - Accent5 9" xfId="2835"/>
    <cellStyle name="20% - Accent6 10" xfId="2836"/>
    <cellStyle name="20% - Accent6 11" xfId="2837"/>
    <cellStyle name="20% - Accent6 12" xfId="2838"/>
    <cellStyle name="20% - Accent6 13" xfId="2839"/>
    <cellStyle name="20% - Accent6 14" xfId="2840"/>
    <cellStyle name="20% - Accent6 15" xfId="2841"/>
    <cellStyle name="20% - Accent6 16" xfId="2842"/>
    <cellStyle name="20% - Accent6 17" xfId="2843"/>
    <cellStyle name="20% - Accent6 18" xfId="2844"/>
    <cellStyle name="20% - Accent6 19" xfId="2845"/>
    <cellStyle name="20% - Accent6 2" xfId="2846"/>
    <cellStyle name="20% - Accent6 2 2" xfId="2847"/>
    <cellStyle name="20% - Accent6 20" xfId="2848"/>
    <cellStyle name="20% - Accent6 21" xfId="2849"/>
    <cellStyle name="20% - Accent6 22" xfId="2850"/>
    <cellStyle name="20% - Accent6 23" xfId="2851"/>
    <cellStyle name="20% - Accent6 24" xfId="2852"/>
    <cellStyle name="20% - Accent6 25" xfId="2853"/>
    <cellStyle name="20% - Accent6 26" xfId="2854"/>
    <cellStyle name="20% - Accent6 27" xfId="2855"/>
    <cellStyle name="20% - Accent6 28" xfId="2856"/>
    <cellStyle name="20% - Accent6 29" xfId="2857"/>
    <cellStyle name="20% - Accent6 3" xfId="2858"/>
    <cellStyle name="20% - Accent6 30" xfId="2859"/>
    <cellStyle name="20% - Accent6 31" xfId="2860"/>
    <cellStyle name="20% - Accent6 32" xfId="2861"/>
    <cellStyle name="20% - Accent6 33" xfId="2862"/>
    <cellStyle name="20% - Accent6 34" xfId="2863"/>
    <cellStyle name="20% - Accent6 35" xfId="2864"/>
    <cellStyle name="20% - Accent6 36" xfId="2865"/>
    <cellStyle name="20% - Accent6 37" xfId="2866"/>
    <cellStyle name="20% - Accent6 38" xfId="2867"/>
    <cellStyle name="20% - Accent6 39" xfId="2868"/>
    <cellStyle name="20% - Accent6 4" xfId="2869"/>
    <cellStyle name="20% - Accent6 4 2" xfId="2870"/>
    <cellStyle name="20% - Accent6 4 2 2" xfId="2871"/>
    <cellStyle name="20% - Accent6 4 2 3" xfId="2872"/>
    <cellStyle name="20% - Accent6 4 3" xfId="2873"/>
    <cellStyle name="20% - Accent6 4 3 2" xfId="2874"/>
    <cellStyle name="20% - Accent6 4 4" xfId="2875"/>
    <cellStyle name="20% - Accent6 4 5" xfId="2876"/>
    <cellStyle name="20% - Accent6 40" xfId="2877"/>
    <cellStyle name="20% - Accent6 41" xfId="2878"/>
    <cellStyle name="20% - Accent6 42" xfId="2879"/>
    <cellStyle name="20% - Accent6 43" xfId="2880"/>
    <cellStyle name="20% - Accent6 44" xfId="2881"/>
    <cellStyle name="20% - Accent6 45" xfId="2882"/>
    <cellStyle name="20% - Accent6 46" xfId="2883"/>
    <cellStyle name="20% - Accent6 47" xfId="2884"/>
    <cellStyle name="20% - Accent6 48" xfId="2885"/>
    <cellStyle name="20% - Accent6 49" xfId="2886"/>
    <cellStyle name="20% - Accent6 5" xfId="2887"/>
    <cellStyle name="20% - Accent6 50" xfId="2888"/>
    <cellStyle name="20% - Accent6 51" xfId="2889"/>
    <cellStyle name="20% - Accent6 52" xfId="2890"/>
    <cellStyle name="20% - Accent6 53" xfId="2891"/>
    <cellStyle name="20% - Accent6 54" xfId="2892"/>
    <cellStyle name="20% - Accent6 55" xfId="2893"/>
    <cellStyle name="20% - Accent6 56" xfId="2894"/>
    <cellStyle name="20% - Accent6 57" xfId="2895"/>
    <cellStyle name="20% - Accent6 58" xfId="2896"/>
    <cellStyle name="20% - Accent6 59" xfId="2897"/>
    <cellStyle name="20% - Accent6 6" xfId="2898"/>
    <cellStyle name="20% - Accent6 60" xfId="2899"/>
    <cellStyle name="20% - Accent6 61" xfId="2900"/>
    <cellStyle name="20% - Accent6 62" xfId="2901"/>
    <cellStyle name="20% - Accent6 63" xfId="2902"/>
    <cellStyle name="20% - Accent6 64" xfId="2903"/>
    <cellStyle name="20% - Accent6 7" xfId="2904"/>
    <cellStyle name="20% - Accent6 8" xfId="2905"/>
    <cellStyle name="20% - Accent6 9" xfId="2906"/>
    <cellStyle name="40% - Accent1 10" xfId="2907"/>
    <cellStyle name="40% - Accent1 11" xfId="2908"/>
    <cellStyle name="40% - Accent1 12" xfId="2909"/>
    <cellStyle name="40% - Accent1 13" xfId="2910"/>
    <cellStyle name="40% - Accent1 14" xfId="2911"/>
    <cellStyle name="40% - Accent1 15" xfId="2912"/>
    <cellStyle name="40% - Accent1 16" xfId="2913"/>
    <cellStyle name="40% - Accent1 17" xfId="2914"/>
    <cellStyle name="40% - Accent1 18" xfId="2915"/>
    <cellStyle name="40% - Accent1 19" xfId="2916"/>
    <cellStyle name="40% - Accent1 2" xfId="2917"/>
    <cellStyle name="40% - Accent1 2 2" xfId="2918"/>
    <cellStyle name="40% - Accent1 20" xfId="2919"/>
    <cellStyle name="40% - Accent1 21" xfId="2920"/>
    <cellStyle name="40% - Accent1 22" xfId="2921"/>
    <cellStyle name="40% - Accent1 23" xfId="2922"/>
    <cellStyle name="40% - Accent1 24" xfId="2923"/>
    <cellStyle name="40% - Accent1 25" xfId="2924"/>
    <cellStyle name="40% - Accent1 26" xfId="2925"/>
    <cellStyle name="40% - Accent1 27" xfId="2926"/>
    <cellStyle name="40% - Accent1 28" xfId="2927"/>
    <cellStyle name="40% - Accent1 29" xfId="2928"/>
    <cellStyle name="40% - Accent1 3" xfId="2929"/>
    <cellStyle name="40% - Accent1 30" xfId="2930"/>
    <cellStyle name="40% - Accent1 31" xfId="2931"/>
    <cellStyle name="40% - Accent1 32" xfId="2932"/>
    <cellStyle name="40% - Accent1 33" xfId="2933"/>
    <cellStyle name="40% - Accent1 34" xfId="2934"/>
    <cellStyle name="40% - Accent1 35" xfId="2935"/>
    <cellStyle name="40% - Accent1 36" xfId="2936"/>
    <cellStyle name="40% - Accent1 37" xfId="2937"/>
    <cellStyle name="40% - Accent1 38" xfId="2938"/>
    <cellStyle name="40% - Accent1 39" xfId="2939"/>
    <cellStyle name="40% - Accent1 4" xfId="2940"/>
    <cellStyle name="40% - Accent1 4 2" xfId="2941"/>
    <cellStyle name="40% - Accent1 4 2 2" xfId="2942"/>
    <cellStyle name="40% - Accent1 4 2 3" xfId="2943"/>
    <cellStyle name="40% - Accent1 4 3" xfId="2944"/>
    <cellStyle name="40% - Accent1 4 3 2" xfId="2945"/>
    <cellStyle name="40% - Accent1 4 4" xfId="2946"/>
    <cellStyle name="40% - Accent1 4 5" xfId="2947"/>
    <cellStyle name="40% - Accent1 40" xfId="2948"/>
    <cellStyle name="40% - Accent1 41" xfId="2949"/>
    <cellStyle name="40% - Accent1 42" xfId="2950"/>
    <cellStyle name="40% - Accent1 43" xfId="2951"/>
    <cellStyle name="40% - Accent1 44" xfId="2952"/>
    <cellStyle name="40% - Accent1 45" xfId="2953"/>
    <cellStyle name="40% - Accent1 46" xfId="2954"/>
    <cellStyle name="40% - Accent1 47" xfId="2955"/>
    <cellStyle name="40% - Accent1 48" xfId="2956"/>
    <cellStyle name="40% - Accent1 49" xfId="2957"/>
    <cellStyle name="40% - Accent1 5" xfId="2958"/>
    <cellStyle name="40% - Accent1 50" xfId="2959"/>
    <cellStyle name="40% - Accent1 51" xfId="2960"/>
    <cellStyle name="40% - Accent1 52" xfId="2961"/>
    <cellStyle name="40% - Accent1 53" xfId="2962"/>
    <cellStyle name="40% - Accent1 54" xfId="2963"/>
    <cellStyle name="40% - Accent1 55" xfId="2964"/>
    <cellStyle name="40% - Accent1 56" xfId="2965"/>
    <cellStyle name="40% - Accent1 57" xfId="2966"/>
    <cellStyle name="40% - Accent1 58" xfId="2967"/>
    <cellStyle name="40% - Accent1 59" xfId="2968"/>
    <cellStyle name="40% - Accent1 6" xfId="2969"/>
    <cellStyle name="40% - Accent1 60" xfId="2970"/>
    <cellStyle name="40% - Accent1 61" xfId="2971"/>
    <cellStyle name="40% - Accent1 62" xfId="2972"/>
    <cellStyle name="40% - Accent1 63" xfId="2973"/>
    <cellStyle name="40% - Accent1 64" xfId="2974"/>
    <cellStyle name="40% - Accent1 7" xfId="2975"/>
    <cellStyle name="40% - Accent1 8" xfId="2976"/>
    <cellStyle name="40% - Accent1 9" xfId="2977"/>
    <cellStyle name="40% - Accent2 10" xfId="2978"/>
    <cellStyle name="40% - Accent2 11" xfId="2979"/>
    <cellStyle name="40% - Accent2 12" xfId="2980"/>
    <cellStyle name="40% - Accent2 13" xfId="2981"/>
    <cellStyle name="40% - Accent2 14" xfId="2982"/>
    <cellStyle name="40% - Accent2 15" xfId="2983"/>
    <cellStyle name="40% - Accent2 16" xfId="2984"/>
    <cellStyle name="40% - Accent2 17" xfId="2985"/>
    <cellStyle name="40% - Accent2 18" xfId="2986"/>
    <cellStyle name="40% - Accent2 19" xfId="2987"/>
    <cellStyle name="40% - Accent2 2" xfId="2988"/>
    <cellStyle name="40% - Accent2 2 2" xfId="2989"/>
    <cellStyle name="40% - Accent2 20" xfId="2990"/>
    <cellStyle name="40% - Accent2 21" xfId="2991"/>
    <cellStyle name="40% - Accent2 22" xfId="2992"/>
    <cellStyle name="40% - Accent2 23" xfId="2993"/>
    <cellStyle name="40% - Accent2 24" xfId="2994"/>
    <cellStyle name="40% - Accent2 25" xfId="2995"/>
    <cellStyle name="40% - Accent2 26" xfId="2996"/>
    <cellStyle name="40% - Accent2 27" xfId="2997"/>
    <cellStyle name="40% - Accent2 28" xfId="2998"/>
    <cellStyle name="40% - Accent2 29" xfId="2999"/>
    <cellStyle name="40% - Accent2 3" xfId="3000"/>
    <cellStyle name="40% - Accent2 30" xfId="3001"/>
    <cellStyle name="40% - Accent2 31" xfId="3002"/>
    <cellStyle name="40% - Accent2 32" xfId="3003"/>
    <cellStyle name="40% - Accent2 33" xfId="3004"/>
    <cellStyle name="40% - Accent2 34" xfId="3005"/>
    <cellStyle name="40% - Accent2 35" xfId="3006"/>
    <cellStyle name="40% - Accent2 36" xfId="3007"/>
    <cellStyle name="40% - Accent2 37" xfId="3008"/>
    <cellStyle name="40% - Accent2 38" xfId="3009"/>
    <cellStyle name="40% - Accent2 39" xfId="3010"/>
    <cellStyle name="40% - Accent2 4" xfId="3011"/>
    <cellStyle name="40% - Accent2 4 2" xfId="3012"/>
    <cellStyle name="40% - Accent2 4 3" xfId="3013"/>
    <cellStyle name="40% - Accent2 40" xfId="3014"/>
    <cellStyle name="40% - Accent2 41" xfId="3015"/>
    <cellStyle name="40% - Accent2 42" xfId="3016"/>
    <cellStyle name="40% - Accent2 43" xfId="3017"/>
    <cellStyle name="40% - Accent2 44" xfId="3018"/>
    <cellStyle name="40% - Accent2 45" xfId="3019"/>
    <cellStyle name="40% - Accent2 46" xfId="3020"/>
    <cellStyle name="40% - Accent2 47" xfId="3021"/>
    <cellStyle name="40% - Accent2 48" xfId="3022"/>
    <cellStyle name="40% - Accent2 49" xfId="3023"/>
    <cellStyle name="40% - Accent2 5" xfId="3024"/>
    <cellStyle name="40% - Accent2 5 2" xfId="3025"/>
    <cellStyle name="40% - Accent2 50" xfId="3026"/>
    <cellStyle name="40% - Accent2 51" xfId="3027"/>
    <cellStyle name="40% - Accent2 52" xfId="3028"/>
    <cellStyle name="40% - Accent2 53" xfId="3029"/>
    <cellStyle name="40% - Accent2 54" xfId="3030"/>
    <cellStyle name="40% - Accent2 55" xfId="3031"/>
    <cellStyle name="40% - Accent2 56" xfId="3032"/>
    <cellStyle name="40% - Accent2 57" xfId="3033"/>
    <cellStyle name="40% - Accent2 58" xfId="3034"/>
    <cellStyle name="40% - Accent2 59" xfId="3035"/>
    <cellStyle name="40% - Accent2 6" xfId="3036"/>
    <cellStyle name="40% - Accent2 6 2" xfId="3037"/>
    <cellStyle name="40% - Accent2 60" xfId="3038"/>
    <cellStyle name="40% - Accent2 61" xfId="3039"/>
    <cellStyle name="40% - Accent2 62" xfId="3040"/>
    <cellStyle name="40% - Accent2 63" xfId="3041"/>
    <cellStyle name="40% - Accent2 64" xfId="3042"/>
    <cellStyle name="40% - Accent2 7" xfId="3043"/>
    <cellStyle name="40% - Accent2 8" xfId="3044"/>
    <cellStyle name="40% - Accent2 9" xfId="3045"/>
    <cellStyle name="40% - Accent3 10" xfId="3046"/>
    <cellStyle name="40% - Accent3 11" xfId="3047"/>
    <cellStyle name="40% - Accent3 12" xfId="3048"/>
    <cellStyle name="40% - Accent3 13" xfId="3049"/>
    <cellStyle name="40% - Accent3 14" xfId="3050"/>
    <cellStyle name="40% - Accent3 15" xfId="3051"/>
    <cellStyle name="40% - Accent3 16" xfId="3052"/>
    <cellStyle name="40% - Accent3 17" xfId="3053"/>
    <cellStyle name="40% - Accent3 18" xfId="3054"/>
    <cellStyle name="40% - Accent3 19" xfId="3055"/>
    <cellStyle name="40% - Accent3 2" xfId="3056"/>
    <cellStyle name="40% - Accent3 2 2" xfId="3057"/>
    <cellStyle name="40% - Accent3 20" xfId="3058"/>
    <cellStyle name="40% - Accent3 21" xfId="3059"/>
    <cellStyle name="40% - Accent3 22" xfId="3060"/>
    <cellStyle name="40% - Accent3 23" xfId="3061"/>
    <cellStyle name="40% - Accent3 24" xfId="3062"/>
    <cellStyle name="40% - Accent3 25" xfId="3063"/>
    <cellStyle name="40% - Accent3 26" xfId="3064"/>
    <cellStyle name="40% - Accent3 27" xfId="3065"/>
    <cellStyle name="40% - Accent3 28" xfId="3066"/>
    <cellStyle name="40% - Accent3 29" xfId="3067"/>
    <cellStyle name="40% - Accent3 3" xfId="3068"/>
    <cellStyle name="40% - Accent3 30" xfId="3069"/>
    <cellStyle name="40% - Accent3 31" xfId="3070"/>
    <cellStyle name="40% - Accent3 32" xfId="3071"/>
    <cellStyle name="40% - Accent3 33" xfId="3072"/>
    <cellStyle name="40% - Accent3 34" xfId="3073"/>
    <cellStyle name="40% - Accent3 35" xfId="3074"/>
    <cellStyle name="40% - Accent3 36" xfId="3075"/>
    <cellStyle name="40% - Accent3 37" xfId="3076"/>
    <cellStyle name="40% - Accent3 38" xfId="3077"/>
    <cellStyle name="40% - Accent3 39" xfId="3078"/>
    <cellStyle name="40% - Accent3 4" xfId="3079"/>
    <cellStyle name="40% - Accent3 4 2" xfId="3080"/>
    <cellStyle name="40% - Accent3 4 2 2" xfId="3081"/>
    <cellStyle name="40% - Accent3 4 2 3" xfId="3082"/>
    <cellStyle name="40% - Accent3 4 3" xfId="3083"/>
    <cellStyle name="40% - Accent3 4 3 2" xfId="3084"/>
    <cellStyle name="40% - Accent3 4 4" xfId="3085"/>
    <cellStyle name="40% - Accent3 4 5" xfId="3086"/>
    <cellStyle name="40% - Accent3 40" xfId="3087"/>
    <cellStyle name="40% - Accent3 41" xfId="3088"/>
    <cellStyle name="40% - Accent3 42" xfId="3089"/>
    <cellStyle name="40% - Accent3 43" xfId="3090"/>
    <cellStyle name="40% - Accent3 44" xfId="3091"/>
    <cellStyle name="40% - Accent3 45" xfId="3092"/>
    <cellStyle name="40% - Accent3 46" xfId="3093"/>
    <cellStyle name="40% - Accent3 47" xfId="3094"/>
    <cellStyle name="40% - Accent3 48" xfId="3095"/>
    <cellStyle name="40% - Accent3 49" xfId="3096"/>
    <cellStyle name="40% - Accent3 5" xfId="3097"/>
    <cellStyle name="40% - Accent3 50" xfId="3098"/>
    <cellStyle name="40% - Accent3 51" xfId="3099"/>
    <cellStyle name="40% - Accent3 52" xfId="3100"/>
    <cellStyle name="40% - Accent3 53" xfId="3101"/>
    <cellStyle name="40% - Accent3 54" xfId="3102"/>
    <cellStyle name="40% - Accent3 55" xfId="3103"/>
    <cellStyle name="40% - Accent3 56" xfId="3104"/>
    <cellStyle name="40% - Accent3 57" xfId="3105"/>
    <cellStyle name="40% - Accent3 58" xfId="3106"/>
    <cellStyle name="40% - Accent3 59" xfId="3107"/>
    <cellStyle name="40% - Accent3 6" xfId="3108"/>
    <cellStyle name="40% - Accent3 60" xfId="3109"/>
    <cellStyle name="40% - Accent3 61" xfId="3110"/>
    <cellStyle name="40% - Accent3 62" xfId="3111"/>
    <cellStyle name="40% - Accent3 63" xfId="3112"/>
    <cellStyle name="40% - Accent3 64" xfId="3113"/>
    <cellStyle name="40% - Accent3 7" xfId="3114"/>
    <cellStyle name="40% - Accent3 8" xfId="3115"/>
    <cellStyle name="40% - Accent3 9" xfId="3116"/>
    <cellStyle name="40% - Accent4 10" xfId="3117"/>
    <cellStyle name="40% - Accent4 11" xfId="3118"/>
    <cellStyle name="40% - Accent4 12" xfId="3119"/>
    <cellStyle name="40% - Accent4 13" xfId="3120"/>
    <cellStyle name="40% - Accent4 14" xfId="3121"/>
    <cellStyle name="40% - Accent4 15" xfId="3122"/>
    <cellStyle name="40% - Accent4 16" xfId="3123"/>
    <cellStyle name="40% - Accent4 17" xfId="3124"/>
    <cellStyle name="40% - Accent4 18" xfId="3125"/>
    <cellStyle name="40% - Accent4 19" xfId="3126"/>
    <cellStyle name="40% - Accent4 2" xfId="3127"/>
    <cellStyle name="40% - Accent4 2 2" xfId="3128"/>
    <cellStyle name="40% - Accent4 20" xfId="3129"/>
    <cellStyle name="40% - Accent4 21" xfId="3130"/>
    <cellStyle name="40% - Accent4 22" xfId="3131"/>
    <cellStyle name="40% - Accent4 23" xfId="3132"/>
    <cellStyle name="40% - Accent4 24" xfId="3133"/>
    <cellStyle name="40% - Accent4 25" xfId="3134"/>
    <cellStyle name="40% - Accent4 26" xfId="3135"/>
    <cellStyle name="40% - Accent4 27" xfId="3136"/>
    <cellStyle name="40% - Accent4 28" xfId="3137"/>
    <cellStyle name="40% - Accent4 29" xfId="3138"/>
    <cellStyle name="40% - Accent4 3" xfId="3139"/>
    <cellStyle name="40% - Accent4 30" xfId="3140"/>
    <cellStyle name="40% - Accent4 31" xfId="3141"/>
    <cellStyle name="40% - Accent4 32" xfId="3142"/>
    <cellStyle name="40% - Accent4 33" xfId="3143"/>
    <cellStyle name="40% - Accent4 34" xfId="3144"/>
    <cellStyle name="40% - Accent4 35" xfId="3145"/>
    <cellStyle name="40% - Accent4 36" xfId="3146"/>
    <cellStyle name="40% - Accent4 37" xfId="3147"/>
    <cellStyle name="40% - Accent4 38" xfId="3148"/>
    <cellStyle name="40% - Accent4 39" xfId="3149"/>
    <cellStyle name="40% - Accent4 4" xfId="3150"/>
    <cellStyle name="40% - Accent4 4 2" xfId="3151"/>
    <cellStyle name="40% - Accent4 4 2 2" xfId="3152"/>
    <cellStyle name="40% - Accent4 4 2 3" xfId="3153"/>
    <cellStyle name="40% - Accent4 4 3" xfId="3154"/>
    <cellStyle name="40% - Accent4 4 3 2" xfId="3155"/>
    <cellStyle name="40% - Accent4 4 4" xfId="3156"/>
    <cellStyle name="40% - Accent4 4 5" xfId="3157"/>
    <cellStyle name="40% - Accent4 40" xfId="3158"/>
    <cellStyle name="40% - Accent4 41" xfId="3159"/>
    <cellStyle name="40% - Accent4 42" xfId="3160"/>
    <cellStyle name="40% - Accent4 43" xfId="3161"/>
    <cellStyle name="40% - Accent4 44" xfId="3162"/>
    <cellStyle name="40% - Accent4 45" xfId="3163"/>
    <cellStyle name="40% - Accent4 46" xfId="3164"/>
    <cellStyle name="40% - Accent4 47" xfId="3165"/>
    <cellStyle name="40% - Accent4 48" xfId="3166"/>
    <cellStyle name="40% - Accent4 49" xfId="3167"/>
    <cellStyle name="40% - Accent4 5" xfId="3168"/>
    <cellStyle name="40% - Accent4 50" xfId="3169"/>
    <cellStyle name="40% - Accent4 51" xfId="3170"/>
    <cellStyle name="40% - Accent4 52" xfId="3171"/>
    <cellStyle name="40% - Accent4 53" xfId="3172"/>
    <cellStyle name="40% - Accent4 54" xfId="3173"/>
    <cellStyle name="40% - Accent4 55" xfId="3174"/>
    <cellStyle name="40% - Accent4 56" xfId="3175"/>
    <cellStyle name="40% - Accent4 57" xfId="3176"/>
    <cellStyle name="40% - Accent4 58" xfId="3177"/>
    <cellStyle name="40% - Accent4 59" xfId="3178"/>
    <cellStyle name="40% - Accent4 6" xfId="3179"/>
    <cellStyle name="40% - Accent4 60" xfId="3180"/>
    <cellStyle name="40% - Accent4 61" xfId="3181"/>
    <cellStyle name="40% - Accent4 62" xfId="3182"/>
    <cellStyle name="40% - Accent4 63" xfId="3183"/>
    <cellStyle name="40% - Accent4 64" xfId="3184"/>
    <cellStyle name="40% - Accent4 7" xfId="3185"/>
    <cellStyle name="40% - Accent4 8" xfId="3186"/>
    <cellStyle name="40% - Accent4 9" xfId="3187"/>
    <cellStyle name="40% - Accent5 10" xfId="3188"/>
    <cellStyle name="40% - Accent5 11" xfId="3189"/>
    <cellStyle name="40% - Accent5 12" xfId="3190"/>
    <cellStyle name="40% - Accent5 13" xfId="3191"/>
    <cellStyle name="40% - Accent5 14" xfId="3192"/>
    <cellStyle name="40% - Accent5 15" xfId="3193"/>
    <cellStyle name="40% - Accent5 16" xfId="3194"/>
    <cellStyle name="40% - Accent5 17" xfId="3195"/>
    <cellStyle name="40% - Accent5 18" xfId="3196"/>
    <cellStyle name="40% - Accent5 19" xfId="3197"/>
    <cellStyle name="40% - Accent5 2" xfId="3198"/>
    <cellStyle name="40% - Accent5 2 2" xfId="3199"/>
    <cellStyle name="40% - Accent5 20" xfId="3200"/>
    <cellStyle name="40% - Accent5 21" xfId="3201"/>
    <cellStyle name="40% - Accent5 22" xfId="3202"/>
    <cellStyle name="40% - Accent5 23" xfId="3203"/>
    <cellStyle name="40% - Accent5 24" xfId="3204"/>
    <cellStyle name="40% - Accent5 25" xfId="3205"/>
    <cellStyle name="40% - Accent5 26" xfId="3206"/>
    <cellStyle name="40% - Accent5 27" xfId="3207"/>
    <cellStyle name="40% - Accent5 28" xfId="3208"/>
    <cellStyle name="40% - Accent5 29" xfId="3209"/>
    <cellStyle name="40% - Accent5 3" xfId="3210"/>
    <cellStyle name="40% - Accent5 30" xfId="3211"/>
    <cellStyle name="40% - Accent5 31" xfId="3212"/>
    <cellStyle name="40% - Accent5 32" xfId="3213"/>
    <cellStyle name="40% - Accent5 33" xfId="3214"/>
    <cellStyle name="40% - Accent5 34" xfId="3215"/>
    <cellStyle name="40% - Accent5 35" xfId="3216"/>
    <cellStyle name="40% - Accent5 36" xfId="3217"/>
    <cellStyle name="40% - Accent5 37" xfId="3218"/>
    <cellStyle name="40% - Accent5 38" xfId="3219"/>
    <cellStyle name="40% - Accent5 39" xfId="3220"/>
    <cellStyle name="40% - Accent5 4" xfId="3221"/>
    <cellStyle name="40% - Accent5 4 2" xfId="3222"/>
    <cellStyle name="40% - Accent5 4 2 2" xfId="3223"/>
    <cellStyle name="40% - Accent5 4 2 3" xfId="3224"/>
    <cellStyle name="40% - Accent5 4 3" xfId="3225"/>
    <cellStyle name="40% - Accent5 4 3 2" xfId="3226"/>
    <cellStyle name="40% - Accent5 4 4" xfId="3227"/>
    <cellStyle name="40% - Accent5 4 5" xfId="3228"/>
    <cellStyle name="40% - Accent5 40" xfId="3229"/>
    <cellStyle name="40% - Accent5 41" xfId="3230"/>
    <cellStyle name="40% - Accent5 42" xfId="3231"/>
    <cellStyle name="40% - Accent5 43" xfId="3232"/>
    <cellStyle name="40% - Accent5 44" xfId="3233"/>
    <cellStyle name="40% - Accent5 45" xfId="3234"/>
    <cellStyle name="40% - Accent5 46" xfId="3235"/>
    <cellStyle name="40% - Accent5 47" xfId="3236"/>
    <cellStyle name="40% - Accent5 48" xfId="3237"/>
    <cellStyle name="40% - Accent5 49" xfId="3238"/>
    <cellStyle name="40% - Accent5 5" xfId="3239"/>
    <cellStyle name="40% - Accent5 50" xfId="3240"/>
    <cellStyle name="40% - Accent5 51" xfId="3241"/>
    <cellStyle name="40% - Accent5 52" xfId="3242"/>
    <cellStyle name="40% - Accent5 53" xfId="3243"/>
    <cellStyle name="40% - Accent5 54" xfId="3244"/>
    <cellStyle name="40% - Accent5 55" xfId="3245"/>
    <cellStyle name="40% - Accent5 56" xfId="3246"/>
    <cellStyle name="40% - Accent5 57" xfId="3247"/>
    <cellStyle name="40% - Accent5 58" xfId="3248"/>
    <cellStyle name="40% - Accent5 59" xfId="3249"/>
    <cellStyle name="40% - Accent5 6" xfId="3250"/>
    <cellStyle name="40% - Accent5 60" xfId="3251"/>
    <cellStyle name="40% - Accent5 61" xfId="3252"/>
    <cellStyle name="40% - Accent5 62" xfId="3253"/>
    <cellStyle name="40% - Accent5 63" xfId="3254"/>
    <cellStyle name="40% - Accent5 64" xfId="3255"/>
    <cellStyle name="40% - Accent5 7" xfId="3256"/>
    <cellStyle name="40% - Accent5 8" xfId="3257"/>
    <cellStyle name="40% - Accent5 9" xfId="3258"/>
    <cellStyle name="40% - Accent6 10" xfId="3259"/>
    <cellStyle name="40% - Accent6 11" xfId="3260"/>
    <cellStyle name="40% - Accent6 12" xfId="3261"/>
    <cellStyle name="40% - Accent6 13" xfId="3262"/>
    <cellStyle name="40% - Accent6 14" xfId="3263"/>
    <cellStyle name="40% - Accent6 15" xfId="3264"/>
    <cellStyle name="40% - Accent6 16" xfId="3265"/>
    <cellStyle name="40% - Accent6 17" xfId="3266"/>
    <cellStyle name="40% - Accent6 18" xfId="3267"/>
    <cellStyle name="40% - Accent6 19" xfId="3268"/>
    <cellStyle name="40% - Accent6 2" xfId="3269"/>
    <cellStyle name="40% - Accent6 2 2" xfId="3270"/>
    <cellStyle name="40% - Accent6 20" xfId="3271"/>
    <cellStyle name="40% - Accent6 21" xfId="3272"/>
    <cellStyle name="40% - Accent6 22" xfId="3273"/>
    <cellStyle name="40% - Accent6 23" xfId="3274"/>
    <cellStyle name="40% - Accent6 24" xfId="3275"/>
    <cellStyle name="40% - Accent6 25" xfId="3276"/>
    <cellStyle name="40% - Accent6 26" xfId="3277"/>
    <cellStyle name="40% - Accent6 27" xfId="3278"/>
    <cellStyle name="40% - Accent6 28" xfId="3279"/>
    <cellStyle name="40% - Accent6 29" xfId="3280"/>
    <cellStyle name="40% - Accent6 3" xfId="3281"/>
    <cellStyle name="40% - Accent6 30" xfId="3282"/>
    <cellStyle name="40% - Accent6 31" xfId="3283"/>
    <cellStyle name="40% - Accent6 32" xfId="3284"/>
    <cellStyle name="40% - Accent6 33" xfId="3285"/>
    <cellStyle name="40% - Accent6 34" xfId="3286"/>
    <cellStyle name="40% - Accent6 35" xfId="3287"/>
    <cellStyle name="40% - Accent6 36" xfId="3288"/>
    <cellStyle name="40% - Accent6 37" xfId="3289"/>
    <cellStyle name="40% - Accent6 38" xfId="3290"/>
    <cellStyle name="40% - Accent6 39" xfId="3291"/>
    <cellStyle name="40% - Accent6 4" xfId="3292"/>
    <cellStyle name="40% - Accent6 4 2" xfId="3293"/>
    <cellStyle name="40% - Accent6 4 2 2" xfId="3294"/>
    <cellStyle name="40% - Accent6 4 2 3" xfId="3295"/>
    <cellStyle name="40% - Accent6 4 3" xfId="3296"/>
    <cellStyle name="40% - Accent6 4 3 2" xfId="3297"/>
    <cellStyle name="40% - Accent6 4 4" xfId="3298"/>
    <cellStyle name="40% - Accent6 4 5" xfId="3299"/>
    <cellStyle name="40% - Accent6 40" xfId="3300"/>
    <cellStyle name="40% - Accent6 41" xfId="3301"/>
    <cellStyle name="40% - Accent6 42" xfId="3302"/>
    <cellStyle name="40% - Accent6 43" xfId="3303"/>
    <cellStyle name="40% - Accent6 44" xfId="3304"/>
    <cellStyle name="40% - Accent6 45" xfId="3305"/>
    <cellStyle name="40% - Accent6 46" xfId="3306"/>
    <cellStyle name="40% - Accent6 47" xfId="3307"/>
    <cellStyle name="40% - Accent6 48" xfId="3308"/>
    <cellStyle name="40% - Accent6 49" xfId="3309"/>
    <cellStyle name="40% - Accent6 5" xfId="3310"/>
    <cellStyle name="40% - Accent6 50" xfId="3311"/>
    <cellStyle name="40% - Accent6 51" xfId="3312"/>
    <cellStyle name="40% - Accent6 52" xfId="3313"/>
    <cellStyle name="40% - Accent6 53" xfId="3314"/>
    <cellStyle name="40% - Accent6 54" xfId="3315"/>
    <cellStyle name="40% - Accent6 55" xfId="3316"/>
    <cellStyle name="40% - Accent6 56" xfId="3317"/>
    <cellStyle name="40% - Accent6 57" xfId="3318"/>
    <cellStyle name="40% - Accent6 58" xfId="3319"/>
    <cellStyle name="40% - Accent6 59" xfId="3320"/>
    <cellStyle name="40% - Accent6 6" xfId="3321"/>
    <cellStyle name="40% - Accent6 60" xfId="3322"/>
    <cellStyle name="40% - Accent6 61" xfId="3323"/>
    <cellStyle name="40% - Accent6 62" xfId="3324"/>
    <cellStyle name="40% - Accent6 63" xfId="3325"/>
    <cellStyle name="40% - Accent6 64" xfId="3326"/>
    <cellStyle name="40% - Accent6 7" xfId="3327"/>
    <cellStyle name="40% - Accent6 8" xfId="3328"/>
    <cellStyle name="40% - Accent6 9" xfId="3329"/>
    <cellStyle name="60% - Accent1 10" xfId="3330"/>
    <cellStyle name="60% - Accent1 11" xfId="3331"/>
    <cellStyle name="60% - Accent1 12" xfId="3332"/>
    <cellStyle name="60% - Accent1 13" xfId="3333"/>
    <cellStyle name="60% - Accent1 14" xfId="3334"/>
    <cellStyle name="60% - Accent1 15" xfId="3335"/>
    <cellStyle name="60% - Accent1 16" xfId="3336"/>
    <cellStyle name="60% - Accent1 17" xfId="3337"/>
    <cellStyle name="60% - Accent1 18" xfId="3338"/>
    <cellStyle name="60% - Accent1 19" xfId="3339"/>
    <cellStyle name="60% - Accent1 2" xfId="3340"/>
    <cellStyle name="60% - Accent1 2 2" xfId="3341"/>
    <cellStyle name="60% - Accent1 20" xfId="3342"/>
    <cellStyle name="60% - Accent1 21" xfId="3343"/>
    <cellStyle name="60% - Accent1 22" xfId="3344"/>
    <cellStyle name="60% - Accent1 23" xfId="3345"/>
    <cellStyle name="60% - Accent1 24" xfId="3346"/>
    <cellStyle name="60% - Accent1 25" xfId="3347"/>
    <cellStyle name="60% - Accent1 26" xfId="3348"/>
    <cellStyle name="60% - Accent1 27" xfId="3349"/>
    <cellStyle name="60% - Accent1 28" xfId="3350"/>
    <cellStyle name="60% - Accent1 29" xfId="3351"/>
    <cellStyle name="60% - Accent1 3" xfId="3352"/>
    <cellStyle name="60% - Accent1 3 2" xfId="3353"/>
    <cellStyle name="60% - Accent1 30" xfId="3354"/>
    <cellStyle name="60% - Accent1 31" xfId="3355"/>
    <cellStyle name="60% - Accent1 32" xfId="3356"/>
    <cellStyle name="60% - Accent1 33" xfId="3357"/>
    <cellStyle name="60% - Accent1 34" xfId="3358"/>
    <cellStyle name="60% - Accent1 35" xfId="3359"/>
    <cellStyle name="60% - Accent1 36" xfId="3360"/>
    <cellStyle name="60% - Accent1 37" xfId="3361"/>
    <cellStyle name="60% - Accent1 38" xfId="3362"/>
    <cellStyle name="60% - Accent1 39" xfId="3363"/>
    <cellStyle name="60% - Accent1 4" xfId="3364"/>
    <cellStyle name="60% - Accent1 40" xfId="3365"/>
    <cellStyle name="60% - Accent1 41" xfId="3366"/>
    <cellStyle name="60% - Accent1 42" xfId="3367"/>
    <cellStyle name="60% - Accent1 43" xfId="3368"/>
    <cellStyle name="60% - Accent1 44" xfId="3369"/>
    <cellStyle name="60% - Accent1 45" xfId="3370"/>
    <cellStyle name="60% - Accent1 46" xfId="3371"/>
    <cellStyle name="60% - Accent1 47" xfId="3372"/>
    <cellStyle name="60% - Accent1 48" xfId="3373"/>
    <cellStyle name="60% - Accent1 49" xfId="3374"/>
    <cellStyle name="60% - Accent1 5" xfId="3375"/>
    <cellStyle name="60% - Accent1 50" xfId="3376"/>
    <cellStyle name="60% - Accent1 51" xfId="3377"/>
    <cellStyle name="60% - Accent1 52" xfId="3378"/>
    <cellStyle name="60% - Accent1 53" xfId="3379"/>
    <cellStyle name="60% - Accent1 54" xfId="3380"/>
    <cellStyle name="60% - Accent1 55" xfId="3381"/>
    <cellStyle name="60% - Accent1 56" xfId="3382"/>
    <cellStyle name="60% - Accent1 57" xfId="3383"/>
    <cellStyle name="60% - Accent1 58" xfId="3384"/>
    <cellStyle name="60% - Accent1 59" xfId="3385"/>
    <cellStyle name="60% - Accent1 6" xfId="3386"/>
    <cellStyle name="60% - Accent1 60" xfId="3387"/>
    <cellStyle name="60% - Accent1 61" xfId="3388"/>
    <cellStyle name="60% - Accent1 62" xfId="3389"/>
    <cellStyle name="60% - Accent1 63" xfId="3390"/>
    <cellStyle name="60% - Accent1 64" xfId="3391"/>
    <cellStyle name="60% - Accent1 7" xfId="3392"/>
    <cellStyle name="60% - Accent1 8" xfId="3393"/>
    <cellStyle name="60% - Accent1 9" xfId="3394"/>
    <cellStyle name="60% - Accent2 10" xfId="3395"/>
    <cellStyle name="60% - Accent2 11" xfId="3396"/>
    <cellStyle name="60% - Accent2 12" xfId="3397"/>
    <cellStyle name="60% - Accent2 13" xfId="3398"/>
    <cellStyle name="60% - Accent2 14" xfId="3399"/>
    <cellStyle name="60% - Accent2 15" xfId="3400"/>
    <cellStyle name="60% - Accent2 16" xfId="3401"/>
    <cellStyle name="60% - Accent2 17" xfId="3402"/>
    <cellStyle name="60% - Accent2 18" xfId="3403"/>
    <cellStyle name="60% - Accent2 19" xfId="3404"/>
    <cellStyle name="60% - Accent2 2" xfId="3405"/>
    <cellStyle name="60% - Accent2 2 2" xfId="3406"/>
    <cellStyle name="60% - Accent2 20" xfId="3407"/>
    <cellStyle name="60% - Accent2 21" xfId="3408"/>
    <cellStyle name="60% - Accent2 22" xfId="3409"/>
    <cellStyle name="60% - Accent2 23" xfId="3410"/>
    <cellStyle name="60% - Accent2 24" xfId="3411"/>
    <cellStyle name="60% - Accent2 25" xfId="3412"/>
    <cellStyle name="60% - Accent2 26" xfId="3413"/>
    <cellStyle name="60% - Accent2 27" xfId="3414"/>
    <cellStyle name="60% - Accent2 28" xfId="3415"/>
    <cellStyle name="60% - Accent2 29" xfId="3416"/>
    <cellStyle name="60% - Accent2 3" xfId="3417"/>
    <cellStyle name="60% - Accent2 3 2" xfId="3418"/>
    <cellStyle name="60% - Accent2 30" xfId="3419"/>
    <cellStyle name="60% - Accent2 31" xfId="3420"/>
    <cellStyle name="60% - Accent2 32" xfId="3421"/>
    <cellStyle name="60% - Accent2 33" xfId="3422"/>
    <cellStyle name="60% - Accent2 34" xfId="3423"/>
    <cellStyle name="60% - Accent2 35" xfId="3424"/>
    <cellStyle name="60% - Accent2 36" xfId="3425"/>
    <cellStyle name="60% - Accent2 37" xfId="3426"/>
    <cellStyle name="60% - Accent2 38" xfId="3427"/>
    <cellStyle name="60% - Accent2 39" xfId="3428"/>
    <cellStyle name="60% - Accent2 4" xfId="3429"/>
    <cellStyle name="60% - Accent2 40" xfId="3430"/>
    <cellStyle name="60% - Accent2 41" xfId="3431"/>
    <cellStyle name="60% - Accent2 42" xfId="3432"/>
    <cellStyle name="60% - Accent2 43" xfId="3433"/>
    <cellStyle name="60% - Accent2 44" xfId="3434"/>
    <cellStyle name="60% - Accent2 45" xfId="3435"/>
    <cellStyle name="60% - Accent2 46" xfId="3436"/>
    <cellStyle name="60% - Accent2 47" xfId="3437"/>
    <cellStyle name="60% - Accent2 48" xfId="3438"/>
    <cellStyle name="60% - Accent2 49" xfId="3439"/>
    <cellStyle name="60% - Accent2 5" xfId="3440"/>
    <cellStyle name="60% - Accent2 50" xfId="3441"/>
    <cellStyle name="60% - Accent2 51" xfId="3442"/>
    <cellStyle name="60% - Accent2 52" xfId="3443"/>
    <cellStyle name="60% - Accent2 53" xfId="3444"/>
    <cellStyle name="60% - Accent2 54" xfId="3445"/>
    <cellStyle name="60% - Accent2 55" xfId="3446"/>
    <cellStyle name="60% - Accent2 56" xfId="3447"/>
    <cellStyle name="60% - Accent2 57" xfId="3448"/>
    <cellStyle name="60% - Accent2 58" xfId="3449"/>
    <cellStyle name="60% - Accent2 59" xfId="3450"/>
    <cellStyle name="60% - Accent2 6" xfId="3451"/>
    <cellStyle name="60% - Accent2 60" xfId="3452"/>
    <cellStyle name="60% - Accent2 61" xfId="3453"/>
    <cellStyle name="60% - Accent2 62" xfId="3454"/>
    <cellStyle name="60% - Accent2 63" xfId="3455"/>
    <cellStyle name="60% - Accent2 64" xfId="3456"/>
    <cellStyle name="60% - Accent2 7" xfId="3457"/>
    <cellStyle name="60% - Accent2 8" xfId="3458"/>
    <cellStyle name="60% - Accent2 9" xfId="3459"/>
    <cellStyle name="60% - Accent3 10" xfId="3460"/>
    <cellStyle name="60% - Accent3 11" xfId="3461"/>
    <cellStyle name="60% - Accent3 12" xfId="3462"/>
    <cellStyle name="60% - Accent3 13" xfId="3463"/>
    <cellStyle name="60% - Accent3 14" xfId="3464"/>
    <cellStyle name="60% - Accent3 15" xfId="3465"/>
    <cellStyle name="60% - Accent3 16" xfId="3466"/>
    <cellStyle name="60% - Accent3 17" xfId="3467"/>
    <cellStyle name="60% - Accent3 18" xfId="3468"/>
    <cellStyle name="60% - Accent3 19" xfId="3469"/>
    <cellStyle name="60% - Accent3 2" xfId="3470"/>
    <cellStyle name="60% - Accent3 2 2" xfId="3471"/>
    <cellStyle name="60% - Accent3 20" xfId="3472"/>
    <cellStyle name="60% - Accent3 21" xfId="3473"/>
    <cellStyle name="60% - Accent3 22" xfId="3474"/>
    <cellStyle name="60% - Accent3 23" xfId="3475"/>
    <cellStyle name="60% - Accent3 24" xfId="3476"/>
    <cellStyle name="60% - Accent3 25" xfId="3477"/>
    <cellStyle name="60% - Accent3 26" xfId="3478"/>
    <cellStyle name="60% - Accent3 27" xfId="3479"/>
    <cellStyle name="60% - Accent3 28" xfId="3480"/>
    <cellStyle name="60% - Accent3 29" xfId="3481"/>
    <cellStyle name="60% - Accent3 3" xfId="3482"/>
    <cellStyle name="60% - Accent3 3 2" xfId="3483"/>
    <cellStyle name="60% - Accent3 30" xfId="3484"/>
    <cellStyle name="60% - Accent3 31" xfId="3485"/>
    <cellStyle name="60% - Accent3 32" xfId="3486"/>
    <cellStyle name="60% - Accent3 33" xfId="3487"/>
    <cellStyle name="60% - Accent3 34" xfId="3488"/>
    <cellStyle name="60% - Accent3 35" xfId="3489"/>
    <cellStyle name="60% - Accent3 36" xfId="3490"/>
    <cellStyle name="60% - Accent3 37" xfId="3491"/>
    <cellStyle name="60% - Accent3 38" xfId="3492"/>
    <cellStyle name="60% - Accent3 39" xfId="3493"/>
    <cellStyle name="60% - Accent3 4" xfId="3494"/>
    <cellStyle name="60% - Accent3 40" xfId="3495"/>
    <cellStyle name="60% - Accent3 41" xfId="3496"/>
    <cellStyle name="60% - Accent3 42" xfId="3497"/>
    <cellStyle name="60% - Accent3 43" xfId="3498"/>
    <cellStyle name="60% - Accent3 44" xfId="3499"/>
    <cellStyle name="60% - Accent3 45" xfId="3500"/>
    <cellStyle name="60% - Accent3 46" xfId="3501"/>
    <cellStyle name="60% - Accent3 47" xfId="3502"/>
    <cellStyle name="60% - Accent3 48" xfId="3503"/>
    <cellStyle name="60% - Accent3 49" xfId="3504"/>
    <cellStyle name="60% - Accent3 5" xfId="3505"/>
    <cellStyle name="60% - Accent3 50" xfId="3506"/>
    <cellStyle name="60% - Accent3 51" xfId="3507"/>
    <cellStyle name="60% - Accent3 52" xfId="3508"/>
    <cellStyle name="60% - Accent3 53" xfId="3509"/>
    <cellStyle name="60% - Accent3 54" xfId="3510"/>
    <cellStyle name="60% - Accent3 55" xfId="3511"/>
    <cellStyle name="60% - Accent3 56" xfId="3512"/>
    <cellStyle name="60% - Accent3 57" xfId="3513"/>
    <cellStyle name="60% - Accent3 58" xfId="3514"/>
    <cellStyle name="60% - Accent3 59" xfId="3515"/>
    <cellStyle name="60% - Accent3 6" xfId="3516"/>
    <cellStyle name="60% - Accent3 60" xfId="3517"/>
    <cellStyle name="60% - Accent3 61" xfId="3518"/>
    <cellStyle name="60% - Accent3 62" xfId="3519"/>
    <cellStyle name="60% - Accent3 63" xfId="3520"/>
    <cellStyle name="60% - Accent3 64" xfId="3521"/>
    <cellStyle name="60% - Accent3 7" xfId="3522"/>
    <cellStyle name="60% - Accent3 8" xfId="3523"/>
    <cellStyle name="60% - Accent3 9" xfId="3524"/>
    <cellStyle name="60% - Accent4 10" xfId="3525"/>
    <cellStyle name="60% - Accent4 11" xfId="3526"/>
    <cellStyle name="60% - Accent4 12" xfId="3527"/>
    <cellStyle name="60% - Accent4 13" xfId="3528"/>
    <cellStyle name="60% - Accent4 14" xfId="3529"/>
    <cellStyle name="60% - Accent4 15" xfId="3530"/>
    <cellStyle name="60% - Accent4 16" xfId="3531"/>
    <cellStyle name="60% - Accent4 17" xfId="3532"/>
    <cellStyle name="60% - Accent4 18" xfId="3533"/>
    <cellStyle name="60% - Accent4 19" xfId="3534"/>
    <cellStyle name="60% - Accent4 2" xfId="3535"/>
    <cellStyle name="60% - Accent4 2 2" xfId="3536"/>
    <cellStyle name="60% - Accent4 20" xfId="3537"/>
    <cellStyle name="60% - Accent4 21" xfId="3538"/>
    <cellStyle name="60% - Accent4 22" xfId="3539"/>
    <cellStyle name="60% - Accent4 23" xfId="3540"/>
    <cellStyle name="60% - Accent4 24" xfId="3541"/>
    <cellStyle name="60% - Accent4 25" xfId="3542"/>
    <cellStyle name="60% - Accent4 26" xfId="3543"/>
    <cellStyle name="60% - Accent4 27" xfId="3544"/>
    <cellStyle name="60% - Accent4 28" xfId="3545"/>
    <cellStyle name="60% - Accent4 29" xfId="3546"/>
    <cellStyle name="60% - Accent4 3" xfId="3547"/>
    <cellStyle name="60% - Accent4 3 2" xfId="3548"/>
    <cellStyle name="60% - Accent4 30" xfId="3549"/>
    <cellStyle name="60% - Accent4 31" xfId="3550"/>
    <cellStyle name="60% - Accent4 32" xfId="3551"/>
    <cellStyle name="60% - Accent4 33" xfId="3552"/>
    <cellStyle name="60% - Accent4 34" xfId="3553"/>
    <cellStyle name="60% - Accent4 35" xfId="3554"/>
    <cellStyle name="60% - Accent4 36" xfId="3555"/>
    <cellStyle name="60% - Accent4 37" xfId="3556"/>
    <cellStyle name="60% - Accent4 38" xfId="3557"/>
    <cellStyle name="60% - Accent4 39" xfId="3558"/>
    <cellStyle name="60% - Accent4 4" xfId="3559"/>
    <cellStyle name="60% - Accent4 40" xfId="3560"/>
    <cellStyle name="60% - Accent4 41" xfId="3561"/>
    <cellStyle name="60% - Accent4 42" xfId="3562"/>
    <cellStyle name="60% - Accent4 43" xfId="3563"/>
    <cellStyle name="60% - Accent4 44" xfId="3564"/>
    <cellStyle name="60% - Accent4 45" xfId="3565"/>
    <cellStyle name="60% - Accent4 46" xfId="3566"/>
    <cellStyle name="60% - Accent4 47" xfId="3567"/>
    <cellStyle name="60% - Accent4 48" xfId="3568"/>
    <cellStyle name="60% - Accent4 49" xfId="3569"/>
    <cellStyle name="60% - Accent4 5" xfId="3570"/>
    <cellStyle name="60% - Accent4 50" xfId="3571"/>
    <cellStyle name="60% - Accent4 51" xfId="3572"/>
    <cellStyle name="60% - Accent4 52" xfId="3573"/>
    <cellStyle name="60% - Accent4 53" xfId="3574"/>
    <cellStyle name="60% - Accent4 54" xfId="3575"/>
    <cellStyle name="60% - Accent4 55" xfId="3576"/>
    <cellStyle name="60% - Accent4 56" xfId="3577"/>
    <cellStyle name="60% - Accent4 57" xfId="3578"/>
    <cellStyle name="60% - Accent4 58" xfId="3579"/>
    <cellStyle name="60% - Accent4 59" xfId="3580"/>
    <cellStyle name="60% - Accent4 6" xfId="3581"/>
    <cellStyle name="60% - Accent4 60" xfId="3582"/>
    <cellStyle name="60% - Accent4 61" xfId="3583"/>
    <cellStyle name="60% - Accent4 62" xfId="3584"/>
    <cellStyle name="60% - Accent4 63" xfId="3585"/>
    <cellStyle name="60% - Accent4 64" xfId="3586"/>
    <cellStyle name="60% - Accent4 7" xfId="3587"/>
    <cellStyle name="60% - Accent4 8" xfId="3588"/>
    <cellStyle name="60% - Accent4 9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0" xfId="3602"/>
    <cellStyle name="60% - Accent5 21" xfId="3603"/>
    <cellStyle name="60% - Accent5 22" xfId="3604"/>
    <cellStyle name="60% - Accent5 23" xfId="3605"/>
    <cellStyle name="60% - Accent5 24" xfId="3606"/>
    <cellStyle name="60% - Accent5 25" xfId="3607"/>
    <cellStyle name="60% - Accent5 26" xfId="3608"/>
    <cellStyle name="60% - Accent5 27" xfId="3609"/>
    <cellStyle name="60% - Accent5 28" xfId="3610"/>
    <cellStyle name="60% - Accent5 29" xfId="3611"/>
    <cellStyle name="60% - Accent5 3" xfId="3612"/>
    <cellStyle name="60% - Accent5 3 2" xfId="3613"/>
    <cellStyle name="60% - Accent5 30" xfId="3614"/>
    <cellStyle name="60% - Accent5 31" xfId="3615"/>
    <cellStyle name="60% - Accent5 32" xfId="3616"/>
    <cellStyle name="60% - Accent5 33" xfId="3617"/>
    <cellStyle name="60% - Accent5 34" xfId="3618"/>
    <cellStyle name="60% - Accent5 35" xfId="3619"/>
    <cellStyle name="60% - Accent5 36" xfId="3620"/>
    <cellStyle name="60% - Accent5 37" xfId="3621"/>
    <cellStyle name="60% - Accent5 38" xfId="3622"/>
    <cellStyle name="60% - Accent5 39" xfId="3623"/>
    <cellStyle name="60% - Accent5 4" xfId="3624"/>
    <cellStyle name="60% - Accent5 40" xfId="3625"/>
    <cellStyle name="60% - Accent5 41" xfId="3626"/>
    <cellStyle name="60% - Accent5 42" xfId="3627"/>
    <cellStyle name="60% - Accent5 43" xfId="3628"/>
    <cellStyle name="60% - Accent5 44" xfId="3629"/>
    <cellStyle name="60% - Accent5 45" xfId="3630"/>
    <cellStyle name="60% - Accent5 46" xfId="3631"/>
    <cellStyle name="60% - Accent5 47" xfId="3632"/>
    <cellStyle name="60% - Accent5 48" xfId="3633"/>
    <cellStyle name="60% - Accent5 49" xfId="3634"/>
    <cellStyle name="60% - Accent5 5" xfId="3635"/>
    <cellStyle name="60% - Accent5 50" xfId="3636"/>
    <cellStyle name="60% - Accent5 51" xfId="3637"/>
    <cellStyle name="60% - Accent5 52" xfId="3638"/>
    <cellStyle name="60% - Accent5 53" xfId="3639"/>
    <cellStyle name="60% - Accent5 54" xfId="3640"/>
    <cellStyle name="60% - Accent5 55" xfId="3641"/>
    <cellStyle name="60% - Accent5 56" xfId="3642"/>
    <cellStyle name="60% - Accent5 57" xfId="3643"/>
    <cellStyle name="60% - Accent5 58" xfId="3644"/>
    <cellStyle name="60% - Accent5 59" xfId="3645"/>
    <cellStyle name="60% - Accent5 6" xfId="3646"/>
    <cellStyle name="60% - Accent5 60" xfId="3647"/>
    <cellStyle name="60% - Accent5 61" xfId="3648"/>
    <cellStyle name="60% - Accent5 62" xfId="3649"/>
    <cellStyle name="60% - Accent5 63" xfId="3650"/>
    <cellStyle name="60% - Accent5 64" xfId="3651"/>
    <cellStyle name="60% - Accent5 7" xfId="3652"/>
    <cellStyle name="60% - Accent5 8" xfId="3653"/>
    <cellStyle name="60% - Accent5 9" xfId="3654"/>
    <cellStyle name="60% - Accent6 10" xfId="3655"/>
    <cellStyle name="60% - Accent6 11" xfId="3656"/>
    <cellStyle name="60% - Accent6 12" xfId="3657"/>
    <cellStyle name="60% - Accent6 13" xfId="3658"/>
    <cellStyle name="60% - Accent6 14" xfId="3659"/>
    <cellStyle name="60% - Accent6 15" xfId="3660"/>
    <cellStyle name="60% - Accent6 16" xfId="3661"/>
    <cellStyle name="60% - Accent6 17" xfId="3662"/>
    <cellStyle name="60% - Accent6 18" xfId="3663"/>
    <cellStyle name="60% - Accent6 19" xfId="3664"/>
    <cellStyle name="60% - Accent6 2" xfId="3665"/>
    <cellStyle name="60% - Accent6 2 2" xfId="3666"/>
    <cellStyle name="60% - Accent6 20" xfId="3667"/>
    <cellStyle name="60% - Accent6 21" xfId="3668"/>
    <cellStyle name="60% - Accent6 22" xfId="3669"/>
    <cellStyle name="60% - Accent6 23" xfId="3670"/>
    <cellStyle name="60% - Accent6 24" xfId="3671"/>
    <cellStyle name="60% - Accent6 25" xfId="3672"/>
    <cellStyle name="60% - Accent6 26" xfId="3673"/>
    <cellStyle name="60% - Accent6 27" xfId="3674"/>
    <cellStyle name="60% - Accent6 28" xfId="3675"/>
    <cellStyle name="60% - Accent6 29" xfId="3676"/>
    <cellStyle name="60% - Accent6 3" xfId="3677"/>
    <cellStyle name="60% - Accent6 3 2" xfId="3678"/>
    <cellStyle name="60% - Accent6 30" xfId="3679"/>
    <cellStyle name="60% - Accent6 31" xfId="3680"/>
    <cellStyle name="60% - Accent6 32" xfId="3681"/>
    <cellStyle name="60% - Accent6 33" xfId="3682"/>
    <cellStyle name="60% - Accent6 34" xfId="3683"/>
    <cellStyle name="60% - Accent6 35" xfId="3684"/>
    <cellStyle name="60% - Accent6 36" xfId="3685"/>
    <cellStyle name="60% - Accent6 37" xfId="3686"/>
    <cellStyle name="60% - Accent6 38" xfId="3687"/>
    <cellStyle name="60% - Accent6 39" xfId="3688"/>
    <cellStyle name="60% - Accent6 4" xfId="3689"/>
    <cellStyle name="60% - Accent6 40" xfId="3690"/>
    <cellStyle name="60% - Accent6 41" xfId="3691"/>
    <cellStyle name="60% - Accent6 42" xfId="3692"/>
    <cellStyle name="60% - Accent6 43" xfId="3693"/>
    <cellStyle name="60% - Accent6 44" xfId="3694"/>
    <cellStyle name="60% - Accent6 45" xfId="3695"/>
    <cellStyle name="60% - Accent6 46" xfId="3696"/>
    <cellStyle name="60% - Accent6 47" xfId="3697"/>
    <cellStyle name="60% - Accent6 48" xfId="3698"/>
    <cellStyle name="60% - Accent6 49" xfId="3699"/>
    <cellStyle name="60% - Accent6 5" xfId="3700"/>
    <cellStyle name="60% - Accent6 50" xfId="3701"/>
    <cellStyle name="60% - Accent6 51" xfId="3702"/>
    <cellStyle name="60% - Accent6 52" xfId="3703"/>
    <cellStyle name="60% - Accent6 53" xfId="3704"/>
    <cellStyle name="60% - Accent6 54" xfId="3705"/>
    <cellStyle name="60% - Accent6 55" xfId="3706"/>
    <cellStyle name="60% - Accent6 56" xfId="3707"/>
    <cellStyle name="60% - Accent6 57" xfId="3708"/>
    <cellStyle name="60% - Accent6 58" xfId="3709"/>
    <cellStyle name="60% - Accent6 59" xfId="3710"/>
    <cellStyle name="60% - Accent6 6" xfId="3711"/>
    <cellStyle name="60% - Accent6 60" xfId="3712"/>
    <cellStyle name="60% - Accent6 61" xfId="3713"/>
    <cellStyle name="60% - Accent6 62" xfId="3714"/>
    <cellStyle name="60% - Accent6 63" xfId="3715"/>
    <cellStyle name="60% - Accent6 64" xfId="3716"/>
    <cellStyle name="60% - Accent6 7" xfId="3717"/>
    <cellStyle name="60% - Accent6 8" xfId="3718"/>
    <cellStyle name="60% - Accent6 9" xfId="3719"/>
    <cellStyle name="Accent1 - 20%" xfId="3720"/>
    <cellStyle name="Accent1 - 40%" xfId="3721"/>
    <cellStyle name="Accent1 - 60%" xfId="3722"/>
    <cellStyle name="Accent1 10" xfId="3723"/>
    <cellStyle name="Accent1 11" xfId="3724"/>
    <cellStyle name="Accent1 12" xfId="3725"/>
    <cellStyle name="Accent1 13" xfId="3726"/>
    <cellStyle name="Accent1 14" xfId="3727"/>
    <cellStyle name="Accent1 15" xfId="3728"/>
    <cellStyle name="Accent1 16" xfId="3729"/>
    <cellStyle name="Accent1 17" xfId="3730"/>
    <cellStyle name="Accent1 18" xfId="3731"/>
    <cellStyle name="Accent1 19" xfId="3732"/>
    <cellStyle name="Accent1 2" xfId="3733"/>
    <cellStyle name="Accent1 2 2" xfId="3734"/>
    <cellStyle name="Accent1 20" xfId="3735"/>
    <cellStyle name="Accent1 21" xfId="3736"/>
    <cellStyle name="Accent1 22" xfId="3737"/>
    <cellStyle name="Accent1 23" xfId="3738"/>
    <cellStyle name="Accent1 24" xfId="3739"/>
    <cellStyle name="Accent1 25" xfId="3740"/>
    <cellStyle name="Accent1 26" xfId="3741"/>
    <cellStyle name="Accent1 27" xfId="3742"/>
    <cellStyle name="Accent1 28" xfId="3743"/>
    <cellStyle name="Accent1 29" xfId="3744"/>
    <cellStyle name="Accent1 3" xfId="3745"/>
    <cellStyle name="Accent1 3 2" xfId="3746"/>
    <cellStyle name="Accent1 30" xfId="3747"/>
    <cellStyle name="Accent1 31" xfId="3748"/>
    <cellStyle name="Accent1 32" xfId="3749"/>
    <cellStyle name="Accent1 33" xfId="3750"/>
    <cellStyle name="Accent1 34" xfId="3751"/>
    <cellStyle name="Accent1 35" xfId="3752"/>
    <cellStyle name="Accent1 36" xfId="3753"/>
    <cellStyle name="Accent1 37" xfId="3754"/>
    <cellStyle name="Accent1 38" xfId="3755"/>
    <cellStyle name="Accent1 39" xfId="3756"/>
    <cellStyle name="Accent1 4" xfId="3757"/>
    <cellStyle name="Accent1 4 2" xfId="3758"/>
    <cellStyle name="Accent1 40" xfId="3759"/>
    <cellStyle name="Accent1 41" xfId="3760"/>
    <cellStyle name="Accent1 42" xfId="3761"/>
    <cellStyle name="Accent1 43" xfId="3762"/>
    <cellStyle name="Accent1 44" xfId="3763"/>
    <cellStyle name="Accent1 45" xfId="3764"/>
    <cellStyle name="Accent1 46" xfId="3765"/>
    <cellStyle name="Accent1 47" xfId="3766"/>
    <cellStyle name="Accent1 48" xfId="3767"/>
    <cellStyle name="Accent1 49" xfId="3768"/>
    <cellStyle name="Accent1 5" xfId="3769"/>
    <cellStyle name="Accent1 50" xfId="3770"/>
    <cellStyle name="Accent1 51" xfId="3771"/>
    <cellStyle name="Accent1 52" xfId="3772"/>
    <cellStyle name="Accent1 53" xfId="3773"/>
    <cellStyle name="Accent1 54" xfId="3774"/>
    <cellStyle name="Accent1 55" xfId="3775"/>
    <cellStyle name="Accent1 56" xfId="3776"/>
    <cellStyle name="Accent1 57" xfId="3777"/>
    <cellStyle name="Accent1 58" xfId="3778"/>
    <cellStyle name="Accent1 59" xfId="3779"/>
    <cellStyle name="Accent1 6" xfId="3780"/>
    <cellStyle name="Accent1 60" xfId="3781"/>
    <cellStyle name="Accent1 61" xfId="3782"/>
    <cellStyle name="Accent1 62" xfId="3783"/>
    <cellStyle name="Accent1 63" xfId="3784"/>
    <cellStyle name="Accent1 64" xfId="3785"/>
    <cellStyle name="Accent1 7" xfId="3786"/>
    <cellStyle name="Accent1 8" xfId="3787"/>
    <cellStyle name="Accent1 9" xfId="3788"/>
    <cellStyle name="Accent2 - 20%" xfId="3789"/>
    <cellStyle name="Accent2 - 40%" xfId="3790"/>
    <cellStyle name="Accent2 - 60%" xfId="3791"/>
    <cellStyle name="Accent2 10" xfId="3792"/>
    <cellStyle name="Accent2 11" xfId="3793"/>
    <cellStyle name="Accent2 12" xfId="3794"/>
    <cellStyle name="Accent2 13" xfId="3795"/>
    <cellStyle name="Accent2 14" xfId="3796"/>
    <cellStyle name="Accent2 15" xfId="3797"/>
    <cellStyle name="Accent2 16" xfId="3798"/>
    <cellStyle name="Accent2 17" xfId="3799"/>
    <cellStyle name="Accent2 18" xfId="3800"/>
    <cellStyle name="Accent2 19" xfId="3801"/>
    <cellStyle name="Accent2 2" xfId="3802"/>
    <cellStyle name="Accent2 2 2" xfId="3803"/>
    <cellStyle name="Accent2 20" xfId="3804"/>
    <cellStyle name="Accent2 21" xfId="3805"/>
    <cellStyle name="Accent2 22" xfId="3806"/>
    <cellStyle name="Accent2 23" xfId="3807"/>
    <cellStyle name="Accent2 24" xfId="3808"/>
    <cellStyle name="Accent2 25" xfId="3809"/>
    <cellStyle name="Accent2 26" xfId="3810"/>
    <cellStyle name="Accent2 27" xfId="3811"/>
    <cellStyle name="Accent2 28" xfId="3812"/>
    <cellStyle name="Accent2 29" xfId="3813"/>
    <cellStyle name="Accent2 3" xfId="3814"/>
    <cellStyle name="Accent2 3 2" xfId="3815"/>
    <cellStyle name="Accent2 30" xfId="3816"/>
    <cellStyle name="Accent2 31" xfId="3817"/>
    <cellStyle name="Accent2 32" xfId="3818"/>
    <cellStyle name="Accent2 33" xfId="3819"/>
    <cellStyle name="Accent2 34" xfId="3820"/>
    <cellStyle name="Accent2 35" xfId="3821"/>
    <cellStyle name="Accent2 36" xfId="3822"/>
    <cellStyle name="Accent2 37" xfId="3823"/>
    <cellStyle name="Accent2 38" xfId="3824"/>
    <cellStyle name="Accent2 39" xfId="3825"/>
    <cellStyle name="Accent2 4" xfId="3826"/>
    <cellStyle name="Accent2 4 2" xfId="3827"/>
    <cellStyle name="Accent2 40" xfId="3828"/>
    <cellStyle name="Accent2 41" xfId="3829"/>
    <cellStyle name="Accent2 42" xfId="3830"/>
    <cellStyle name="Accent2 43" xfId="3831"/>
    <cellStyle name="Accent2 44" xfId="3832"/>
    <cellStyle name="Accent2 45" xfId="3833"/>
    <cellStyle name="Accent2 46" xfId="3834"/>
    <cellStyle name="Accent2 47" xfId="3835"/>
    <cellStyle name="Accent2 48" xfId="3836"/>
    <cellStyle name="Accent2 49" xfId="3837"/>
    <cellStyle name="Accent2 5" xfId="3838"/>
    <cellStyle name="Accent2 50" xfId="3839"/>
    <cellStyle name="Accent2 51" xfId="3840"/>
    <cellStyle name="Accent2 52" xfId="3841"/>
    <cellStyle name="Accent2 53" xfId="3842"/>
    <cellStyle name="Accent2 54" xfId="3843"/>
    <cellStyle name="Accent2 55" xfId="3844"/>
    <cellStyle name="Accent2 56" xfId="3845"/>
    <cellStyle name="Accent2 57" xfId="3846"/>
    <cellStyle name="Accent2 58" xfId="3847"/>
    <cellStyle name="Accent2 59" xfId="3848"/>
    <cellStyle name="Accent2 6" xfId="3849"/>
    <cellStyle name="Accent2 60" xfId="3850"/>
    <cellStyle name="Accent2 61" xfId="3851"/>
    <cellStyle name="Accent2 62" xfId="3852"/>
    <cellStyle name="Accent2 63" xfId="3853"/>
    <cellStyle name="Accent2 64" xfId="3854"/>
    <cellStyle name="Accent2 7" xfId="3855"/>
    <cellStyle name="Accent2 8" xfId="3856"/>
    <cellStyle name="Accent2 9" xfId="3857"/>
    <cellStyle name="Accent3 - 20%" xfId="3858"/>
    <cellStyle name="Accent3 - 40%" xfId="3859"/>
    <cellStyle name="Accent3 - 60%" xfId="3860"/>
    <cellStyle name="Accent3 10" xfId="3861"/>
    <cellStyle name="Accent3 11" xfId="3862"/>
    <cellStyle name="Accent3 12" xfId="3863"/>
    <cellStyle name="Accent3 13" xfId="3864"/>
    <cellStyle name="Accent3 14" xfId="3865"/>
    <cellStyle name="Accent3 15" xfId="3866"/>
    <cellStyle name="Accent3 16" xfId="3867"/>
    <cellStyle name="Accent3 17" xfId="3868"/>
    <cellStyle name="Accent3 18" xfId="3869"/>
    <cellStyle name="Accent3 19" xfId="3870"/>
    <cellStyle name="Accent3 2" xfId="3871"/>
    <cellStyle name="Accent3 2 2" xfId="3872"/>
    <cellStyle name="Accent3 20" xfId="3873"/>
    <cellStyle name="Accent3 21" xfId="3874"/>
    <cellStyle name="Accent3 22" xfId="3875"/>
    <cellStyle name="Accent3 23" xfId="3876"/>
    <cellStyle name="Accent3 24" xfId="3877"/>
    <cellStyle name="Accent3 25" xfId="3878"/>
    <cellStyle name="Accent3 26" xfId="3879"/>
    <cellStyle name="Accent3 27" xfId="3880"/>
    <cellStyle name="Accent3 28" xfId="3881"/>
    <cellStyle name="Accent3 29" xfId="3882"/>
    <cellStyle name="Accent3 3" xfId="3883"/>
    <cellStyle name="Accent3 3 2" xfId="3884"/>
    <cellStyle name="Accent3 30" xfId="3885"/>
    <cellStyle name="Accent3 31" xfId="3886"/>
    <cellStyle name="Accent3 32" xfId="3887"/>
    <cellStyle name="Accent3 33" xfId="3888"/>
    <cellStyle name="Accent3 34" xfId="3889"/>
    <cellStyle name="Accent3 35" xfId="3890"/>
    <cellStyle name="Accent3 36" xfId="3891"/>
    <cellStyle name="Accent3 37" xfId="3892"/>
    <cellStyle name="Accent3 38" xfId="3893"/>
    <cellStyle name="Accent3 39" xfId="3894"/>
    <cellStyle name="Accent3 4" xfId="3895"/>
    <cellStyle name="Accent3 4 2" xfId="3896"/>
    <cellStyle name="Accent3 40" xfId="3897"/>
    <cellStyle name="Accent3 41" xfId="3898"/>
    <cellStyle name="Accent3 42" xfId="3899"/>
    <cellStyle name="Accent3 43" xfId="3900"/>
    <cellStyle name="Accent3 44" xfId="3901"/>
    <cellStyle name="Accent3 45" xfId="3902"/>
    <cellStyle name="Accent3 46" xfId="3903"/>
    <cellStyle name="Accent3 47" xfId="3904"/>
    <cellStyle name="Accent3 48" xfId="3905"/>
    <cellStyle name="Accent3 49" xfId="3906"/>
    <cellStyle name="Accent3 5" xfId="3907"/>
    <cellStyle name="Accent3 50" xfId="3908"/>
    <cellStyle name="Accent3 51" xfId="3909"/>
    <cellStyle name="Accent3 52" xfId="3910"/>
    <cellStyle name="Accent3 53" xfId="3911"/>
    <cellStyle name="Accent3 54" xfId="3912"/>
    <cellStyle name="Accent3 55" xfId="3913"/>
    <cellStyle name="Accent3 56" xfId="3914"/>
    <cellStyle name="Accent3 57" xfId="3915"/>
    <cellStyle name="Accent3 58" xfId="3916"/>
    <cellStyle name="Accent3 59" xfId="3917"/>
    <cellStyle name="Accent3 6" xfId="3918"/>
    <cellStyle name="Accent3 60" xfId="3919"/>
    <cellStyle name="Accent3 61" xfId="3920"/>
    <cellStyle name="Accent3 62" xfId="3921"/>
    <cellStyle name="Accent3 63" xfId="3922"/>
    <cellStyle name="Accent3 64" xfId="3923"/>
    <cellStyle name="Accent3 7" xfId="3924"/>
    <cellStyle name="Accent3 8" xfId="3925"/>
    <cellStyle name="Accent3 9" xfId="3926"/>
    <cellStyle name="Accent4 - 20%" xfId="3927"/>
    <cellStyle name="Accent4 - 40%" xfId="3928"/>
    <cellStyle name="Accent4 - 60%" xfId="3929"/>
    <cellStyle name="Accent4 10" xfId="3930"/>
    <cellStyle name="Accent4 11" xfId="3931"/>
    <cellStyle name="Accent4 12" xfId="3932"/>
    <cellStyle name="Accent4 13" xfId="3933"/>
    <cellStyle name="Accent4 14" xfId="3934"/>
    <cellStyle name="Accent4 15" xfId="3935"/>
    <cellStyle name="Accent4 16" xfId="3936"/>
    <cellStyle name="Accent4 17" xfId="3937"/>
    <cellStyle name="Accent4 18" xfId="3938"/>
    <cellStyle name="Accent4 19" xfId="3939"/>
    <cellStyle name="Accent4 2" xfId="3940"/>
    <cellStyle name="Accent4 2 2" xfId="3941"/>
    <cellStyle name="Accent4 20" xfId="3942"/>
    <cellStyle name="Accent4 21" xfId="3943"/>
    <cellStyle name="Accent4 22" xfId="3944"/>
    <cellStyle name="Accent4 23" xfId="3945"/>
    <cellStyle name="Accent4 24" xfId="3946"/>
    <cellStyle name="Accent4 25" xfId="3947"/>
    <cellStyle name="Accent4 26" xfId="3948"/>
    <cellStyle name="Accent4 27" xfId="3949"/>
    <cellStyle name="Accent4 28" xfId="3950"/>
    <cellStyle name="Accent4 29" xfId="3951"/>
    <cellStyle name="Accent4 3" xfId="3952"/>
    <cellStyle name="Accent4 3 2" xfId="3953"/>
    <cellStyle name="Accent4 30" xfId="3954"/>
    <cellStyle name="Accent4 31" xfId="3955"/>
    <cellStyle name="Accent4 32" xfId="3956"/>
    <cellStyle name="Accent4 33" xfId="3957"/>
    <cellStyle name="Accent4 34" xfId="3958"/>
    <cellStyle name="Accent4 35" xfId="3959"/>
    <cellStyle name="Accent4 36" xfId="3960"/>
    <cellStyle name="Accent4 37" xfId="3961"/>
    <cellStyle name="Accent4 38" xfId="3962"/>
    <cellStyle name="Accent4 39" xfId="3963"/>
    <cellStyle name="Accent4 4" xfId="3964"/>
    <cellStyle name="Accent4 4 2" xfId="3965"/>
    <cellStyle name="Accent4 40" xfId="3966"/>
    <cellStyle name="Accent4 41" xfId="3967"/>
    <cellStyle name="Accent4 42" xfId="3968"/>
    <cellStyle name="Accent4 43" xfId="3969"/>
    <cellStyle name="Accent4 44" xfId="3970"/>
    <cellStyle name="Accent4 45" xfId="3971"/>
    <cellStyle name="Accent4 46" xfId="3972"/>
    <cellStyle name="Accent4 47" xfId="3973"/>
    <cellStyle name="Accent4 48" xfId="3974"/>
    <cellStyle name="Accent4 49" xfId="3975"/>
    <cellStyle name="Accent4 5" xfId="3976"/>
    <cellStyle name="Accent4 50" xfId="3977"/>
    <cellStyle name="Accent4 51" xfId="3978"/>
    <cellStyle name="Accent4 52" xfId="3979"/>
    <cellStyle name="Accent4 53" xfId="3980"/>
    <cellStyle name="Accent4 54" xfId="3981"/>
    <cellStyle name="Accent4 55" xfId="3982"/>
    <cellStyle name="Accent4 56" xfId="3983"/>
    <cellStyle name="Accent4 57" xfId="3984"/>
    <cellStyle name="Accent4 58" xfId="3985"/>
    <cellStyle name="Accent4 59" xfId="3986"/>
    <cellStyle name="Accent4 6" xfId="3987"/>
    <cellStyle name="Accent4 60" xfId="3988"/>
    <cellStyle name="Accent4 61" xfId="3989"/>
    <cellStyle name="Accent4 62" xfId="3990"/>
    <cellStyle name="Accent4 63" xfId="3991"/>
    <cellStyle name="Accent4 64" xfId="3992"/>
    <cellStyle name="Accent4 7" xfId="3993"/>
    <cellStyle name="Accent4 8" xfId="3994"/>
    <cellStyle name="Accent4 9" xfId="3995"/>
    <cellStyle name="Accent5 - 20%" xfId="3996"/>
    <cellStyle name="Accent5 - 40%" xfId="3997"/>
    <cellStyle name="Accent5 - 60%" xfId="3998"/>
    <cellStyle name="Accent5 10" xfId="3999"/>
    <cellStyle name="Accent5 11" xfId="4000"/>
    <cellStyle name="Accent5 12" xfId="4001"/>
    <cellStyle name="Accent5 13" xfId="4002"/>
    <cellStyle name="Accent5 14" xfId="4003"/>
    <cellStyle name="Accent5 15" xfId="4004"/>
    <cellStyle name="Accent5 16" xfId="4005"/>
    <cellStyle name="Accent5 17" xfId="4006"/>
    <cellStyle name="Accent5 18" xfId="4007"/>
    <cellStyle name="Accent5 19" xfId="4008"/>
    <cellStyle name="Accent5 2" xfId="4009"/>
    <cellStyle name="Accent5 2 2" xfId="4010"/>
    <cellStyle name="Accent5 20" xfId="4011"/>
    <cellStyle name="Accent5 21" xfId="4012"/>
    <cellStyle name="Accent5 22" xfId="4013"/>
    <cellStyle name="Accent5 23" xfId="4014"/>
    <cellStyle name="Accent5 24" xfId="4015"/>
    <cellStyle name="Accent5 25" xfId="4016"/>
    <cellStyle name="Accent5 26" xfId="4017"/>
    <cellStyle name="Accent5 27" xfId="4018"/>
    <cellStyle name="Accent5 28" xfId="4019"/>
    <cellStyle name="Accent5 29" xfId="4020"/>
    <cellStyle name="Accent5 3" xfId="4021"/>
    <cellStyle name="Accent5 3 2" xfId="4022"/>
    <cellStyle name="Accent5 3 3" xfId="4023"/>
    <cellStyle name="Accent5 30" xfId="4024"/>
    <cellStyle name="Accent5 31" xfId="4025"/>
    <cellStyle name="Accent5 32" xfId="4026"/>
    <cellStyle name="Accent5 33" xfId="4027"/>
    <cellStyle name="Accent5 34" xfId="4028"/>
    <cellStyle name="Accent5 35" xfId="4029"/>
    <cellStyle name="Accent5 36" xfId="4030"/>
    <cellStyle name="Accent5 37" xfId="4031"/>
    <cellStyle name="Accent5 38" xfId="4032"/>
    <cellStyle name="Accent5 39" xfId="4033"/>
    <cellStyle name="Accent5 4" xfId="4034"/>
    <cellStyle name="Accent5 40" xfId="4035"/>
    <cellStyle name="Accent5 41" xfId="4036"/>
    <cellStyle name="Accent5 42" xfId="4037"/>
    <cellStyle name="Accent5 43" xfId="4038"/>
    <cellStyle name="Accent5 44" xfId="4039"/>
    <cellStyle name="Accent5 45" xfId="4040"/>
    <cellStyle name="Accent5 46" xfId="4041"/>
    <cellStyle name="Accent5 47" xfId="4042"/>
    <cellStyle name="Accent5 48" xfId="4043"/>
    <cellStyle name="Accent5 49" xfId="4044"/>
    <cellStyle name="Accent5 5" xfId="4045"/>
    <cellStyle name="Accent5 50" xfId="4046"/>
    <cellStyle name="Accent5 51" xfId="4047"/>
    <cellStyle name="Accent5 52" xfId="4048"/>
    <cellStyle name="Accent5 53" xfId="4049"/>
    <cellStyle name="Accent5 54" xfId="4050"/>
    <cellStyle name="Accent5 55" xfId="4051"/>
    <cellStyle name="Accent5 56" xfId="4052"/>
    <cellStyle name="Accent5 57" xfId="4053"/>
    <cellStyle name="Accent5 58" xfId="4054"/>
    <cellStyle name="Accent5 59" xfId="4055"/>
    <cellStyle name="Accent5 6" xfId="4056"/>
    <cellStyle name="Accent5 60" xfId="4057"/>
    <cellStyle name="Accent5 61" xfId="4058"/>
    <cellStyle name="Accent5 62" xfId="4059"/>
    <cellStyle name="Accent5 63" xfId="4060"/>
    <cellStyle name="Accent5 64" xfId="4061"/>
    <cellStyle name="Accent5 7" xfId="4062"/>
    <cellStyle name="Accent5 8" xfId="4063"/>
    <cellStyle name="Accent5 9" xfId="4064"/>
    <cellStyle name="Accent6 - 20%" xfId="4065"/>
    <cellStyle name="Accent6 - 40%" xfId="4066"/>
    <cellStyle name="Accent6 - 60%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17" xfId="4075"/>
    <cellStyle name="Accent6 18" xfId="4076"/>
    <cellStyle name="Accent6 19" xfId="4077"/>
    <cellStyle name="Accent6 2" xfId="4078"/>
    <cellStyle name="Accent6 2 2" xfId="4079"/>
    <cellStyle name="Accent6 20" xfId="4080"/>
    <cellStyle name="Accent6 21" xfId="4081"/>
    <cellStyle name="Accent6 22" xfId="4082"/>
    <cellStyle name="Accent6 23" xfId="4083"/>
    <cellStyle name="Accent6 24" xfId="4084"/>
    <cellStyle name="Accent6 25" xfId="4085"/>
    <cellStyle name="Accent6 26" xfId="4086"/>
    <cellStyle name="Accent6 27" xfId="4087"/>
    <cellStyle name="Accent6 28" xfId="4088"/>
    <cellStyle name="Accent6 29" xfId="4089"/>
    <cellStyle name="Accent6 3" xfId="4090"/>
    <cellStyle name="Accent6 3 2" xfId="4091"/>
    <cellStyle name="Accent6 30" xfId="4092"/>
    <cellStyle name="Accent6 31" xfId="4093"/>
    <cellStyle name="Accent6 32" xfId="4094"/>
    <cellStyle name="Accent6 33" xfId="4095"/>
    <cellStyle name="Accent6 34" xfId="4096"/>
    <cellStyle name="Accent6 35" xfId="4097"/>
    <cellStyle name="Accent6 36" xfId="4098"/>
    <cellStyle name="Accent6 37" xfId="4099"/>
    <cellStyle name="Accent6 38" xfId="4100"/>
    <cellStyle name="Accent6 39" xfId="4101"/>
    <cellStyle name="Accent6 4" xfId="4102"/>
    <cellStyle name="Accent6 4 2" xfId="4103"/>
    <cellStyle name="Accent6 40" xfId="4104"/>
    <cellStyle name="Accent6 41" xfId="4105"/>
    <cellStyle name="Accent6 42" xfId="4106"/>
    <cellStyle name="Accent6 43" xfId="4107"/>
    <cellStyle name="Accent6 44" xfId="4108"/>
    <cellStyle name="Accent6 45" xfId="4109"/>
    <cellStyle name="Accent6 46" xfId="4110"/>
    <cellStyle name="Accent6 47" xfId="4111"/>
    <cellStyle name="Accent6 48" xfId="4112"/>
    <cellStyle name="Accent6 49" xfId="4113"/>
    <cellStyle name="Accent6 5" xfId="4114"/>
    <cellStyle name="Accent6 50" xfId="4115"/>
    <cellStyle name="Accent6 51" xfId="4116"/>
    <cellStyle name="Accent6 52" xfId="4117"/>
    <cellStyle name="Accent6 53" xfId="4118"/>
    <cellStyle name="Accent6 54" xfId="4119"/>
    <cellStyle name="Accent6 55" xfId="4120"/>
    <cellStyle name="Accent6 56" xfId="4121"/>
    <cellStyle name="Accent6 57" xfId="4122"/>
    <cellStyle name="Accent6 58" xfId="4123"/>
    <cellStyle name="Accent6 59" xfId="4124"/>
    <cellStyle name="Accent6 6" xfId="4125"/>
    <cellStyle name="Accent6 60" xfId="4126"/>
    <cellStyle name="Accent6 61" xfId="4127"/>
    <cellStyle name="Accent6 62" xfId="4128"/>
    <cellStyle name="Accent6 63" xfId="4129"/>
    <cellStyle name="Accent6 64" xfId="4130"/>
    <cellStyle name="Accent6 7" xfId="4131"/>
    <cellStyle name="Accent6 8" xfId="4132"/>
    <cellStyle name="Accent6 9" xfId="4133"/>
    <cellStyle name="Bad 10" xfId="4134"/>
    <cellStyle name="Bad 11" xfId="4135"/>
    <cellStyle name="Bad 12" xfId="4136"/>
    <cellStyle name="Bad 13" xfId="4137"/>
    <cellStyle name="Bad 14" xfId="4138"/>
    <cellStyle name="Bad 15" xfId="4139"/>
    <cellStyle name="Bad 16" xfId="4140"/>
    <cellStyle name="Bad 17" xfId="4141"/>
    <cellStyle name="Bad 18" xfId="4142"/>
    <cellStyle name="Bad 19" xfId="4143"/>
    <cellStyle name="Bad 2" xfId="4144"/>
    <cellStyle name="Bad 2 2" xfId="4145"/>
    <cellStyle name="Bad 20" xfId="4146"/>
    <cellStyle name="Bad 21" xfId="4147"/>
    <cellStyle name="Bad 22" xfId="4148"/>
    <cellStyle name="Bad 23" xfId="4149"/>
    <cellStyle name="Bad 24" xfId="4150"/>
    <cellStyle name="Bad 25" xfId="4151"/>
    <cellStyle name="Bad 26" xfId="4152"/>
    <cellStyle name="Bad 27" xfId="4153"/>
    <cellStyle name="Bad 28" xfId="4154"/>
    <cellStyle name="Bad 29" xfId="4155"/>
    <cellStyle name="Bad 3" xfId="4156"/>
    <cellStyle name="Bad 3 2" xfId="4157"/>
    <cellStyle name="Bad 30" xfId="4158"/>
    <cellStyle name="Bad 31" xfId="4159"/>
    <cellStyle name="Bad 32" xfId="4160"/>
    <cellStyle name="Bad 33" xfId="4161"/>
    <cellStyle name="Bad 34" xfId="4162"/>
    <cellStyle name="Bad 35" xfId="4163"/>
    <cellStyle name="Bad 36" xfId="4164"/>
    <cellStyle name="Bad 37" xfId="4165"/>
    <cellStyle name="Bad 38" xfId="4166"/>
    <cellStyle name="Bad 39" xfId="4167"/>
    <cellStyle name="Bad 4" xfId="4168"/>
    <cellStyle name="Bad 40" xfId="4169"/>
    <cellStyle name="Bad 41" xfId="4170"/>
    <cellStyle name="Bad 42" xfId="4171"/>
    <cellStyle name="Bad 43" xfId="4172"/>
    <cellStyle name="Bad 44" xfId="4173"/>
    <cellStyle name="Bad 45" xfId="4174"/>
    <cellStyle name="Bad 46" xfId="4175"/>
    <cellStyle name="Bad 47" xfId="4176"/>
    <cellStyle name="Bad 48" xfId="4177"/>
    <cellStyle name="Bad 49" xfId="4178"/>
    <cellStyle name="Bad 5" xfId="4179"/>
    <cellStyle name="Bad 50" xfId="4180"/>
    <cellStyle name="Bad 51" xfId="4181"/>
    <cellStyle name="Bad 52" xfId="4182"/>
    <cellStyle name="Bad 53" xfId="4183"/>
    <cellStyle name="Bad 54" xfId="4184"/>
    <cellStyle name="Bad 55" xfId="4185"/>
    <cellStyle name="Bad 56" xfId="4186"/>
    <cellStyle name="Bad 57" xfId="4187"/>
    <cellStyle name="Bad 58" xfId="4188"/>
    <cellStyle name="Bad 59" xfId="4189"/>
    <cellStyle name="Bad 6" xfId="4190"/>
    <cellStyle name="Bad 60" xfId="4191"/>
    <cellStyle name="Bad 61" xfId="4192"/>
    <cellStyle name="Bad 62" xfId="4193"/>
    <cellStyle name="Bad 63" xfId="4194"/>
    <cellStyle name="Bad 64" xfId="4195"/>
    <cellStyle name="Bad 7" xfId="4196"/>
    <cellStyle name="Bad 8" xfId="4197"/>
    <cellStyle name="Bad 9" xfId="4198"/>
    <cellStyle name="blank" xfId="4199"/>
    <cellStyle name="Calc Currency (0)" xfId="4200"/>
    <cellStyle name="Calc Currency (0) 2" xfId="4201"/>
    <cellStyle name="Calculation 10" xfId="4202"/>
    <cellStyle name="Calculation 11" xfId="4203"/>
    <cellStyle name="Calculation 12" xfId="4204"/>
    <cellStyle name="Calculation 13" xfId="4205"/>
    <cellStyle name="Calculation 14" xfId="4206"/>
    <cellStyle name="Calculation 15" xfId="4207"/>
    <cellStyle name="Calculation 16" xfId="4208"/>
    <cellStyle name="Calculation 17" xfId="4209"/>
    <cellStyle name="Calculation 18" xfId="4210"/>
    <cellStyle name="Calculation 19" xfId="4211"/>
    <cellStyle name="Calculation 2" xfId="4212"/>
    <cellStyle name="Calculation 2 2" xfId="4213"/>
    <cellStyle name="Calculation 2 3" xfId="4214"/>
    <cellStyle name="Calculation 2 3 2" xfId="4215"/>
    <cellStyle name="Calculation 2 4" xfId="4216"/>
    <cellStyle name="Calculation 20" xfId="4217"/>
    <cellStyle name="Calculation 21" xfId="4218"/>
    <cellStyle name="Calculation 22" xfId="4219"/>
    <cellStyle name="Calculation 23" xfId="4220"/>
    <cellStyle name="Calculation 24" xfId="4221"/>
    <cellStyle name="Calculation 25" xfId="4222"/>
    <cellStyle name="Calculation 26" xfId="4223"/>
    <cellStyle name="Calculation 27" xfId="4224"/>
    <cellStyle name="Calculation 28" xfId="4225"/>
    <cellStyle name="Calculation 29" xfId="4226"/>
    <cellStyle name="Calculation 3" xfId="4227"/>
    <cellStyle name="Calculation 3 2" xfId="4228"/>
    <cellStyle name="Calculation 30" xfId="4229"/>
    <cellStyle name="Calculation 31" xfId="4230"/>
    <cellStyle name="Calculation 32" xfId="4231"/>
    <cellStyle name="Calculation 33" xfId="4232"/>
    <cellStyle name="Calculation 34" xfId="4233"/>
    <cellStyle name="Calculation 35" xfId="4234"/>
    <cellStyle name="Calculation 36" xfId="4235"/>
    <cellStyle name="Calculation 37" xfId="4236"/>
    <cellStyle name="Calculation 38" xfId="4237"/>
    <cellStyle name="Calculation 39" xfId="4238"/>
    <cellStyle name="Calculation 4" xfId="4239"/>
    <cellStyle name="Calculation 4 2" xfId="4240"/>
    <cellStyle name="Calculation 4 3" xfId="4241"/>
    <cellStyle name="Calculation 4 4" xfId="4242"/>
    <cellStyle name="Calculation 40" xfId="4243"/>
    <cellStyle name="Calculation 41" xfId="4244"/>
    <cellStyle name="Calculation 42" xfId="4245"/>
    <cellStyle name="Calculation 43" xfId="4246"/>
    <cellStyle name="Calculation 44" xfId="4247"/>
    <cellStyle name="Calculation 45" xfId="4248"/>
    <cellStyle name="Calculation 46" xfId="4249"/>
    <cellStyle name="Calculation 47" xfId="4250"/>
    <cellStyle name="Calculation 48" xfId="4251"/>
    <cellStyle name="Calculation 49" xfId="4252"/>
    <cellStyle name="Calculation 5" xfId="4253"/>
    <cellStyle name="Calculation 50" xfId="4254"/>
    <cellStyle name="Calculation 51" xfId="4255"/>
    <cellStyle name="Calculation 52" xfId="4256"/>
    <cellStyle name="Calculation 53" xfId="4257"/>
    <cellStyle name="Calculation 54" xfId="4258"/>
    <cellStyle name="Calculation 55" xfId="4259"/>
    <cellStyle name="Calculation 56" xfId="4260"/>
    <cellStyle name="Calculation 57" xfId="4261"/>
    <cellStyle name="Calculation 58" xfId="4262"/>
    <cellStyle name="Calculation 59" xfId="4263"/>
    <cellStyle name="Calculation 6" xfId="4264"/>
    <cellStyle name="Calculation 60" xfId="4265"/>
    <cellStyle name="Calculation 61" xfId="4266"/>
    <cellStyle name="Calculation 62" xfId="4267"/>
    <cellStyle name="Calculation 63" xfId="4268"/>
    <cellStyle name="Calculation 64" xfId="4269"/>
    <cellStyle name="Calculation 65" xfId="4270"/>
    <cellStyle name="Calculation 66" xfId="4271"/>
    <cellStyle name="Calculation 7" xfId="4272"/>
    <cellStyle name="Calculation 8" xfId="4273"/>
    <cellStyle name="Calculation 9" xfId="4274"/>
    <cellStyle name="Check Cell 10" xfId="4275"/>
    <cellStyle name="Check Cell 11" xfId="4276"/>
    <cellStyle name="Check Cell 12" xfId="4277"/>
    <cellStyle name="Check Cell 13" xfId="4278"/>
    <cellStyle name="Check Cell 14" xfId="4279"/>
    <cellStyle name="Check Cell 15" xfId="4280"/>
    <cellStyle name="Check Cell 16" xfId="4281"/>
    <cellStyle name="Check Cell 17" xfId="4282"/>
    <cellStyle name="Check Cell 18" xfId="4283"/>
    <cellStyle name="Check Cell 19" xfId="4284"/>
    <cellStyle name="Check Cell 2" xfId="4285"/>
    <cellStyle name="Check Cell 2 2" xfId="4286"/>
    <cellStyle name="Check Cell 20" xfId="4287"/>
    <cellStyle name="Check Cell 21" xfId="4288"/>
    <cellStyle name="Check Cell 22" xfId="4289"/>
    <cellStyle name="Check Cell 23" xfId="4290"/>
    <cellStyle name="Check Cell 24" xfId="4291"/>
    <cellStyle name="Check Cell 25" xfId="4292"/>
    <cellStyle name="Check Cell 26" xfId="4293"/>
    <cellStyle name="Check Cell 27" xfId="4294"/>
    <cellStyle name="Check Cell 28" xfId="4295"/>
    <cellStyle name="Check Cell 29" xfId="4296"/>
    <cellStyle name="Check Cell 3" xfId="4297"/>
    <cellStyle name="Check Cell 30" xfId="4298"/>
    <cellStyle name="Check Cell 31" xfId="4299"/>
    <cellStyle name="Check Cell 32" xfId="4300"/>
    <cellStyle name="Check Cell 33" xfId="4301"/>
    <cellStyle name="Check Cell 34" xfId="4302"/>
    <cellStyle name="Check Cell 35" xfId="4303"/>
    <cellStyle name="Check Cell 36" xfId="4304"/>
    <cellStyle name="Check Cell 37" xfId="4305"/>
    <cellStyle name="Check Cell 38" xfId="4306"/>
    <cellStyle name="Check Cell 39" xfId="4307"/>
    <cellStyle name="Check Cell 4" xfId="4308"/>
    <cellStyle name="Check Cell 40" xfId="4309"/>
    <cellStyle name="Check Cell 41" xfId="4310"/>
    <cellStyle name="Check Cell 42" xfId="4311"/>
    <cellStyle name="Check Cell 43" xfId="4312"/>
    <cellStyle name="Check Cell 44" xfId="4313"/>
    <cellStyle name="Check Cell 45" xfId="4314"/>
    <cellStyle name="Check Cell 46" xfId="4315"/>
    <cellStyle name="Check Cell 47" xfId="4316"/>
    <cellStyle name="Check Cell 48" xfId="4317"/>
    <cellStyle name="Check Cell 49" xfId="4318"/>
    <cellStyle name="Check Cell 5" xfId="4319"/>
    <cellStyle name="Check Cell 50" xfId="4320"/>
    <cellStyle name="Check Cell 51" xfId="4321"/>
    <cellStyle name="Check Cell 52" xfId="4322"/>
    <cellStyle name="Check Cell 53" xfId="4323"/>
    <cellStyle name="Check Cell 54" xfId="4324"/>
    <cellStyle name="Check Cell 55" xfId="4325"/>
    <cellStyle name="Check Cell 56" xfId="4326"/>
    <cellStyle name="Check Cell 57" xfId="4327"/>
    <cellStyle name="Check Cell 58" xfId="4328"/>
    <cellStyle name="Check Cell 59" xfId="4329"/>
    <cellStyle name="Check Cell 6" xfId="4330"/>
    <cellStyle name="Check Cell 60" xfId="4331"/>
    <cellStyle name="Check Cell 61" xfId="4332"/>
    <cellStyle name="Check Cell 62" xfId="4333"/>
    <cellStyle name="Check Cell 63" xfId="4334"/>
    <cellStyle name="Check Cell 64" xfId="4335"/>
    <cellStyle name="Check Cell 7" xfId="4336"/>
    <cellStyle name="Check Cell 8" xfId="4337"/>
    <cellStyle name="Check Cell 9" xfId="4338"/>
    <cellStyle name="CheckCell" xfId="4339"/>
    <cellStyle name="CheckCell 2" xfId="4340"/>
    <cellStyle name="Comma" xfId="1" builtinId="3"/>
    <cellStyle name="Comma 10" xfId="4341"/>
    <cellStyle name="Comma 10 2" xfId="4342"/>
    <cellStyle name="Comma 11" xfId="4343"/>
    <cellStyle name="Comma 11 2" xfId="4344"/>
    <cellStyle name="Comma 12" xfId="4345"/>
    <cellStyle name="Comma 12 2" xfId="4346"/>
    <cellStyle name="Comma 13" xfId="4347"/>
    <cellStyle name="Comma 13 2" xfId="4348"/>
    <cellStyle name="Comma 14" xfId="4349"/>
    <cellStyle name="Comma 14 2" xfId="4350"/>
    <cellStyle name="Comma 15" xfId="4351"/>
    <cellStyle name="Comma 16" xfId="4352"/>
    <cellStyle name="Comma 17" xfId="4353"/>
    <cellStyle name="Comma 17 2" xfId="4354"/>
    <cellStyle name="Comma 17 3" xfId="4355"/>
    <cellStyle name="Comma 17 4" xfId="4356"/>
    <cellStyle name="Comma 18" xfId="4357"/>
    <cellStyle name="Comma 18 2" xfId="4358"/>
    <cellStyle name="Comma 18 3" xfId="4359"/>
    <cellStyle name="Comma 18 4" xfId="4360"/>
    <cellStyle name="Comma 19" xfId="4361"/>
    <cellStyle name="Comma 2" xfId="6"/>
    <cellStyle name="Comma 2 2" xfId="4362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3" xfId="4372"/>
    <cellStyle name="Comma 3 2" xfId="4373"/>
    <cellStyle name="Comma 3 2 2" xfId="4374"/>
    <cellStyle name="Comma 3 3" xfId="4375"/>
    <cellStyle name="Comma 3 4" xfId="4376"/>
    <cellStyle name="Comma 4" xfId="4377"/>
    <cellStyle name="Comma 4 2" xfId="4378"/>
    <cellStyle name="Comma 4 3" xfId="4379"/>
    <cellStyle name="Comma 5" xfId="4380"/>
    <cellStyle name="Comma 5 2" xfId="4381"/>
    <cellStyle name="Comma 6" xfId="4382"/>
    <cellStyle name="Comma 6 2" xfId="4383"/>
    <cellStyle name="Comma 6 2 2" xfId="4384"/>
    <cellStyle name="Comma 7" xfId="4385"/>
    <cellStyle name="Comma 7 2" xfId="4386"/>
    <cellStyle name="Comma 8" xfId="4387"/>
    <cellStyle name="Comma 8 2" xfId="4388"/>
    <cellStyle name="Comma 8 2 2" xfId="4389"/>
    <cellStyle name="Comma 8 3" xfId="4390"/>
    <cellStyle name="Comma 9" xfId="4391"/>
    <cellStyle name="Comma 9 2" xfId="4392"/>
    <cellStyle name="Comma 9 2 2" xfId="4393"/>
    <cellStyle name="Comma 9 3" xfId="4394"/>
    <cellStyle name="Comma 9 3 2" xfId="4395"/>
    <cellStyle name="Comma 9 4" xfId="4396"/>
    <cellStyle name="Comma 9 5" xfId="4397"/>
    <cellStyle name="Comma 9 6" xfId="4398"/>
    <cellStyle name="Comma0" xfId="4399"/>
    <cellStyle name="Comma0 - Style2" xfId="4400"/>
    <cellStyle name="Comma0 - Style4" xfId="4401"/>
    <cellStyle name="Comma0 - Style4 2" xfId="4402"/>
    <cellStyle name="Comma0 - Style5" xfId="4403"/>
    <cellStyle name="Comma0 - Style5 2" xfId="4404"/>
    <cellStyle name="Comma0 10" xfId="4405"/>
    <cellStyle name="Comma0 11" xfId="4406"/>
    <cellStyle name="Comma0 12" xfId="4407"/>
    <cellStyle name="Comma0 13" xfId="4408"/>
    <cellStyle name="Comma0 14" xfId="4409"/>
    <cellStyle name="Comma0 15" xfId="4410"/>
    <cellStyle name="Comma0 16" xfId="4411"/>
    <cellStyle name="Comma0 17" xfId="4412"/>
    <cellStyle name="Comma0 18" xfId="4413"/>
    <cellStyle name="Comma0 19" xfId="4414"/>
    <cellStyle name="Comma0 2" xfId="4415"/>
    <cellStyle name="Comma0 20" xfId="4416"/>
    <cellStyle name="Comma0 21" xfId="4417"/>
    <cellStyle name="Comma0 22" xfId="4418"/>
    <cellStyle name="Comma0 23" xfId="4419"/>
    <cellStyle name="Comma0 24" xfId="4420"/>
    <cellStyle name="Comma0 25" xfId="4421"/>
    <cellStyle name="Comma0 26" xfId="4422"/>
    <cellStyle name="Comma0 27" xfId="4423"/>
    <cellStyle name="Comma0 28" xfId="4424"/>
    <cellStyle name="Comma0 29" xfId="4425"/>
    <cellStyle name="Comma0 3" xfId="4426"/>
    <cellStyle name="Comma0 30" xfId="4427"/>
    <cellStyle name="Comma0 31" xfId="4428"/>
    <cellStyle name="Comma0 32" xfId="4429"/>
    <cellStyle name="Comma0 33" xfId="4430"/>
    <cellStyle name="Comma0 34" xfId="4431"/>
    <cellStyle name="Comma0 35" xfId="4432"/>
    <cellStyle name="Comma0 36" xfId="4433"/>
    <cellStyle name="Comma0 37" xfId="4434"/>
    <cellStyle name="Comma0 38" xfId="4435"/>
    <cellStyle name="Comma0 39" xfId="4436"/>
    <cellStyle name="Comma0 4" xfId="4437"/>
    <cellStyle name="Comma0 40" xfId="4438"/>
    <cellStyle name="Comma0 41" xfId="4439"/>
    <cellStyle name="Comma0 42" xfId="4440"/>
    <cellStyle name="Comma0 43" xfId="4441"/>
    <cellStyle name="Comma0 44" xfId="4442"/>
    <cellStyle name="Comma0 45" xfId="4443"/>
    <cellStyle name="Comma0 46" xfId="4444"/>
    <cellStyle name="Comma0 47" xfId="4445"/>
    <cellStyle name="Comma0 48" xfId="4446"/>
    <cellStyle name="Comma0 49" xfId="4447"/>
    <cellStyle name="Comma0 5" xfId="4448"/>
    <cellStyle name="Comma0 50" xfId="4449"/>
    <cellStyle name="Comma0 51" xfId="4450"/>
    <cellStyle name="Comma0 52" xfId="4451"/>
    <cellStyle name="Comma0 53" xfId="4452"/>
    <cellStyle name="Comma0 54" xfId="4453"/>
    <cellStyle name="Comma0 55" xfId="4454"/>
    <cellStyle name="Comma0 56" xfId="4455"/>
    <cellStyle name="Comma0 57" xfId="4456"/>
    <cellStyle name="Comma0 58" xfId="4457"/>
    <cellStyle name="Comma0 59" xfId="4458"/>
    <cellStyle name="Comma0 6" xfId="4459"/>
    <cellStyle name="Comma0 60" xfId="4460"/>
    <cellStyle name="Comma0 61" xfId="4461"/>
    <cellStyle name="Comma0 62" xfId="4462"/>
    <cellStyle name="Comma0 63" xfId="4463"/>
    <cellStyle name="Comma0 64" xfId="4464"/>
    <cellStyle name="Comma0 65" xfId="4465"/>
    <cellStyle name="Comma0 66" xfId="4466"/>
    <cellStyle name="Comma0 67" xfId="4467"/>
    <cellStyle name="Comma0 68" xfId="4468"/>
    <cellStyle name="Comma0 69" xfId="4469"/>
    <cellStyle name="Comma0 7" xfId="4470"/>
    <cellStyle name="Comma0 70" xfId="4471"/>
    <cellStyle name="Comma0 71" xfId="4472"/>
    <cellStyle name="Comma0 72" xfId="4473"/>
    <cellStyle name="Comma0 73" xfId="4474"/>
    <cellStyle name="Comma0 74" xfId="4475"/>
    <cellStyle name="Comma0 75" xfId="4476"/>
    <cellStyle name="Comma0 76" xfId="4477"/>
    <cellStyle name="Comma0 77" xfId="4478"/>
    <cellStyle name="Comma0 8" xfId="4479"/>
    <cellStyle name="Comma0 9" xfId="4480"/>
    <cellStyle name="Comma0_00COS Ind Allocators" xfId="4481"/>
    <cellStyle name="Comma1 - Style1" xfId="4482"/>
    <cellStyle name="Comma1 - Style1 2" xfId="4483"/>
    <cellStyle name="Copied" xfId="4484"/>
    <cellStyle name="Copied 2" xfId="4485"/>
    <cellStyle name="COST1" xfId="4486"/>
    <cellStyle name="COST1 2" xfId="4487"/>
    <cellStyle name="Curren - Style1" xfId="4488"/>
    <cellStyle name="Curren - Style2" xfId="4489"/>
    <cellStyle name="Curren - Style2 2" xfId="4490"/>
    <cellStyle name="Curren - Style5" xfId="4491"/>
    <cellStyle name="Curren - Style6" xfId="4492"/>
    <cellStyle name="Curren - Style6 2" xfId="4493"/>
    <cellStyle name="Currency" xfId="2" builtinId="4"/>
    <cellStyle name="Currency 10" xfId="4494"/>
    <cellStyle name="Currency 10 2" xfId="4495"/>
    <cellStyle name="Currency 11" xfId="4496"/>
    <cellStyle name="Currency 11 2" xfId="4497"/>
    <cellStyle name="Currency 12" xfId="4498"/>
    <cellStyle name="Currency 13" xfId="4499"/>
    <cellStyle name="Currency 14" xfId="4500"/>
    <cellStyle name="Currency 14 2" xfId="4501"/>
    <cellStyle name="Currency 14 3" xfId="4502"/>
    <cellStyle name="Currency 14 4" xfId="4503"/>
    <cellStyle name="Currency 15" xfId="4504"/>
    <cellStyle name="Currency 15 2" xfId="4505"/>
    <cellStyle name="Currency 16" xfId="4506"/>
    <cellStyle name="Currency 17" xfId="4507"/>
    <cellStyle name="Currency 18" xfId="4508"/>
    <cellStyle name="Currency 19" xfId="4509"/>
    <cellStyle name="Currency 2" xfId="5"/>
    <cellStyle name="Currency 2 2" xfId="4510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1" xfId="5254"/>
    <cellStyle name="Normal 11 2" xfId="5255"/>
    <cellStyle name="Normal 11 2 2" xfId="5256"/>
    <cellStyle name="Normal 11 3" xfId="5257"/>
    <cellStyle name="Normal 11 3 2" xfId="5258"/>
    <cellStyle name="Normal 11 3 3" xfId="5259"/>
    <cellStyle name="Normal 11 4" xfId="5260"/>
    <cellStyle name="Normal 11 4 2" xfId="5261"/>
    <cellStyle name="Normal 11 5" xfId="5262"/>
    <cellStyle name="Normal 11 6" xfId="5263"/>
    <cellStyle name="Normal 12" xfId="5264"/>
    <cellStyle name="Normal 12 2" xfId="5265"/>
    <cellStyle name="Normal 12 2 2" xfId="5266"/>
    <cellStyle name="Normal 12 3" xfId="5267"/>
    <cellStyle name="Normal 12 3 2" xfId="5268"/>
    <cellStyle name="Normal 12 3 3" xfId="5269"/>
    <cellStyle name="Normal 12 4" xfId="5270"/>
    <cellStyle name="Normal 12 4 2" xfId="5271"/>
    <cellStyle name="Normal 12 5" xfId="5272"/>
    <cellStyle name="Normal 12 6" xfId="5273"/>
    <cellStyle name="Normal 13" xfId="5274"/>
    <cellStyle name="Normal 13 2" xfId="5275"/>
    <cellStyle name="Normal 13 2 2" xfId="5276"/>
    <cellStyle name="Normal 13 3" xfId="5277"/>
    <cellStyle name="Normal 13 3 2" xfId="5278"/>
    <cellStyle name="Normal 13 3 3" xfId="5279"/>
    <cellStyle name="Normal 13 4" xfId="5280"/>
    <cellStyle name="Normal 13 4 2" xfId="5281"/>
    <cellStyle name="Normal 13 5" xfId="5282"/>
    <cellStyle name="Normal 13 6" xfId="5283"/>
    <cellStyle name="Normal 14" xfId="5284"/>
    <cellStyle name="Normal 14 2" xfId="5285"/>
    <cellStyle name="Normal 15" xfId="5286"/>
    <cellStyle name="Normal 15 2" xfId="5287"/>
    <cellStyle name="Normal 15 3" xfId="5288"/>
    <cellStyle name="Normal 15 3 2" xfId="5289"/>
    <cellStyle name="Normal 15 3 3" xfId="5290"/>
    <cellStyle name="Normal 15 4" xfId="5291"/>
    <cellStyle name="Normal 15 4 2" xfId="5292"/>
    <cellStyle name="Normal 15 5" xfId="5293"/>
    <cellStyle name="Normal 15 6" xfId="5294"/>
    <cellStyle name="Normal 16" xfId="5295"/>
    <cellStyle name="Normal 16 2" xfId="5296"/>
    <cellStyle name="Normal 16 3" xfId="5297"/>
    <cellStyle name="Normal 16 3 2" xfId="5298"/>
    <cellStyle name="Normal 16 3 3" xfId="5299"/>
    <cellStyle name="Normal 16 4" xfId="5300"/>
    <cellStyle name="Normal 16 4 2" xfId="5301"/>
    <cellStyle name="Normal 16 5" xfId="5302"/>
    <cellStyle name="Normal 16 6" xfId="5303"/>
    <cellStyle name="Normal 17" xfId="5304"/>
    <cellStyle name="Normal 17 2" xfId="5305"/>
    <cellStyle name="Normal 17 3" xfId="5306"/>
    <cellStyle name="Normal 18" xfId="5307"/>
    <cellStyle name="Normal 18 2" xfId="5308"/>
    <cellStyle name="Normal 18 3" xfId="5309"/>
    <cellStyle name="Normal 19" xfId="5310"/>
    <cellStyle name="Normal 19 2" xfId="5311"/>
    <cellStyle name="Normal 19 3" xfId="5312"/>
    <cellStyle name="Normal 2" xfId="4"/>
    <cellStyle name="Normal 2 10" xfId="5313"/>
    <cellStyle name="Normal 2 2" xfId="5314"/>
    <cellStyle name="Normal 2 2 2" xfId="5315"/>
    <cellStyle name="Normal 2 2 3" xfId="5316"/>
    <cellStyle name="Normal 2 2 4" xfId="5317"/>
    <cellStyle name="Normal 2 2_4.14E Miscellaneous Operating Expense working file" xfId="5318"/>
    <cellStyle name="Normal 2 3" xfId="5319"/>
    <cellStyle name="Normal 2 3 2" xfId="5320"/>
    <cellStyle name="Normal 2 4" xfId="5321"/>
    <cellStyle name="Normal 2 4 2" xfId="5322"/>
    <cellStyle name="Normal 2 5" xfId="5323"/>
    <cellStyle name="Normal 2 5 2" xfId="5324"/>
    <cellStyle name="Normal 2 6" xfId="5325"/>
    <cellStyle name="Normal 2 6 2" xfId="5326"/>
    <cellStyle name="Normal 2 7" xfId="5327"/>
    <cellStyle name="Normal 2 7 2" xfId="5328"/>
    <cellStyle name="Normal 2 8" xfId="5329"/>
    <cellStyle name="Normal 2 8 2" xfId="5330"/>
    <cellStyle name="Normal 2 8 2 2" xfId="5331"/>
    <cellStyle name="Normal 2 8 3" xfId="5332"/>
    <cellStyle name="Normal 2 9" xfId="5333"/>
    <cellStyle name="Normal 2 9 2" xfId="5334"/>
    <cellStyle name="Normal 2_16.37E Wild Horse Expansion DeferralRevwrkingfile SF" xfId="5335"/>
    <cellStyle name="Normal 20" xfId="5336"/>
    <cellStyle name="Normal 20 2" xfId="5337"/>
    <cellStyle name="Normal 20 3" xfId="5338"/>
    <cellStyle name="Normal 20 4" xfId="5339"/>
    <cellStyle name="Normal 21" xfId="5340"/>
    <cellStyle name="Normal 21 2" xfId="5341"/>
    <cellStyle name="Normal 21 2 2" xfId="5342"/>
    <cellStyle name="Normal 21 2 3" xfId="5343"/>
    <cellStyle name="Normal 21 3" xfId="5344"/>
    <cellStyle name="Normal 21 3 2" xfId="5345"/>
    <cellStyle name="Normal 21 4" xfId="5346"/>
    <cellStyle name="Normal 21 5" xfId="5347"/>
    <cellStyle name="Normal 22" xfId="5348"/>
    <cellStyle name="Normal 22 2" xfId="5349"/>
    <cellStyle name="Normal 22 2 2" xfId="5350"/>
    <cellStyle name="Normal 22 2 3" xfId="5351"/>
    <cellStyle name="Normal 22 3" xfId="5352"/>
    <cellStyle name="Normal 22 3 2" xfId="5353"/>
    <cellStyle name="Normal 22 4" xfId="5354"/>
    <cellStyle name="Normal 22 5" xfId="5355"/>
    <cellStyle name="Normal 23" xfId="5356"/>
    <cellStyle name="Normal 23 2" xfId="5357"/>
    <cellStyle name="Normal 23 2 2" xfId="5358"/>
    <cellStyle name="Normal 23 2 3" xfId="5359"/>
    <cellStyle name="Normal 23 3" xfId="5360"/>
    <cellStyle name="Normal 23 3 2" xfId="5361"/>
    <cellStyle name="Normal 23 4" xfId="5362"/>
    <cellStyle name="Normal 23 5" xfId="5363"/>
    <cellStyle name="Normal 24" xfId="5364"/>
    <cellStyle name="Normal 24 2" xfId="5365"/>
    <cellStyle name="Normal 24 2 2" xfId="5366"/>
    <cellStyle name="Normal 24 2 3" xfId="5367"/>
    <cellStyle name="Normal 24 3" xfId="5368"/>
    <cellStyle name="Normal 24 3 2" xfId="5369"/>
    <cellStyle name="Normal 24 4" xfId="5370"/>
    <cellStyle name="Normal 24 5" xfId="5371"/>
    <cellStyle name="Normal 25" xfId="5372"/>
    <cellStyle name="Normal 25 2" xfId="5373"/>
    <cellStyle name="Normal 25 2 2" xfId="5374"/>
    <cellStyle name="Normal 25 2 3" xfId="5375"/>
    <cellStyle name="Normal 25 3" xfId="5376"/>
    <cellStyle name="Normal 25 3 2" xfId="5377"/>
    <cellStyle name="Normal 25 4" xfId="5378"/>
    <cellStyle name="Normal 25 5" xfId="5379"/>
    <cellStyle name="Normal 26" xfId="5380"/>
    <cellStyle name="Normal 26 2" xfId="5381"/>
    <cellStyle name="Normal 26 2 2" xfId="5382"/>
    <cellStyle name="Normal 26 2 3" xfId="5383"/>
    <cellStyle name="Normal 26 3" xfId="5384"/>
    <cellStyle name="Normal 26 3 2" xfId="5385"/>
    <cellStyle name="Normal 26 4" xfId="5386"/>
    <cellStyle name="Normal 26 5" xfId="5387"/>
    <cellStyle name="Normal 27" xfId="5388"/>
    <cellStyle name="Normal 27 2" xfId="5389"/>
    <cellStyle name="Normal 27 2 2" xfId="5390"/>
    <cellStyle name="Normal 27 2 3" xfId="5391"/>
    <cellStyle name="Normal 27 3" xfId="5392"/>
    <cellStyle name="Normal 27 3 2" xfId="5393"/>
    <cellStyle name="Normal 27 4" xfId="5394"/>
    <cellStyle name="Normal 27 5" xfId="5395"/>
    <cellStyle name="Normal 28" xfId="5396"/>
    <cellStyle name="Normal 28 2" xfId="5397"/>
    <cellStyle name="Normal 28 2 2" xfId="5398"/>
    <cellStyle name="Normal 28 2 3" xfId="5399"/>
    <cellStyle name="Normal 28 3" xfId="5400"/>
    <cellStyle name="Normal 28 3 2" xfId="5401"/>
    <cellStyle name="Normal 28 4" xfId="5402"/>
    <cellStyle name="Normal 28 5" xfId="5403"/>
    <cellStyle name="Normal 29" xfId="5404"/>
    <cellStyle name="Normal 29 2" xfId="5405"/>
    <cellStyle name="Normal 29 2 2" xfId="5406"/>
    <cellStyle name="Normal 29 2 3" xfId="5407"/>
    <cellStyle name="Normal 29 3" xfId="5408"/>
    <cellStyle name="Normal 29 3 2" xfId="5409"/>
    <cellStyle name="Normal 29 4" xfId="5410"/>
    <cellStyle name="Normal 29 5" xfId="5411"/>
    <cellStyle name="Normal 3" xfId="5412"/>
    <cellStyle name="Normal 3 2" xfId="5413"/>
    <cellStyle name="Normal 3 2 2" xfId="5414"/>
    <cellStyle name="Normal 3 3" xfId="5415"/>
    <cellStyle name="Normal 3 3 2" xfId="5416"/>
    <cellStyle name="Normal 3 4" xfId="5417"/>
    <cellStyle name="Normal 3 4 2" xfId="5418"/>
    <cellStyle name="Normal 3 4 3" xfId="5419"/>
    <cellStyle name="Normal 3 4 4" xfId="5420"/>
    <cellStyle name="Normal 3 5" xfId="5421"/>
    <cellStyle name="Normal 3 5 2" xfId="5422"/>
    <cellStyle name="Normal 3 6" xfId="5423"/>
    <cellStyle name="Normal 3_4.14E Miscellaneous Operating Expense working file" xfId="5424"/>
    <cellStyle name="Normal 30" xfId="5425"/>
    <cellStyle name="Normal 30 2" xfId="5426"/>
    <cellStyle name="Normal 30 2 2" xfId="5427"/>
    <cellStyle name="Normal 30 2 3" xfId="5428"/>
    <cellStyle name="Normal 30 3" xfId="5429"/>
    <cellStyle name="Normal 30 3 2" xfId="5430"/>
    <cellStyle name="Normal 30 4" xfId="5431"/>
    <cellStyle name="Normal 30 5" xfId="5432"/>
    <cellStyle name="Normal 31" xfId="5433"/>
    <cellStyle name="Normal 31 2" xfId="5434"/>
    <cellStyle name="Normal 31 2 2" xfId="5435"/>
    <cellStyle name="Normal 31 2 3" xfId="5436"/>
    <cellStyle name="Normal 31 3" xfId="5437"/>
    <cellStyle name="Normal 31 3 2" xfId="5438"/>
    <cellStyle name="Normal 31 4" xfId="5439"/>
    <cellStyle name="Normal 31 5" xfId="5440"/>
    <cellStyle name="Normal 32" xfId="5441"/>
    <cellStyle name="Normal 32 2" xfId="5442"/>
    <cellStyle name="Normal 32 2 2" xfId="5443"/>
    <cellStyle name="Normal 32 2 3" xfId="5444"/>
    <cellStyle name="Normal 32 3" xfId="5445"/>
    <cellStyle name="Normal 32 3 2" xfId="5446"/>
    <cellStyle name="Normal 32 4" xfId="5447"/>
    <cellStyle name="Normal 32 5" xfId="5448"/>
    <cellStyle name="Normal 33" xfId="5449"/>
    <cellStyle name="Normal 33 2" xfId="5450"/>
    <cellStyle name="Normal 33 2 2" xfId="5451"/>
    <cellStyle name="Normal 33 2 3" xfId="5452"/>
    <cellStyle name="Normal 33 3" xfId="5453"/>
    <cellStyle name="Normal 33 3 2" xfId="5454"/>
    <cellStyle name="Normal 33 4" xfId="5455"/>
    <cellStyle name="Normal 33 5" xfId="5456"/>
    <cellStyle name="Normal 34" xfId="5457"/>
    <cellStyle name="Normal 34 2" xfId="5458"/>
    <cellStyle name="Normal 34 2 2" xfId="5459"/>
    <cellStyle name="Normal 34 2 3" xfId="5460"/>
    <cellStyle name="Normal 34 3" xfId="5461"/>
    <cellStyle name="Normal 34 3 2" xfId="5462"/>
    <cellStyle name="Normal 34 4" xfId="5463"/>
    <cellStyle name="Normal 34 5" xfId="5464"/>
    <cellStyle name="Normal 35" xfId="5465"/>
    <cellStyle name="Normal 35 2" xfId="5466"/>
    <cellStyle name="Normal 35 2 2" xfId="5467"/>
    <cellStyle name="Normal 35 2 3" xfId="5468"/>
    <cellStyle name="Normal 35 3" xfId="5469"/>
    <cellStyle name="Normal 35 3 2" xfId="5470"/>
    <cellStyle name="Normal 35 4" xfId="5471"/>
    <cellStyle name="Normal 35 5" xfId="5472"/>
    <cellStyle name="Normal 36" xfId="5473"/>
    <cellStyle name="Normal 36 2" xfId="5474"/>
    <cellStyle name="Normal 36 2 2" xfId="5475"/>
    <cellStyle name="Normal 36 2 3" xfId="5476"/>
    <cellStyle name="Normal 36 3" xfId="5477"/>
    <cellStyle name="Normal 36 3 2" xfId="5478"/>
    <cellStyle name="Normal 36 4" xfId="5479"/>
    <cellStyle name="Normal 36 5" xfId="5480"/>
    <cellStyle name="Normal 37" xfId="5481"/>
    <cellStyle name="Normal 37 2" xfId="5482"/>
    <cellStyle name="Normal 37 2 2" xfId="5483"/>
    <cellStyle name="Normal 37 2 3" xfId="5484"/>
    <cellStyle name="Normal 37 3" xfId="5485"/>
    <cellStyle name="Normal 37 3 2" xfId="5486"/>
    <cellStyle name="Normal 37 4" xfId="5487"/>
    <cellStyle name="Normal 37 5" xfId="5488"/>
    <cellStyle name="Normal 38" xfId="5489"/>
    <cellStyle name="Normal 38 2" xfId="5490"/>
    <cellStyle name="Normal 38 2 2" xfId="5491"/>
    <cellStyle name="Normal 38 2 3" xfId="5492"/>
    <cellStyle name="Normal 38 3" xfId="5493"/>
    <cellStyle name="Normal 38 3 2" xfId="5494"/>
    <cellStyle name="Normal 38 4" xfId="5495"/>
    <cellStyle name="Normal 38 5" xfId="5496"/>
    <cellStyle name="Normal 39" xfId="5497"/>
    <cellStyle name="Normal 39 2" xfId="5498"/>
    <cellStyle name="Normal 39 2 2" xfId="5499"/>
    <cellStyle name="Normal 39 2 3" xfId="5500"/>
    <cellStyle name="Normal 39 3" xfId="5501"/>
    <cellStyle name="Normal 39 3 2" xfId="5502"/>
    <cellStyle name="Normal 39 4" xfId="5503"/>
    <cellStyle name="Normal 39 5" xfId="5504"/>
    <cellStyle name="Normal 4" xfId="5505"/>
    <cellStyle name="Normal 4 2" xfId="5506"/>
    <cellStyle name="Normal 4 2 2" xfId="5507"/>
    <cellStyle name="Normal 4 2 2 2" xfId="5508"/>
    <cellStyle name="Normal 4 2 2 3" xfId="5509"/>
    <cellStyle name="Normal 4 2 3" xfId="5510"/>
    <cellStyle name="Normal 4 2 3 2" xfId="5511"/>
    <cellStyle name="Normal 4 2 4" xfId="5512"/>
    <cellStyle name="Normal 4 2 5" xfId="5513"/>
    <cellStyle name="Normal 4 3" xfId="5514"/>
    <cellStyle name="Normal 4_Net Classified Plant" xfId="5515"/>
    <cellStyle name="Normal 40" xfId="5516"/>
    <cellStyle name="Normal 41" xfId="5517"/>
    <cellStyle name="Normal 41 2" xfId="5518"/>
    <cellStyle name="Normal 41 3" xfId="5519"/>
    <cellStyle name="Normal 41 4" xfId="5520"/>
    <cellStyle name="Normal 42" xfId="5521"/>
    <cellStyle name="Normal 42 2" xfId="5522"/>
    <cellStyle name="Normal 42 2 2" xfId="5523"/>
    <cellStyle name="Normal 42 3" xfId="5524"/>
    <cellStyle name="Normal 42 4" xfId="5525"/>
    <cellStyle name="Normal 42 5" xfId="5526"/>
    <cellStyle name="Normal 43" xfId="5527"/>
    <cellStyle name="Normal 43 2" xfId="5528"/>
    <cellStyle name="Normal 43 3" xfId="5529"/>
    <cellStyle name="Normal 44" xfId="5530"/>
    <cellStyle name="Normal 44 2" xfId="5531"/>
    <cellStyle name="Normal 44 2 2" xfId="5532"/>
    <cellStyle name="Normal 44 3" xfId="5533"/>
    <cellStyle name="Normal 44 4" xfId="5534"/>
    <cellStyle name="Normal 44 5" xfId="5535"/>
    <cellStyle name="Normal 45" xfId="5536"/>
    <cellStyle name="Normal 45 2" xfId="5537"/>
    <cellStyle name="Normal 45 2 2" xfId="5538"/>
    <cellStyle name="Normal 45 3" xfId="5539"/>
    <cellStyle name="Normal 45 4" xfId="5540"/>
    <cellStyle name="Normal 46" xfId="5541"/>
    <cellStyle name="Normal 46 2" xfId="5542"/>
    <cellStyle name="Normal 46 2 2" xfId="5543"/>
    <cellStyle name="Normal 46 2 3" xfId="5544"/>
    <cellStyle name="Normal 46 3" xfId="5545"/>
    <cellStyle name="Normal 46 4" xfId="5546"/>
    <cellStyle name="Normal 47" xfId="5547"/>
    <cellStyle name="Normal 47 2" xfId="5548"/>
    <cellStyle name="Normal 47 3" xfId="5549"/>
    <cellStyle name="Normal 47 4" xfId="5550"/>
    <cellStyle name="Normal 48" xfId="5551"/>
    <cellStyle name="Normal 48 2" xfId="5552"/>
    <cellStyle name="Normal 48 3" xfId="5553"/>
    <cellStyle name="Normal 48 4" xfId="5554"/>
    <cellStyle name="Normal 49" xfId="5555"/>
    <cellStyle name="Normal 49 2" xfId="5556"/>
    <cellStyle name="Normal 49 3" xfId="5557"/>
    <cellStyle name="Normal 49 4" xfId="5558"/>
    <cellStyle name="Normal 5" xfId="5559"/>
    <cellStyle name="Normal 5 2" xfId="5560"/>
    <cellStyle name="Normal 50" xfId="5561"/>
    <cellStyle name="Normal 50 2" xfId="5562"/>
    <cellStyle name="Normal 50 3" xfId="5563"/>
    <cellStyle name="Normal 50 4" xfId="5564"/>
    <cellStyle name="Normal 51" xfId="5565"/>
    <cellStyle name="Normal 51 2" xfId="5566"/>
    <cellStyle name="Normal 51 2 2" xfId="5567"/>
    <cellStyle name="Normal 51 2 3" xfId="5568"/>
    <cellStyle name="Normal 51 3" xfId="5569"/>
    <cellStyle name="Normal 51 4" xfId="5570"/>
    <cellStyle name="Normal 52" xfId="5571"/>
    <cellStyle name="Normal 53" xfId="5572"/>
    <cellStyle name="Normal 53 2" xfId="5573"/>
    <cellStyle name="Normal 53 3" xfId="5574"/>
    <cellStyle name="Normal 53 4" xfId="5575"/>
    <cellStyle name="Normal 54" xfId="5576"/>
    <cellStyle name="Normal 54 2" xfId="5577"/>
    <cellStyle name="Normal 54 3" xfId="5578"/>
    <cellStyle name="Normal 54 4" xfId="5579"/>
    <cellStyle name="Normal 55" xfId="5580"/>
    <cellStyle name="Normal 55 2" xfId="5581"/>
    <cellStyle name="Normal 56" xfId="5582"/>
    <cellStyle name="Normal 56 2" xfId="5583"/>
    <cellStyle name="Normal 57" xfId="5584"/>
    <cellStyle name="Normal 58" xfId="5585"/>
    <cellStyle name="Normal 59" xfId="5586"/>
    <cellStyle name="Normal 6" xfId="5587"/>
    <cellStyle name="Normal 6 2" xfId="5588"/>
    <cellStyle name="Normal 6 2 2" xfId="5589"/>
    <cellStyle name="Normal 60" xfId="5590"/>
    <cellStyle name="Normal 61" xfId="5591"/>
    <cellStyle name="Normal 62" xfId="5592"/>
    <cellStyle name="Normal 63" xfId="5593"/>
    <cellStyle name="Normal 64" xfId="5594"/>
    <cellStyle name="Normal 65" xfId="5595"/>
    <cellStyle name="Normal 65 2" xfId="5596"/>
    <cellStyle name="Normal 66" xfId="5597"/>
    <cellStyle name="Normal 67" xfId="5598"/>
    <cellStyle name="Normal 68" xfId="5599"/>
    <cellStyle name="Normal 69" xfId="5600"/>
    <cellStyle name="Normal 7" xfId="5601"/>
    <cellStyle name="Normal 7 2" xfId="5602"/>
    <cellStyle name="Normal 7 2 2" xfId="5603"/>
    <cellStyle name="Normal 70" xfId="5604"/>
    <cellStyle name="Normal 71" xfId="5605"/>
    <cellStyle name="Normal 72" xfId="5606"/>
    <cellStyle name="Normal 73" xfId="5607"/>
    <cellStyle name="Normal 74" xfId="5608"/>
    <cellStyle name="Normal 75" xfId="5609"/>
    <cellStyle name="Normal 76" xfId="5610"/>
    <cellStyle name="Normal 77" xfId="5611"/>
    <cellStyle name="Normal 78" xfId="5612"/>
    <cellStyle name="Normal 79" xfId="5613"/>
    <cellStyle name="Normal 8" xfId="5614"/>
    <cellStyle name="Normal 8 2" xfId="5615"/>
    <cellStyle name="Normal 8 2 2" xfId="5616"/>
    <cellStyle name="Normal 80" xfId="5617"/>
    <cellStyle name="Normal 81" xfId="5618"/>
    <cellStyle name="Normal 82" xfId="5619"/>
    <cellStyle name="Normal 83" xfId="5620"/>
    <cellStyle name="Normal 84" xfId="5621"/>
    <cellStyle name="Normal 85" xfId="5622"/>
    <cellStyle name="Normal 86" xfId="5623"/>
    <cellStyle name="Normal 87" xfId="5624"/>
    <cellStyle name="Normal 88" xfId="5625"/>
    <cellStyle name="Normal 89" xfId="5626"/>
    <cellStyle name="Normal 9" xfId="5627"/>
    <cellStyle name="Normal 9 2" xfId="5628"/>
    <cellStyle name="Normal 9 2 2" xfId="5629"/>
    <cellStyle name="Normal 90" xfId="5630"/>
    <cellStyle name="Normal 91" xfId="5631"/>
    <cellStyle name="Normal 92" xfId="5632"/>
    <cellStyle name="Normal 93" xfId="5633"/>
    <cellStyle name="Normal 94" xfId="5634"/>
    <cellStyle name="Normal 95" xfId="5635"/>
    <cellStyle name="Normal 96" xfId="5636"/>
    <cellStyle name="Normal 96 2" xfId="5637"/>
    <cellStyle name="Normal 97" xfId="5638"/>
    <cellStyle name="Normal 98" xfId="5639"/>
    <cellStyle name="Normal 99" xfId="5640"/>
    <cellStyle name="Note 10" xfId="5641"/>
    <cellStyle name="Note 10 2" xfId="5642"/>
    <cellStyle name="Note 11" xfId="5643"/>
    <cellStyle name="Note 11 2" xfId="5644"/>
    <cellStyle name="Note 12" xfId="5645"/>
    <cellStyle name="Note 12 2" xfId="5646"/>
    <cellStyle name="Note 12 3" xfId="5647"/>
    <cellStyle name="Note 13" xfId="5648"/>
    <cellStyle name="Note 14" xfId="5649"/>
    <cellStyle name="Note 15" xfId="5650"/>
    <cellStyle name="Note 16" xfId="5651"/>
    <cellStyle name="Note 17" xfId="5652"/>
    <cellStyle name="Note 18" xfId="5653"/>
    <cellStyle name="Note 19" xfId="5654"/>
    <cellStyle name="Note 2" xfId="5655"/>
    <cellStyle name="Note 2 2" xfId="5656"/>
    <cellStyle name="Note 20" xfId="5657"/>
    <cellStyle name="Note 21" xfId="5658"/>
    <cellStyle name="Note 22" xfId="5659"/>
    <cellStyle name="Note 23" xfId="5660"/>
    <cellStyle name="Note 24" xfId="5661"/>
    <cellStyle name="Note 25" xfId="5662"/>
    <cellStyle name="Note 26" xfId="5663"/>
    <cellStyle name="Note 27" xfId="5664"/>
    <cellStyle name="Note 28" xfId="5665"/>
    <cellStyle name="Note 29" xfId="5666"/>
    <cellStyle name="Note 3" xfId="5667"/>
    <cellStyle name="Note 30" xfId="5668"/>
    <cellStyle name="Note 31" xfId="5669"/>
    <cellStyle name="Note 32" xfId="5670"/>
    <cellStyle name="Note 33" xfId="5671"/>
    <cellStyle name="Note 34" xfId="5672"/>
    <cellStyle name="Note 35" xfId="5673"/>
    <cellStyle name="Note 36" xfId="5674"/>
    <cellStyle name="Note 37" xfId="5675"/>
    <cellStyle name="Note 38" xfId="5676"/>
    <cellStyle name="Note 39" xfId="5677"/>
    <cellStyle name="Note 4" xfId="5678"/>
    <cellStyle name="Note 40" xfId="5679"/>
    <cellStyle name="Note 41" xfId="5680"/>
    <cellStyle name="Note 42" xfId="5681"/>
    <cellStyle name="Note 43" xfId="5682"/>
    <cellStyle name="Note 44" xfId="5683"/>
    <cellStyle name="Note 45" xfId="5684"/>
    <cellStyle name="Note 46" xfId="5685"/>
    <cellStyle name="Note 47" xfId="5686"/>
    <cellStyle name="Note 48" xfId="5687"/>
    <cellStyle name="Note 49" xfId="5688"/>
    <cellStyle name="Note 5" xfId="5689"/>
    <cellStyle name="Note 50" xfId="5690"/>
    <cellStyle name="Note 51" xfId="5691"/>
    <cellStyle name="Note 52" xfId="5692"/>
    <cellStyle name="Note 53" xfId="5693"/>
    <cellStyle name="Note 54" xfId="5694"/>
    <cellStyle name="Note 55" xfId="5695"/>
    <cellStyle name="Note 56" xfId="5696"/>
    <cellStyle name="Note 57" xfId="5697"/>
    <cellStyle name="Note 58" xfId="5698"/>
    <cellStyle name="Note 59" xfId="5699"/>
    <cellStyle name="Note 6" xfId="5700"/>
    <cellStyle name="Note 60" xfId="5701"/>
    <cellStyle name="Note 61" xfId="5702"/>
    <cellStyle name="Note 62" xfId="5703"/>
    <cellStyle name="Note 63" xfId="5704"/>
    <cellStyle name="Note 64" xfId="5705"/>
    <cellStyle name="Note 7" xfId="5706"/>
    <cellStyle name="Note 8" xfId="5707"/>
    <cellStyle name="Note 9" xfId="5708"/>
    <cellStyle name="Output 10" xfId="5709"/>
    <cellStyle name="Output 11" xfId="5710"/>
    <cellStyle name="Output 12" xfId="5711"/>
    <cellStyle name="Output 13" xfId="5712"/>
    <cellStyle name="Output 14" xfId="5713"/>
    <cellStyle name="Output 15" xfId="5714"/>
    <cellStyle name="Output 16" xfId="5715"/>
    <cellStyle name="Output 17" xfId="5716"/>
    <cellStyle name="Output 18" xfId="5717"/>
    <cellStyle name="Output 19" xfId="5718"/>
    <cellStyle name="Output 2" xfId="5719"/>
    <cellStyle name="Output 2 2" xfId="5720"/>
    <cellStyle name="Output 20" xfId="5721"/>
    <cellStyle name="Output 21" xfId="5722"/>
    <cellStyle name="Output 22" xfId="5723"/>
    <cellStyle name="Output 23" xfId="5724"/>
    <cellStyle name="Output 24" xfId="5725"/>
    <cellStyle name="Output 25" xfId="5726"/>
    <cellStyle name="Output 26" xfId="5727"/>
    <cellStyle name="Output 27" xfId="5728"/>
    <cellStyle name="Output 28" xfId="5729"/>
    <cellStyle name="Output 29" xfId="5730"/>
    <cellStyle name="Output 3" xfId="5731"/>
    <cellStyle name="Output 3 2" xfId="5732"/>
    <cellStyle name="Output 30" xfId="5733"/>
    <cellStyle name="Output 31" xfId="5734"/>
    <cellStyle name="Output 32" xfId="5735"/>
    <cellStyle name="Output 33" xfId="5736"/>
    <cellStyle name="Output 34" xfId="5737"/>
    <cellStyle name="Output 35" xfId="5738"/>
    <cellStyle name="Output 36" xfId="5739"/>
    <cellStyle name="Output 37" xfId="5740"/>
    <cellStyle name="Output 38" xfId="5741"/>
    <cellStyle name="Output 39" xfId="5742"/>
    <cellStyle name="Output 4" xfId="5743"/>
    <cellStyle name="Output 40" xfId="5744"/>
    <cellStyle name="Output 41" xfId="5745"/>
    <cellStyle name="Output 42" xfId="5746"/>
    <cellStyle name="Output 43" xfId="5747"/>
    <cellStyle name="Output 44" xfId="5748"/>
    <cellStyle name="Output 45" xfId="5749"/>
    <cellStyle name="Output 46" xfId="5750"/>
    <cellStyle name="Output 47" xfId="5751"/>
    <cellStyle name="Output 48" xfId="5752"/>
    <cellStyle name="Output 49" xfId="5753"/>
    <cellStyle name="Output 5" xfId="5754"/>
    <cellStyle name="Output 50" xfId="5755"/>
    <cellStyle name="Output 51" xfId="5756"/>
    <cellStyle name="Output 52" xfId="5757"/>
    <cellStyle name="Output 53" xfId="5758"/>
    <cellStyle name="Output 54" xfId="5759"/>
    <cellStyle name="Output 55" xfId="5760"/>
    <cellStyle name="Output 56" xfId="5761"/>
    <cellStyle name="Output 57" xfId="5762"/>
    <cellStyle name="Output 58" xfId="5763"/>
    <cellStyle name="Output 59" xfId="5764"/>
    <cellStyle name="Output 6" xfId="5765"/>
    <cellStyle name="Output 60" xfId="5766"/>
    <cellStyle name="Output 61" xfId="5767"/>
    <cellStyle name="Output 62" xfId="5768"/>
    <cellStyle name="Output 63" xfId="5769"/>
    <cellStyle name="Output 64" xfId="5770"/>
    <cellStyle name="Output 7" xfId="5771"/>
    <cellStyle name="Output 8" xfId="5772"/>
    <cellStyle name="Output 9" xfId="5773"/>
    <cellStyle name="Percen - Style1" xfId="5774"/>
    <cellStyle name="Percen - Style2" xfId="5775"/>
    <cellStyle name="Percen - Style2 2" xfId="5776"/>
    <cellStyle name="Percen - Style3" xfId="5777"/>
    <cellStyle name="Percen - Style3 2" xfId="5778"/>
    <cellStyle name="Percent" xfId="3" builtinId="5"/>
    <cellStyle name="Percent (0)" xfId="5779"/>
    <cellStyle name="Percent [2]" xfId="5780"/>
    <cellStyle name="Percent [2] 2" xfId="5781"/>
    <cellStyle name="Percent [2] 2 2" xfId="5782"/>
    <cellStyle name="Percent [2] 3" xfId="5783"/>
    <cellStyle name="Percent [2] 3 2" xfId="5784"/>
    <cellStyle name="Percent [2] 3 3" xfId="5785"/>
    <cellStyle name="Percent [2] 3 4" xfId="5786"/>
    <cellStyle name="Percent [2] 4" xfId="5787"/>
    <cellStyle name="Percent 10" xfId="5788"/>
    <cellStyle name="Percent 10 2" xfId="5789"/>
    <cellStyle name="Percent 10 3" xfId="5790"/>
    <cellStyle name="Percent 11" xfId="5791"/>
    <cellStyle name="Percent 11 2" xfId="5792"/>
    <cellStyle name="Percent 11 3" xfId="5793"/>
    <cellStyle name="Percent 11 4" xfId="5794"/>
    <cellStyle name="Percent 12" xfId="5795"/>
    <cellStyle name="Percent 12 2" xfId="5796"/>
    <cellStyle name="Percent 12 2 2" xfId="5797"/>
    <cellStyle name="Percent 12 3" xfId="5798"/>
    <cellStyle name="Percent 12 4" xfId="5799"/>
    <cellStyle name="Percent 12 5" xfId="5800"/>
    <cellStyle name="Percent 13" xfId="5801"/>
    <cellStyle name="Percent 13 2" xfId="5802"/>
    <cellStyle name="Percent 13 2 2" xfId="5803"/>
    <cellStyle name="Percent 13 3" xfId="5804"/>
    <cellStyle name="Percent 13 4" xfId="5805"/>
    <cellStyle name="Percent 14" xfId="5806"/>
    <cellStyle name="Percent 14 2" xfId="5807"/>
    <cellStyle name="Percent 14 2 2" xfId="5808"/>
    <cellStyle name="Percent 14 3" xfId="5809"/>
    <cellStyle name="Percent 14 4" xfId="5810"/>
    <cellStyle name="Percent 14 5" xfId="5811"/>
    <cellStyle name="Percent 15" xfId="5812"/>
    <cellStyle name="Percent 15 2" xfId="5813"/>
    <cellStyle name="Percent 15 2 2" xfId="5814"/>
    <cellStyle name="Percent 15 3" xfId="5815"/>
    <cellStyle name="Percent 15 4" xfId="5816"/>
    <cellStyle name="Percent 15 5" xfId="5817"/>
    <cellStyle name="Percent 16" xfId="5818"/>
    <cellStyle name="Percent 16 2" xfId="5819"/>
    <cellStyle name="Percent 16 3" xfId="5820"/>
    <cellStyle name="Percent 16 4" xfId="5821"/>
    <cellStyle name="Percent 17" xfId="5822"/>
    <cellStyle name="Percent 17 2" xfId="5823"/>
    <cellStyle name="Percent 17 3" xfId="5824"/>
    <cellStyle name="Percent 17 4" xfId="5825"/>
    <cellStyle name="Percent 18" xfId="5826"/>
    <cellStyle name="Percent 18 2" xfId="5827"/>
    <cellStyle name="Percent 18 3" xfId="5828"/>
    <cellStyle name="Percent 18 4" xfId="5829"/>
    <cellStyle name="Percent 19" xfId="5830"/>
    <cellStyle name="Percent 19 2" xfId="5831"/>
    <cellStyle name="Percent 19 3" xfId="5832"/>
    <cellStyle name="Percent 19 4" xfId="5833"/>
    <cellStyle name="Percent 2" xfId="583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5957"/>
    <cellStyle name="Report Heading 2" xfId="5958"/>
    <cellStyle name="Report Percent" xfId="5959"/>
    <cellStyle name="Report Percent 2" xfId="5960"/>
    <cellStyle name="Report Percent 2 2" xfId="5961"/>
    <cellStyle name="Report Percent 3" xfId="5962"/>
    <cellStyle name="Report Percent 3 2" xfId="5963"/>
    <cellStyle name="Report Percent 3 3" xfId="5964"/>
    <cellStyle name="Report Percent 3 4" xfId="5965"/>
    <cellStyle name="Report Percent 4" xfId="5966"/>
    <cellStyle name="Report Unit Cost" xfId="5967"/>
    <cellStyle name="Report Unit Cost 2" xfId="5968"/>
    <cellStyle name="Report Unit Cost 2 2" xfId="5969"/>
    <cellStyle name="Report Unit Cost 3" xfId="5970"/>
    <cellStyle name="Report Unit Cost 3 2" xfId="5971"/>
    <cellStyle name="Report Unit Cost 3 3" xfId="5972"/>
    <cellStyle name="Report Unit Cost 3 4" xfId="5973"/>
    <cellStyle name="Report Unit Cost 4" xfId="5974"/>
    <cellStyle name="Report_Adj Bench DR 3 for Initial Briefs (Electric)" xfId="5975"/>
    <cellStyle name="Reports" xfId="5976"/>
    <cellStyle name="Reports 2" xfId="5977"/>
    <cellStyle name="Reports Total" xfId="5978"/>
    <cellStyle name="Reports Total 2" xfId="5979"/>
    <cellStyle name="Reports Unit Cost Total" xfId="5980"/>
    <cellStyle name="Reports_16.37E Wild Horse Expansion DeferralRevwrkingfile SF" xfId="5981"/>
    <cellStyle name="RevList" xfId="5982"/>
    <cellStyle name="round100" xfId="5983"/>
    <cellStyle name="round100 2" xfId="5984"/>
    <cellStyle name="round100 2 2" xfId="5985"/>
    <cellStyle name="round100 3" xfId="5986"/>
    <cellStyle name="round100 3 2" xfId="5987"/>
    <cellStyle name="round100 3 3" xfId="5988"/>
    <cellStyle name="round100 3 4" xfId="5989"/>
    <cellStyle name="round100 4" xfId="5990"/>
    <cellStyle name="SAPBEXaggData" xfId="5991"/>
    <cellStyle name="SAPBEXaggDataEmph" xfId="5992"/>
    <cellStyle name="SAPBEXaggItem" xfId="5993"/>
    <cellStyle name="SAPBEXaggItemX" xfId="5994"/>
    <cellStyle name="SAPBEXchaText" xfId="5995"/>
    <cellStyle name="SAPBEXchaText 2" xfId="5996"/>
    <cellStyle name="SAPBEXchaText 2 2" xfId="5997"/>
    <cellStyle name="SAPBEXchaText 3" xfId="5998"/>
    <cellStyle name="SAPBEXchaText 3 2" xfId="5999"/>
    <cellStyle name="SAPBEXchaText 3 3" xfId="6000"/>
    <cellStyle name="SAPBEXchaText 3 4" xfId="6001"/>
    <cellStyle name="SAPBEXchaText 4" xfId="6002"/>
    <cellStyle name="SAPBEXexcBad7" xfId="6003"/>
    <cellStyle name="SAPBEXexcBad8" xfId="6004"/>
    <cellStyle name="SAPBEXexcBad9" xfId="6005"/>
    <cellStyle name="SAPBEXexcCritical4" xfId="6006"/>
    <cellStyle name="SAPBEXexcCritical5" xfId="6007"/>
    <cellStyle name="SAPBEXexcCritical6" xfId="6008"/>
    <cellStyle name="SAPBEXexcGood1" xfId="6009"/>
    <cellStyle name="SAPBEXexcGood2" xfId="6010"/>
    <cellStyle name="SAPBEXexcGood3" xfId="6011"/>
    <cellStyle name="SAPBEXfilterDrill" xfId="6012"/>
    <cellStyle name="SAPBEXfilterItem" xfId="6013"/>
    <cellStyle name="SAPBEXfilterText" xfId="6014"/>
    <cellStyle name="SAPBEXformats" xfId="6015"/>
    <cellStyle name="SAPBEXformats 2" xfId="6016"/>
    <cellStyle name="SAPBEXheaderItem" xfId="6017"/>
    <cellStyle name="SAPBEXheaderText" xfId="6018"/>
    <cellStyle name="SAPBEXHLevel0" xfId="6019"/>
    <cellStyle name="SAPBEXHLevel0 2" xfId="6020"/>
    <cellStyle name="SAPBEXHLevel0X" xfId="6021"/>
    <cellStyle name="SAPBEXHLevel0X 2" xfId="6022"/>
    <cellStyle name="SAPBEXHLevel0X 2 2" xfId="6023"/>
    <cellStyle name="SAPBEXHLevel0X 3" xfId="6024"/>
    <cellStyle name="SAPBEXHLevel0X 3 2" xfId="6025"/>
    <cellStyle name="SAPBEXHLevel0X 3 3" xfId="6026"/>
    <cellStyle name="SAPBEXHLevel0X 3 4" xfId="6027"/>
    <cellStyle name="SAPBEXHLevel0X 4" xfId="6028"/>
    <cellStyle name="SAPBEXHLevel1" xfId="6029"/>
    <cellStyle name="SAPBEXHLevel1 2" xfId="6030"/>
    <cellStyle name="SAPBEXHLevel1X" xfId="6031"/>
    <cellStyle name="SAPBEXHLevel1X 2" xfId="6032"/>
    <cellStyle name="SAPBEXHLevel2" xfId="6033"/>
    <cellStyle name="SAPBEXHLevel2 2" xfId="6034"/>
    <cellStyle name="SAPBEXHLevel2X" xfId="6035"/>
    <cellStyle name="SAPBEXHLevel2X 2" xfId="6036"/>
    <cellStyle name="SAPBEXHLevel3" xfId="6037"/>
    <cellStyle name="SAPBEXHLevel3 2" xfId="6038"/>
    <cellStyle name="SAPBEXHLevel3X" xfId="6039"/>
    <cellStyle name="SAPBEXHLevel3X 2" xfId="6040"/>
    <cellStyle name="SAPBEXinputData" xfId="6041"/>
    <cellStyle name="SAPBEXinputData 2" xfId="6042"/>
    <cellStyle name="SAPBEXItemHeader" xfId="6043"/>
    <cellStyle name="SAPBEXresData" xfId="6044"/>
    <cellStyle name="SAPBEXresDataEmph" xfId="6045"/>
    <cellStyle name="SAPBEXresItem" xfId="6046"/>
    <cellStyle name="SAPBEXresItemX" xfId="6047"/>
    <cellStyle name="SAPBEXstdData" xfId="6048"/>
    <cellStyle name="SAPBEXstdDataEmph" xfId="6049"/>
    <cellStyle name="SAPBEXstdItem" xfId="6050"/>
    <cellStyle name="SAPBEXstdItem 2" xfId="6051"/>
    <cellStyle name="SAPBEXstdItem 2 2" xfId="6052"/>
    <cellStyle name="SAPBEXstdItem 3" xfId="6053"/>
    <cellStyle name="SAPBEXstdItem 3 2" xfId="6054"/>
    <cellStyle name="SAPBEXstdItem 3 3" xfId="6055"/>
    <cellStyle name="SAPBEXstdItem 3 4" xfId="6056"/>
    <cellStyle name="SAPBEXstdItem 4" xfId="6057"/>
    <cellStyle name="SAPBEXstdItemX" xfId="6058"/>
    <cellStyle name="SAPBEXstdItemX 2" xfId="6059"/>
    <cellStyle name="SAPBEXstdItemX 2 2" xfId="6060"/>
    <cellStyle name="SAPBEXstdItemX 3" xfId="6061"/>
    <cellStyle name="SAPBEXstdItemX 3 2" xfId="6062"/>
    <cellStyle name="SAPBEXstdItemX 3 3" xfId="6063"/>
    <cellStyle name="SAPBEXstdItemX 3 4" xfId="6064"/>
    <cellStyle name="SAPBEXstdItemX 4" xfId="6065"/>
    <cellStyle name="SAPBEXtitle" xfId="6066"/>
    <cellStyle name="SAPBEXunassignedItem" xfId="6067"/>
    <cellStyle name="SAPBEXundefined" xfId="6068"/>
    <cellStyle name="shade" xfId="6069"/>
    <cellStyle name="shade 2" xfId="6070"/>
    <cellStyle name="shade 2 2" xfId="6071"/>
    <cellStyle name="shade 3" xfId="6072"/>
    <cellStyle name="shade 3 2" xfId="6073"/>
    <cellStyle name="shade 3 3" xfId="6074"/>
    <cellStyle name="shade 3 4" xfId="6075"/>
    <cellStyle name="shade 4" xfId="6076"/>
    <cellStyle name="Sheet Title" xfId="6077"/>
    <cellStyle name="StmtTtl1" xfId="6078"/>
    <cellStyle name="StmtTtl1 2" xfId="6079"/>
    <cellStyle name="StmtTtl1 2 2" xfId="6080"/>
    <cellStyle name="StmtTtl1 2 3" xfId="6081"/>
    <cellStyle name="StmtTtl1 3" xfId="6082"/>
    <cellStyle name="StmtTtl1 3 2" xfId="6083"/>
    <cellStyle name="StmtTtl1 3 3" xfId="6084"/>
    <cellStyle name="StmtTtl1 4" xfId="6085"/>
    <cellStyle name="StmtTtl1 4 2" xfId="6086"/>
    <cellStyle name="StmtTtl1 4 3" xfId="6087"/>
    <cellStyle name="StmtTtl1 5" xfId="6088"/>
    <cellStyle name="StmtTtl1_(C) WHE Proforma with ITC cash grant 10 Yr Amort_for deferral_102809" xfId="6089"/>
    <cellStyle name="StmtTtl2" xfId="6090"/>
    <cellStyle name="STYL1 - Style1" xfId="6091"/>
    <cellStyle name="Style 1" xfId="6092"/>
    <cellStyle name="Style 1 2" xfId="6093"/>
    <cellStyle name="Style 1 2 2" xfId="6094"/>
    <cellStyle name="Style 1 3" xfId="6095"/>
    <cellStyle name="Style 1 3 2" xfId="6096"/>
    <cellStyle name="Style 1 3 2 2" xfId="6097"/>
    <cellStyle name="Style 1 3 2 3" xfId="6098"/>
    <cellStyle name="Style 1 3 3" xfId="6099"/>
    <cellStyle name="Style 1 3 4" xfId="6100"/>
    <cellStyle name="Style 1 3 5" xfId="6101"/>
    <cellStyle name="Style 1 4" xfId="6102"/>
    <cellStyle name="Style 1 4 2" xfId="6103"/>
    <cellStyle name="Style 1 5" xfId="6104"/>
    <cellStyle name="Style 1 5 2" xfId="6105"/>
    <cellStyle name="Style 1 6" xfId="6106"/>
    <cellStyle name="Style 1 6 2" xfId="6107"/>
    <cellStyle name="Style 1_04.07E Wild Horse Wind Expansion" xfId="6108"/>
    <cellStyle name="Subtotal" xfId="6109"/>
    <cellStyle name="Sub-total" xfId="6110"/>
    <cellStyle name="taples Plaza" xfId="6111"/>
    <cellStyle name="Test" xfId="6112"/>
    <cellStyle name="Tickmark" xfId="6113"/>
    <cellStyle name="Title 10" xfId="6114"/>
    <cellStyle name="Title 11" xfId="6115"/>
    <cellStyle name="Title 12" xfId="6116"/>
    <cellStyle name="Title 13" xfId="6117"/>
    <cellStyle name="Title 14" xfId="6118"/>
    <cellStyle name="Title 15" xfId="6119"/>
    <cellStyle name="Title 16" xfId="6120"/>
    <cellStyle name="Title 17" xfId="6121"/>
    <cellStyle name="Title 18" xfId="6122"/>
    <cellStyle name="Title 19" xfId="6123"/>
    <cellStyle name="Title 2" xfId="6124"/>
    <cellStyle name="Title 2 2" xfId="6125"/>
    <cellStyle name="Title 20" xfId="6126"/>
    <cellStyle name="Title 21" xfId="6127"/>
    <cellStyle name="Title 22" xfId="6128"/>
    <cellStyle name="Title 23" xfId="6129"/>
    <cellStyle name="Title 24" xfId="6130"/>
    <cellStyle name="Title 25" xfId="6131"/>
    <cellStyle name="Title 26" xfId="6132"/>
    <cellStyle name="Title 27" xfId="6133"/>
    <cellStyle name="Title 28" xfId="6134"/>
    <cellStyle name="Title 29" xfId="6135"/>
    <cellStyle name="Title 3" xfId="6136"/>
    <cellStyle name="Title 3 2" xfId="6137"/>
    <cellStyle name="Title 30" xfId="6138"/>
    <cellStyle name="Title 31" xfId="6139"/>
    <cellStyle name="Title 32" xfId="6140"/>
    <cellStyle name="Title 33" xfId="6141"/>
    <cellStyle name="Title 34" xfId="6142"/>
    <cellStyle name="Title 35" xfId="6143"/>
    <cellStyle name="Title 36" xfId="6144"/>
    <cellStyle name="Title 37" xfId="6145"/>
    <cellStyle name="Title 38" xfId="6146"/>
    <cellStyle name="Title 39" xfId="6147"/>
    <cellStyle name="Title 4" xfId="6148"/>
    <cellStyle name="Title 40" xfId="6149"/>
    <cellStyle name="Title 41" xfId="6150"/>
    <cellStyle name="Title 42" xfId="6151"/>
    <cellStyle name="Title 43" xfId="6152"/>
    <cellStyle name="Title 44" xfId="6153"/>
    <cellStyle name="Title 45" xfId="6154"/>
    <cellStyle name="Title 46" xfId="6155"/>
    <cellStyle name="Title 47" xfId="6156"/>
    <cellStyle name="Title 48" xfId="6157"/>
    <cellStyle name="Title 49" xfId="6158"/>
    <cellStyle name="Title 5" xfId="6159"/>
    <cellStyle name="Title 50" xfId="6160"/>
    <cellStyle name="Title 51" xfId="6161"/>
    <cellStyle name="Title 52" xfId="6162"/>
    <cellStyle name="Title 53" xfId="6163"/>
    <cellStyle name="Title 54" xfId="6164"/>
    <cellStyle name="Title 55" xfId="6165"/>
    <cellStyle name="Title 56" xfId="6166"/>
    <cellStyle name="Title 57" xfId="6167"/>
    <cellStyle name="Title 58" xfId="6168"/>
    <cellStyle name="Title 59" xfId="6169"/>
    <cellStyle name="Title 6" xfId="6170"/>
    <cellStyle name="Title 60" xfId="6171"/>
    <cellStyle name="Title 61" xfId="6172"/>
    <cellStyle name="Title 62" xfId="6173"/>
    <cellStyle name="Title 63" xfId="6174"/>
    <cellStyle name="Title 64" xfId="6175"/>
    <cellStyle name="Title 7" xfId="6176"/>
    <cellStyle name="Title 8" xfId="6177"/>
    <cellStyle name="Title 9" xfId="6178"/>
    <cellStyle name="Title: - Style3" xfId="6179"/>
    <cellStyle name="Title: - Style4" xfId="6180"/>
    <cellStyle name="Title: Major" xfId="6181"/>
    <cellStyle name="Title: Major 2" xfId="6182"/>
    <cellStyle name="Title: Minor" xfId="6183"/>
    <cellStyle name="Title: Minor 2" xfId="6184"/>
    <cellStyle name="Title: Worksheet" xfId="6185"/>
    <cellStyle name="Total 10" xfId="6186"/>
    <cellStyle name="Total 11" xfId="6187"/>
    <cellStyle name="Total 12" xfId="6188"/>
    <cellStyle name="Total 13" xfId="6189"/>
    <cellStyle name="Total 14" xfId="6190"/>
    <cellStyle name="Total 15" xfId="6191"/>
    <cellStyle name="Total 16" xfId="6192"/>
    <cellStyle name="Total 17" xfId="6193"/>
    <cellStyle name="Total 18" xfId="6194"/>
    <cellStyle name="Total 19" xfId="6195"/>
    <cellStyle name="Total 2" xfId="6196"/>
    <cellStyle name="Total 2 2" xfId="6197"/>
    <cellStyle name="Total 2 3" xfId="6198"/>
    <cellStyle name="Total 2 3 2" xfId="6199"/>
    <cellStyle name="Total 20" xfId="6200"/>
    <cellStyle name="Total 21" xfId="6201"/>
    <cellStyle name="Total 22" xfId="6202"/>
    <cellStyle name="Total 23" xfId="6203"/>
    <cellStyle name="Total 24" xfId="6204"/>
    <cellStyle name="Total 25" xfId="6205"/>
    <cellStyle name="Total 26" xfId="6206"/>
    <cellStyle name="Total 27" xfId="6207"/>
    <cellStyle name="Total 28" xfId="6208"/>
    <cellStyle name="Total 29" xfId="6209"/>
    <cellStyle name="Total 3" xfId="6210"/>
    <cellStyle name="Total 3 2" xfId="6211"/>
    <cellStyle name="Total 30" xfId="6212"/>
    <cellStyle name="Total 31" xfId="6213"/>
    <cellStyle name="Total 32" xfId="6214"/>
    <cellStyle name="Total 33" xfId="6215"/>
    <cellStyle name="Total 34" xfId="6216"/>
    <cellStyle name="Total 35" xfId="6217"/>
    <cellStyle name="Total 36" xfId="6218"/>
    <cellStyle name="Total 37" xfId="6219"/>
    <cellStyle name="Total 38" xfId="6220"/>
    <cellStyle name="Total 39" xfId="6221"/>
    <cellStyle name="Total 4" xfId="6222"/>
    <cellStyle name="Total 40" xfId="6223"/>
    <cellStyle name="Total 41" xfId="6224"/>
    <cellStyle name="Total 42" xfId="6225"/>
    <cellStyle name="Total 43" xfId="6226"/>
    <cellStyle name="Total 44" xfId="6227"/>
    <cellStyle name="Total 45" xfId="6228"/>
    <cellStyle name="Total 46" xfId="6229"/>
    <cellStyle name="Total 47" xfId="6230"/>
    <cellStyle name="Total 48" xfId="6231"/>
    <cellStyle name="Total 49" xfId="6232"/>
    <cellStyle name="Total 5" xfId="6233"/>
    <cellStyle name="Total 50" xfId="6234"/>
    <cellStyle name="Total 51" xfId="6235"/>
    <cellStyle name="Total 52" xfId="6236"/>
    <cellStyle name="Total 53" xfId="6237"/>
    <cellStyle name="Total 54" xfId="6238"/>
    <cellStyle name="Total 55" xfId="6239"/>
    <cellStyle name="Total 56" xfId="6240"/>
    <cellStyle name="Total 57" xfId="6241"/>
    <cellStyle name="Total 58" xfId="6242"/>
    <cellStyle name="Total 59" xfId="6243"/>
    <cellStyle name="Total 6" xfId="6244"/>
    <cellStyle name="Total 60" xfId="6245"/>
    <cellStyle name="Total 61" xfId="6246"/>
    <cellStyle name="Total 62" xfId="6247"/>
    <cellStyle name="Total 63" xfId="6248"/>
    <cellStyle name="Total 64" xfId="6249"/>
    <cellStyle name="Total 65" xfId="6250"/>
    <cellStyle name="Total 66" xfId="6251"/>
    <cellStyle name="Total 7" xfId="6252"/>
    <cellStyle name="Total 8" xfId="6253"/>
    <cellStyle name="Total 9" xfId="6254"/>
    <cellStyle name="Total4 - Style4" xfId="6255"/>
    <cellStyle name="Total4 - Style4 2" xfId="6256"/>
    <cellStyle name="Warning Text 10" xfId="6257"/>
    <cellStyle name="Warning Text 11" xfId="6258"/>
    <cellStyle name="Warning Text 12" xfId="6259"/>
    <cellStyle name="Warning Text 13" xfId="6260"/>
    <cellStyle name="Warning Text 14" xfId="6261"/>
    <cellStyle name="Warning Text 15" xfId="6262"/>
    <cellStyle name="Warning Text 16" xfId="6263"/>
    <cellStyle name="Warning Text 17" xfId="6264"/>
    <cellStyle name="Warning Text 18" xfId="6265"/>
    <cellStyle name="Warning Text 19" xfId="6266"/>
    <cellStyle name="Warning Text 2" xfId="6267"/>
    <cellStyle name="Warning Text 2 2" xfId="6268"/>
    <cellStyle name="Warning Text 20" xfId="6269"/>
    <cellStyle name="Warning Text 21" xfId="6270"/>
    <cellStyle name="Warning Text 22" xfId="6271"/>
    <cellStyle name="Warning Text 23" xfId="6272"/>
    <cellStyle name="Warning Text 24" xfId="6273"/>
    <cellStyle name="Warning Text 25" xfId="6274"/>
    <cellStyle name="Warning Text 26" xfId="6275"/>
    <cellStyle name="Warning Text 27" xfId="6276"/>
    <cellStyle name="Warning Text 28" xfId="6277"/>
    <cellStyle name="Warning Text 29" xfId="6278"/>
    <cellStyle name="Warning Text 3" xfId="6279"/>
    <cellStyle name="Warning Text 30" xfId="6280"/>
    <cellStyle name="Warning Text 31" xfId="6281"/>
    <cellStyle name="Warning Text 32" xfId="6282"/>
    <cellStyle name="Warning Text 33" xfId="6283"/>
    <cellStyle name="Warning Text 34" xfId="6284"/>
    <cellStyle name="Warning Text 35" xfId="6285"/>
    <cellStyle name="Warning Text 36" xfId="6286"/>
    <cellStyle name="Warning Text 37" xfId="6287"/>
    <cellStyle name="Warning Text 38" xfId="6288"/>
    <cellStyle name="Warning Text 39" xfId="6289"/>
    <cellStyle name="Warning Text 4" xfId="6290"/>
    <cellStyle name="Warning Text 40" xfId="6291"/>
    <cellStyle name="Warning Text 41" xfId="6292"/>
    <cellStyle name="Warning Text 42" xfId="6293"/>
    <cellStyle name="Warning Text 43" xfId="6294"/>
    <cellStyle name="Warning Text 44" xfId="6295"/>
    <cellStyle name="Warning Text 45" xfId="6296"/>
    <cellStyle name="Warning Text 46" xfId="6297"/>
    <cellStyle name="Warning Text 47" xfId="6298"/>
    <cellStyle name="Warning Text 48" xfId="6299"/>
    <cellStyle name="Warning Text 49" xfId="6300"/>
    <cellStyle name="Warning Text 5" xfId="6301"/>
    <cellStyle name="Warning Text 50" xfId="6302"/>
    <cellStyle name="Warning Text 51" xfId="6303"/>
    <cellStyle name="Warning Text 52" xfId="6304"/>
    <cellStyle name="Warning Text 53" xfId="6305"/>
    <cellStyle name="Warning Text 54" xfId="6306"/>
    <cellStyle name="Warning Text 55" xfId="6307"/>
    <cellStyle name="Warning Text 56" xfId="6308"/>
    <cellStyle name="Warning Text 57" xfId="6309"/>
    <cellStyle name="Warning Text 58" xfId="6310"/>
    <cellStyle name="Warning Text 59" xfId="6311"/>
    <cellStyle name="Warning Text 6" xfId="6312"/>
    <cellStyle name="Warning Text 60" xfId="6313"/>
    <cellStyle name="Warning Text 61" xfId="6314"/>
    <cellStyle name="Warning Text 62" xfId="6315"/>
    <cellStyle name="Warning Text 63" xfId="6316"/>
    <cellStyle name="Warning Text 64" xfId="6317"/>
    <cellStyle name="Warning Text 7" xfId="6318"/>
    <cellStyle name="Warning Text 8" xfId="6319"/>
    <cellStyle name="Warning Text 9" xfId="63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8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tabSelected="1" zoomScaleNormal="100"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7"/>
    </row>
    <row r="2" spans="1:2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"/>
    </row>
    <row r="3" spans="1:21">
      <c r="A3" s="131" t="s">
        <v>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</row>
    <row r="4" spans="1:21">
      <c r="A4" s="131" t="s">
        <v>41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7"/>
    </row>
    <row r="5" spans="1:21">
      <c r="A5" s="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5.5" customHeight="1">
      <c r="A7" s="29" t="s">
        <v>40</v>
      </c>
      <c r="B7" s="28"/>
      <c r="C7" s="27" t="s">
        <v>39</v>
      </c>
      <c r="D7" s="26">
        <v>41275</v>
      </c>
      <c r="E7" s="26">
        <f t="shared" ref="E7:O7" si="0">EDATE(D7,1)</f>
        <v>41306</v>
      </c>
      <c r="F7" s="26">
        <f t="shared" si="0"/>
        <v>41334</v>
      </c>
      <c r="G7" s="26">
        <f t="shared" si="0"/>
        <v>41365</v>
      </c>
      <c r="H7" s="26">
        <f t="shared" si="0"/>
        <v>41395</v>
      </c>
      <c r="I7" s="26">
        <f t="shared" si="0"/>
        <v>41426</v>
      </c>
      <c r="J7" s="26">
        <f t="shared" si="0"/>
        <v>41456</v>
      </c>
      <c r="K7" s="26">
        <f t="shared" si="0"/>
        <v>41487</v>
      </c>
      <c r="L7" s="26">
        <f t="shared" si="0"/>
        <v>41518</v>
      </c>
      <c r="M7" s="26">
        <f t="shared" si="0"/>
        <v>41548</v>
      </c>
      <c r="N7" s="26">
        <f t="shared" si="0"/>
        <v>41579</v>
      </c>
      <c r="O7" s="26">
        <f t="shared" si="0"/>
        <v>41609</v>
      </c>
      <c r="P7" s="26" t="s">
        <v>38</v>
      </c>
      <c r="Q7" s="25"/>
      <c r="R7" s="25"/>
      <c r="S7" s="24"/>
      <c r="T7" s="24"/>
      <c r="U7" s="24"/>
    </row>
    <row r="8" spans="1:21">
      <c r="A8" s="3"/>
      <c r="B8" s="3" t="s">
        <v>37</v>
      </c>
      <c r="C8" s="3" t="s">
        <v>36</v>
      </c>
      <c r="D8" s="3" t="s">
        <v>35</v>
      </c>
      <c r="E8" s="3" t="s">
        <v>34</v>
      </c>
      <c r="F8" s="3" t="s">
        <v>33</v>
      </c>
      <c r="G8" s="3" t="s">
        <v>32</v>
      </c>
      <c r="H8" s="3" t="s">
        <v>31</v>
      </c>
      <c r="I8" s="3" t="s">
        <v>30</v>
      </c>
      <c r="J8" s="3" t="s">
        <v>29</v>
      </c>
      <c r="K8" s="3" t="s">
        <v>28</v>
      </c>
      <c r="L8" s="3" t="s">
        <v>27</v>
      </c>
      <c r="M8" s="3" t="s">
        <v>26</v>
      </c>
      <c r="N8" s="3" t="s">
        <v>25</v>
      </c>
      <c r="O8" s="3" t="s">
        <v>24</v>
      </c>
      <c r="P8" s="3" t="s">
        <v>23</v>
      </c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21">
      <c r="A10" s="8">
        <v>1</v>
      </c>
      <c r="B10" s="7" t="s">
        <v>22</v>
      </c>
      <c r="C10" s="3" t="s">
        <v>17</v>
      </c>
      <c r="D10" s="21">
        <v>0</v>
      </c>
      <c r="E10" s="21">
        <v>0</v>
      </c>
      <c r="F10" s="21">
        <v>0</v>
      </c>
      <c r="G10" s="21">
        <v>0</v>
      </c>
      <c r="H10" s="21">
        <v>715429.80545040476</v>
      </c>
      <c r="I10" s="21">
        <v>715675.68763700826</v>
      </c>
      <c r="J10" s="21">
        <v>715521.65780624852</v>
      </c>
      <c r="K10" s="21">
        <v>715687.01671366638</v>
      </c>
      <c r="L10" s="21">
        <v>716468.91402946878</v>
      </c>
      <c r="M10" s="21">
        <v>718285.8520654497</v>
      </c>
      <c r="N10" s="21">
        <v>720126.50926780992</v>
      </c>
      <c r="O10" s="21">
        <v>721673.10768737784</v>
      </c>
      <c r="P10" s="21"/>
      <c r="Q10" s="20"/>
      <c r="R10" s="20"/>
    </row>
    <row r="11" spans="1:21">
      <c r="A11" s="8">
        <f t="shared" ref="A11:A38" si="1">A10+1</f>
        <v>2</v>
      </c>
      <c r="B11" s="7" t="s">
        <v>21</v>
      </c>
      <c r="C11" s="19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15.598717916491726</v>
      </c>
      <c r="I11" s="6">
        <v>10.071212726630323</v>
      </c>
      <c r="J11" s="6">
        <v>7.9587394285974167</v>
      </c>
      <c r="K11" s="6">
        <v>7.3520136887513079</v>
      </c>
      <c r="L11" s="6">
        <v>10.185172321888846</v>
      </c>
      <c r="M11" s="6">
        <v>21.31941392893696</v>
      </c>
      <c r="N11" s="6">
        <v>35.895574373290074</v>
      </c>
      <c r="O11" s="6">
        <v>45.163442591348755</v>
      </c>
      <c r="P11" s="6"/>
      <c r="Q11" s="23"/>
      <c r="R11" s="23"/>
    </row>
    <row r="12" spans="1:21">
      <c r="A12" s="8">
        <f t="shared" si="1"/>
        <v>3</v>
      </c>
      <c r="B12" s="7" t="s">
        <v>19</v>
      </c>
      <c r="C12" s="3" t="str">
        <f>"("&amp;A10&amp;") x ("&amp;A11&amp;")"</f>
        <v>(1) x (2)</v>
      </c>
      <c r="D12" s="5">
        <f t="shared" ref="D12:O12" si="2">D10*D11</f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11159787.724271419</v>
      </c>
      <c r="I12" s="5">
        <f t="shared" si="2"/>
        <v>7207722.0934697455</v>
      </c>
      <c r="J12" s="5">
        <f t="shared" si="2"/>
        <v>5694650.4299979787</v>
      </c>
      <c r="K12" s="5">
        <f t="shared" si="2"/>
        <v>5261740.7437404618</v>
      </c>
      <c r="L12" s="5">
        <f t="shared" si="2"/>
        <v>7297359.3526667049</v>
      </c>
      <c r="M12" s="5">
        <f t="shared" si="2"/>
        <v>15313433.399482502</v>
      </c>
      <c r="N12" s="5">
        <f t="shared" si="2"/>
        <v>25849354.671600435</v>
      </c>
      <c r="O12" s="5">
        <f t="shared" si="2"/>
        <v>32593241.968759138</v>
      </c>
      <c r="P12" s="5">
        <f>SUM(D12:O12)</f>
        <v>110377290.38398838</v>
      </c>
      <c r="Q12" s="16"/>
      <c r="R12" s="16"/>
    </row>
    <row r="13" spans="1:21">
      <c r="A13" s="8">
        <f t="shared" si="1"/>
        <v>4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2"/>
      <c r="R13" s="22"/>
    </row>
    <row r="14" spans="1:21">
      <c r="A14" s="8">
        <f t="shared" si="1"/>
        <v>5</v>
      </c>
      <c r="B14" s="7" t="s">
        <v>18</v>
      </c>
      <c r="C14" s="3" t="s">
        <v>17</v>
      </c>
      <c r="D14" s="21">
        <v>0</v>
      </c>
      <c r="E14" s="21">
        <v>0</v>
      </c>
      <c r="F14" s="21">
        <v>0</v>
      </c>
      <c r="G14" s="21">
        <v>0</v>
      </c>
      <c r="H14" s="21">
        <v>37196782.710862681</v>
      </c>
      <c r="I14" s="21">
        <v>23925736.519878395</v>
      </c>
      <c r="J14" s="21">
        <v>15992958.088771572</v>
      </c>
      <c r="K14" s="21">
        <v>12684018.98215696</v>
      </c>
      <c r="L14" s="21">
        <v>14848890.58866168</v>
      </c>
      <c r="M14" s="21">
        <v>25339466.733255599</v>
      </c>
      <c r="N14" s="21">
        <v>52180677.602962457</v>
      </c>
      <c r="O14" s="21">
        <v>79804370.132337004</v>
      </c>
      <c r="P14" s="7"/>
      <c r="Q14" s="20"/>
      <c r="R14" s="20"/>
    </row>
    <row r="15" spans="1:21">
      <c r="A15" s="8">
        <f t="shared" si="1"/>
        <v>6</v>
      </c>
      <c r="B15" s="7" t="s">
        <v>16</v>
      </c>
      <c r="C15" s="19" t="s">
        <v>6</v>
      </c>
      <c r="D15" s="18">
        <v>0</v>
      </c>
      <c r="E15" s="18">
        <v>0</v>
      </c>
      <c r="F15" s="18">
        <f>$D$15</f>
        <v>0</v>
      </c>
      <c r="G15" s="18">
        <v>0</v>
      </c>
      <c r="H15" s="18">
        <v>0.38490999999999997</v>
      </c>
      <c r="I15" s="18">
        <f t="shared" ref="I15:O15" si="3">$H$15</f>
        <v>0.38490999999999997</v>
      </c>
      <c r="J15" s="18">
        <f t="shared" si="3"/>
        <v>0.38490999999999997</v>
      </c>
      <c r="K15" s="18">
        <f t="shared" si="3"/>
        <v>0.38490999999999997</v>
      </c>
      <c r="L15" s="18">
        <f t="shared" si="3"/>
        <v>0.38490999999999997</v>
      </c>
      <c r="M15" s="18">
        <f t="shared" si="3"/>
        <v>0.38490999999999997</v>
      </c>
      <c r="N15" s="18">
        <f t="shared" si="3"/>
        <v>0.38490999999999997</v>
      </c>
      <c r="O15" s="18">
        <f t="shared" si="3"/>
        <v>0.38490999999999997</v>
      </c>
      <c r="P15" s="13"/>
      <c r="Q15" s="17"/>
      <c r="R15" s="17"/>
    </row>
    <row r="16" spans="1:21">
      <c r="A16" s="8">
        <f t="shared" si="1"/>
        <v>7</v>
      </c>
      <c r="B16" s="7" t="s">
        <v>15</v>
      </c>
      <c r="C16" s="3" t="str">
        <f>"("&amp;A14&amp;") x ("&amp;A15&amp;")"</f>
        <v>(5) x (6)</v>
      </c>
      <c r="D16" s="5">
        <f t="shared" ref="D16:O16" si="4">D14*D15</f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  <c r="H16" s="5">
        <f t="shared" si="4"/>
        <v>14317413.633238154</v>
      </c>
      <c r="I16" s="5">
        <f t="shared" si="4"/>
        <v>9209255.2438663915</v>
      </c>
      <c r="J16" s="5">
        <f t="shared" si="4"/>
        <v>6155849.4979490656</v>
      </c>
      <c r="K16" s="5">
        <f t="shared" si="4"/>
        <v>4882205.7464220356</v>
      </c>
      <c r="L16" s="5">
        <f t="shared" si="4"/>
        <v>5715486.4764817664</v>
      </c>
      <c r="M16" s="5">
        <f t="shared" si="4"/>
        <v>9753414.140297411</v>
      </c>
      <c r="N16" s="5">
        <f t="shared" si="4"/>
        <v>20084864.616156276</v>
      </c>
      <c r="O16" s="5">
        <f t="shared" si="4"/>
        <v>30717500.107637834</v>
      </c>
      <c r="P16" s="5">
        <f>SUM(D16:O16)</f>
        <v>100835989.46204893</v>
      </c>
      <c r="Q16" s="16"/>
      <c r="R16" s="16"/>
    </row>
    <row r="17" spans="1:18">
      <c r="A17" s="8">
        <f t="shared" si="1"/>
        <v>8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8">
      <c r="A18" s="8">
        <f t="shared" si="1"/>
        <v>9</v>
      </c>
      <c r="B18" s="7" t="s">
        <v>14</v>
      </c>
      <c r="C18" s="3" t="str">
        <f>"("&amp;A$12&amp;") - ("&amp;A16&amp;")"</f>
        <v>(3) - (7)</v>
      </c>
      <c r="D18" s="5">
        <f t="shared" ref="D18:O18" si="5">D12-D16</f>
        <v>0</v>
      </c>
      <c r="E18" s="5">
        <f t="shared" si="5"/>
        <v>0</v>
      </c>
      <c r="F18" s="5">
        <f t="shared" si="5"/>
        <v>0</v>
      </c>
      <c r="G18" s="5">
        <f t="shared" si="5"/>
        <v>0</v>
      </c>
      <c r="H18" s="5">
        <f t="shared" si="5"/>
        <v>-3157625.908966735</v>
      </c>
      <c r="I18" s="5">
        <f t="shared" si="5"/>
        <v>-2001533.150396646</v>
      </c>
      <c r="J18" s="5">
        <f t="shared" si="5"/>
        <v>-461199.06795108691</v>
      </c>
      <c r="K18" s="5">
        <f t="shared" si="5"/>
        <v>379534.99731842615</v>
      </c>
      <c r="L18" s="5">
        <f t="shared" si="5"/>
        <v>1581872.8761849385</v>
      </c>
      <c r="M18" s="5">
        <f t="shared" si="5"/>
        <v>5560019.2591850907</v>
      </c>
      <c r="N18" s="5">
        <f t="shared" si="5"/>
        <v>5764490.0554441586</v>
      </c>
      <c r="O18" s="5">
        <f t="shared" si="5"/>
        <v>1875741.8611213043</v>
      </c>
      <c r="P18" s="5">
        <f>SUM(D18:O18)</f>
        <v>9541300.9219394512</v>
      </c>
      <c r="Q18" s="16"/>
      <c r="R18" s="16"/>
    </row>
    <row r="19" spans="1:18">
      <c r="A19" s="8">
        <f t="shared" si="1"/>
        <v>10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1:18">
      <c r="A20" s="8">
        <f t="shared" si="1"/>
        <v>11</v>
      </c>
      <c r="B20" s="7" t="s">
        <v>13</v>
      </c>
      <c r="C20" s="3" t="s">
        <v>3</v>
      </c>
      <c r="D20" s="15">
        <v>0</v>
      </c>
      <c r="E20" s="15">
        <v>0</v>
      </c>
      <c r="F20" s="15">
        <v>0</v>
      </c>
      <c r="G20" s="15">
        <v>0</v>
      </c>
      <c r="H20" s="15">
        <v>-4275.9517517257873</v>
      </c>
      <c r="I20" s="15">
        <v>-11262.312977947033</v>
      </c>
      <c r="J20" s="15">
        <v>-14597.262856959589</v>
      </c>
      <c r="K20" s="15">
        <v>-14707.849619274648</v>
      </c>
      <c r="L20" s="15">
        <v>-12051.776457238842</v>
      </c>
      <c r="M20" s="15">
        <v>-2380.4641905919279</v>
      </c>
      <c r="N20" s="15">
        <v>12954.808839635181</v>
      </c>
      <c r="O20" s="15">
        <v>23300.956226650917</v>
      </c>
      <c r="P20" s="5">
        <f>SUM(D20:O20)</f>
        <v>-23019.852787451724</v>
      </c>
      <c r="Q20" s="14"/>
      <c r="R20" s="14"/>
    </row>
    <row r="21" spans="1:18">
      <c r="A21" s="8">
        <f t="shared" si="1"/>
        <v>12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1:18">
      <c r="A22" s="8">
        <f t="shared" si="1"/>
        <v>13</v>
      </c>
      <c r="B22" s="7" t="s">
        <v>12</v>
      </c>
      <c r="C22" s="3" t="str">
        <f>"Σ(("&amp;A$18&amp;") + ("&amp;A20&amp;"))"</f>
        <v>Σ((9) + (11))</v>
      </c>
      <c r="D22" s="5">
        <f>D18+D20</f>
        <v>0</v>
      </c>
      <c r="E22" s="5">
        <f t="shared" ref="E22:O22" si="6">D22+E18+E20</f>
        <v>0</v>
      </c>
      <c r="F22" s="5">
        <f t="shared" si="6"/>
        <v>0</v>
      </c>
      <c r="G22" s="5">
        <f t="shared" si="6"/>
        <v>0</v>
      </c>
      <c r="H22" s="5">
        <f t="shared" si="6"/>
        <v>-3161901.8607184608</v>
      </c>
      <c r="I22" s="5">
        <f t="shared" si="6"/>
        <v>-5174697.324093054</v>
      </c>
      <c r="J22" s="5">
        <f t="shared" si="6"/>
        <v>-5650493.6549011003</v>
      </c>
      <c r="K22" s="5">
        <f t="shared" si="6"/>
        <v>-5285666.5072019491</v>
      </c>
      <c r="L22" s="5">
        <f t="shared" si="6"/>
        <v>-3715845.4074742496</v>
      </c>
      <c r="M22" s="5">
        <f t="shared" si="6"/>
        <v>1841793.3875202492</v>
      </c>
      <c r="N22" s="5">
        <f t="shared" si="6"/>
        <v>7619238.2518040426</v>
      </c>
      <c r="O22" s="5">
        <f t="shared" si="6"/>
        <v>9518281.0691519976</v>
      </c>
      <c r="P22" s="5"/>
    </row>
    <row r="23" spans="1:18">
      <c r="A23" s="8">
        <f t="shared" si="1"/>
        <v>14</v>
      </c>
      <c r="B23" s="7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1:18">
      <c r="A24" s="8">
        <f t="shared" si="1"/>
        <v>15</v>
      </c>
      <c r="B24" s="7" t="s">
        <v>11</v>
      </c>
      <c r="C24" s="3" t="s">
        <v>10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/>
    </row>
    <row r="25" spans="1:18">
      <c r="A25" s="8">
        <f t="shared" si="1"/>
        <v>16</v>
      </c>
      <c r="B25" s="7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8">
      <c r="A26" s="8">
        <f t="shared" si="1"/>
        <v>17</v>
      </c>
      <c r="B26" s="7" t="s">
        <v>9</v>
      </c>
      <c r="C26" s="3" t="str">
        <f>"("&amp;A14&amp;") x ("&amp;A24&amp;")"</f>
        <v>(5) x (15)</v>
      </c>
      <c r="D26" s="5">
        <v>0</v>
      </c>
      <c r="E26" s="5">
        <v>0</v>
      </c>
      <c r="F26" s="5">
        <v>0</v>
      </c>
      <c r="G26" s="5">
        <v>0</v>
      </c>
      <c r="H26" s="5">
        <f t="shared" ref="H26:O26" si="7">H14*H24</f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0</v>
      </c>
      <c r="P26" s="5"/>
    </row>
    <row r="27" spans="1:18">
      <c r="A27" s="8">
        <f t="shared" si="1"/>
        <v>18</v>
      </c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8">
      <c r="A28" s="8">
        <f t="shared" si="1"/>
        <v>19</v>
      </c>
      <c r="B28" s="7" t="s">
        <v>8</v>
      </c>
      <c r="C28" s="3" t="str">
        <f>"("&amp;A$28&amp;") + ("&amp;A18&amp;") + ("&amp;A20&amp;") - ("&amp;A26&amp;")"</f>
        <v>(19) + (9) + (11) - (17)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</row>
    <row r="29" spans="1:18">
      <c r="A29" s="8">
        <f t="shared" si="1"/>
        <v>20</v>
      </c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8">
      <c r="A30" s="8">
        <f t="shared" si="1"/>
        <v>21</v>
      </c>
      <c r="B30" s="7" t="s">
        <v>7</v>
      </c>
      <c r="C30" s="3" t="s">
        <v>6</v>
      </c>
      <c r="D30" s="13">
        <v>0</v>
      </c>
      <c r="E30" s="13">
        <v>0</v>
      </c>
      <c r="F30" s="13">
        <v>0</v>
      </c>
      <c r="G30" s="13">
        <v>0</v>
      </c>
      <c r="H30" s="13">
        <v>2.1059999999999968E-2</v>
      </c>
      <c r="I30" s="13">
        <f t="shared" ref="I30:O30" si="8">$H$30</f>
        <v>2.1059999999999968E-2</v>
      </c>
      <c r="J30" s="13">
        <f t="shared" si="8"/>
        <v>2.1059999999999968E-2</v>
      </c>
      <c r="K30" s="13">
        <f t="shared" si="8"/>
        <v>2.1059999999999968E-2</v>
      </c>
      <c r="L30" s="13">
        <f t="shared" si="8"/>
        <v>2.1059999999999968E-2</v>
      </c>
      <c r="M30" s="13">
        <f t="shared" si="8"/>
        <v>2.1059999999999968E-2</v>
      </c>
      <c r="N30" s="13">
        <f t="shared" si="8"/>
        <v>2.1059999999999968E-2</v>
      </c>
      <c r="O30" s="13">
        <f t="shared" si="8"/>
        <v>2.1059999999999968E-2</v>
      </c>
      <c r="P30" s="5"/>
    </row>
    <row r="31" spans="1:18">
      <c r="A31" s="8">
        <f t="shared" si="1"/>
        <v>22</v>
      </c>
      <c r="B31" s="7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8">
      <c r="A32" s="8">
        <f t="shared" si="1"/>
        <v>23</v>
      </c>
      <c r="B32" s="7" t="s">
        <v>5</v>
      </c>
      <c r="C32" s="3" t="str">
        <f>"("&amp;A14&amp;") x ("&amp;A30&amp;")"</f>
        <v>(5) x (21)</v>
      </c>
      <c r="D32" s="11">
        <v>0</v>
      </c>
      <c r="E32" s="11">
        <v>0</v>
      </c>
      <c r="F32" s="11">
        <v>0</v>
      </c>
      <c r="G32" s="10">
        <f t="shared" ref="G32:O32" si="9">G30*G14</f>
        <v>0</v>
      </c>
      <c r="H32" s="10">
        <f t="shared" si="9"/>
        <v>783364.24389076687</v>
      </c>
      <c r="I32" s="10">
        <f t="shared" si="9"/>
        <v>503876.01110863819</v>
      </c>
      <c r="J32" s="10">
        <f t="shared" si="9"/>
        <v>336811.69734952878</v>
      </c>
      <c r="K32" s="10">
        <f t="shared" si="9"/>
        <v>267125.43976422516</v>
      </c>
      <c r="L32" s="10">
        <f t="shared" si="9"/>
        <v>312717.63579721452</v>
      </c>
      <c r="M32" s="10">
        <f t="shared" si="9"/>
        <v>533649.16940236208</v>
      </c>
      <c r="N32" s="10">
        <f t="shared" si="9"/>
        <v>1098925.0703183876</v>
      </c>
      <c r="O32" s="10">
        <f t="shared" si="9"/>
        <v>1680680.0349870147</v>
      </c>
      <c r="P32" s="5">
        <f>SUM(D32:O32)</f>
        <v>5517149.3026181385</v>
      </c>
    </row>
    <row r="33" spans="1:16">
      <c r="A33" s="8">
        <f t="shared" si="1"/>
        <v>24</v>
      </c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8">
        <f t="shared" si="1"/>
        <v>25</v>
      </c>
      <c r="B34" s="7" t="s">
        <v>4</v>
      </c>
      <c r="C34" s="3" t="s">
        <v>3</v>
      </c>
      <c r="D34" s="5">
        <v>0</v>
      </c>
      <c r="E34" s="5">
        <v>0</v>
      </c>
      <c r="F34" s="5">
        <v>0</v>
      </c>
      <c r="G34" s="5">
        <v>0</v>
      </c>
      <c r="H34" s="5">
        <v>43382454.359700419</v>
      </c>
      <c r="I34" s="5">
        <v>30577620.021405406</v>
      </c>
      <c r="J34" s="5">
        <v>22923520.09658337</v>
      </c>
      <c r="K34" s="5">
        <v>19730824.020784128</v>
      </c>
      <c r="L34" s="5">
        <v>21819643.687752336</v>
      </c>
      <c r="M34" s="5">
        <v>31941685.892386671</v>
      </c>
      <c r="N34" s="5">
        <v>57839965.024240732</v>
      </c>
      <c r="O34" s="5">
        <v>84493237.235058352</v>
      </c>
      <c r="P34" s="5">
        <f>SUM(D34:O34)</f>
        <v>312708950.33791143</v>
      </c>
    </row>
    <row r="35" spans="1:16">
      <c r="A35" s="8">
        <f t="shared" si="1"/>
        <v>26</v>
      </c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8">
        <f t="shared" si="1"/>
        <v>27</v>
      </c>
      <c r="B36" s="7" t="s">
        <v>2</v>
      </c>
      <c r="C36" s="3" t="str">
        <f>"("&amp;A32&amp;") / ("&amp;A34&amp;")"</f>
        <v>(23) / (25)</v>
      </c>
      <c r="D36" s="9"/>
      <c r="E36" s="9"/>
      <c r="F36" s="9"/>
      <c r="G36" s="9"/>
      <c r="H36" s="9">
        <f t="shared" ref="H36:P36" si="10">H32/H34</f>
        <v>1.8057167475947676E-2</v>
      </c>
      <c r="I36" s="9">
        <f t="shared" si="10"/>
        <v>1.6478588286331877E-2</v>
      </c>
      <c r="J36" s="9">
        <f t="shared" si="10"/>
        <v>1.4692843678913379E-2</v>
      </c>
      <c r="K36" s="9">
        <f t="shared" si="10"/>
        <v>1.353848371881679E-2</v>
      </c>
      <c r="L36" s="9">
        <f t="shared" si="10"/>
        <v>1.4331931367547821E-2</v>
      </c>
      <c r="M36" s="9">
        <f t="shared" si="10"/>
        <v>1.6706981942038252E-2</v>
      </c>
      <c r="N36" s="9">
        <f t="shared" si="10"/>
        <v>1.8999407587086681E-2</v>
      </c>
      <c r="O36" s="9">
        <f t="shared" si="10"/>
        <v>1.9891296510647347E-2</v>
      </c>
      <c r="P36" s="9">
        <f t="shared" si="10"/>
        <v>1.7643080879700884E-2</v>
      </c>
    </row>
    <row r="37" spans="1:16">
      <c r="A37" s="8">
        <f t="shared" si="1"/>
        <v>28</v>
      </c>
      <c r="B37" s="7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>
      <c r="A38" s="8">
        <f t="shared" si="1"/>
        <v>29</v>
      </c>
      <c r="B38" s="7" t="s">
        <v>1</v>
      </c>
      <c r="C38" s="3" t="s">
        <v>0</v>
      </c>
      <c r="D38" s="6"/>
      <c r="E38" s="6"/>
      <c r="F38" s="6"/>
      <c r="G38" s="6"/>
      <c r="H38" s="6">
        <f t="shared" ref="H38:O38" si="11">H30*68</f>
        <v>1.4320799999999978</v>
      </c>
      <c r="I38" s="6">
        <f t="shared" si="11"/>
        <v>1.4320799999999978</v>
      </c>
      <c r="J38" s="6">
        <f t="shared" si="11"/>
        <v>1.4320799999999978</v>
      </c>
      <c r="K38" s="6">
        <f t="shared" si="11"/>
        <v>1.4320799999999978</v>
      </c>
      <c r="L38" s="6">
        <f t="shared" si="11"/>
        <v>1.4320799999999978</v>
      </c>
      <c r="M38" s="6">
        <f t="shared" si="11"/>
        <v>1.4320799999999978</v>
      </c>
      <c r="N38" s="6">
        <f t="shared" si="11"/>
        <v>1.4320799999999978</v>
      </c>
      <c r="O38" s="6">
        <f t="shared" si="11"/>
        <v>1.4320799999999978</v>
      </c>
      <c r="P38" s="5"/>
    </row>
    <row r="39" spans="1:16">
      <c r="A39" s="4"/>
    </row>
    <row r="40" spans="1:16">
      <c r="C40" s="3"/>
    </row>
    <row r="43" spans="1:16">
      <c r="C43" s="3"/>
    </row>
    <row r="46" spans="1:16">
      <c r="C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5"/>
  <sheetViews>
    <sheetView workbookViewId="0">
      <selection activeCell="F46" sqref="F46"/>
    </sheetView>
  </sheetViews>
  <sheetFormatPr defaultRowHeight="15"/>
  <cols>
    <col min="1" max="1" width="5.85546875" customWidth="1"/>
    <col min="2" max="2" width="3.42578125" customWidth="1"/>
    <col min="3" max="3" width="22" bestFit="1" customWidth="1"/>
    <col min="4" max="4" width="8.42578125" bestFit="1" customWidth="1"/>
    <col min="5" max="5" width="13.28515625" bestFit="1" customWidth="1"/>
    <col min="6" max="6" width="10.7109375" bestFit="1" customWidth="1"/>
    <col min="7" max="7" width="16" bestFit="1" customWidth="1"/>
    <col min="8" max="8" width="2.42578125" customWidth="1"/>
    <col min="9" max="9" width="12.5703125" bestFit="1" customWidth="1"/>
    <col min="10" max="10" width="2.42578125" customWidth="1"/>
    <col min="11" max="11" width="10" bestFit="1" customWidth="1"/>
    <col min="12" max="12" width="16" bestFit="1" customWidth="1"/>
    <col min="13" max="13" width="2.42578125" customWidth="1"/>
    <col min="14" max="14" width="11.5703125" bestFit="1" customWidth="1"/>
    <col min="15" max="15" width="8.140625" bestFit="1" customWidth="1"/>
    <col min="16" max="16" width="2.42578125" customWidth="1"/>
    <col min="17" max="17" width="14.85546875" bestFit="1" customWidth="1"/>
  </cols>
  <sheetData>
    <row r="1" spans="1:17">
      <c r="A1" s="63"/>
      <c r="B1" s="135" t="s">
        <v>44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>
      <c r="A2" s="63"/>
      <c r="B2" s="135" t="s">
        <v>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>
      <c r="A3" s="63"/>
      <c r="B3" s="135" t="s">
        <v>146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>
      <c r="A4" s="63"/>
      <c r="B4" s="135" t="s">
        <v>153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>
      <c r="A5" s="63"/>
      <c r="B5" s="124"/>
      <c r="C5" s="124"/>
      <c r="D5" s="124"/>
      <c r="E5" s="124"/>
      <c r="F5" s="124"/>
      <c r="G5" s="124"/>
      <c r="H5" s="123"/>
      <c r="I5" s="123"/>
      <c r="J5" s="123"/>
      <c r="K5" s="123"/>
      <c r="L5" s="123"/>
      <c r="M5" s="123"/>
      <c r="N5" s="123"/>
      <c r="O5" s="123"/>
      <c r="P5" s="123"/>
      <c r="Q5" s="122"/>
    </row>
    <row r="6" spans="1:17">
      <c r="A6" s="121" t="s">
        <v>145</v>
      </c>
      <c r="B6" s="63"/>
      <c r="C6" s="99"/>
      <c r="D6" s="99"/>
      <c r="E6" s="102" t="s">
        <v>144</v>
      </c>
      <c r="F6" s="118" t="s">
        <v>143</v>
      </c>
      <c r="G6" s="119"/>
      <c r="H6" s="120"/>
      <c r="I6" s="103" t="s">
        <v>142</v>
      </c>
      <c r="J6" s="103"/>
      <c r="K6" s="118" t="s">
        <v>141</v>
      </c>
      <c r="L6" s="119"/>
      <c r="M6" s="111"/>
      <c r="N6" s="118" t="s">
        <v>140</v>
      </c>
      <c r="O6" s="118"/>
      <c r="P6" s="117"/>
      <c r="Q6" s="99" t="s">
        <v>139</v>
      </c>
    </row>
    <row r="7" spans="1:17">
      <c r="A7" s="48" t="s">
        <v>138</v>
      </c>
      <c r="B7" s="116"/>
      <c r="C7" s="107" t="s">
        <v>137</v>
      </c>
      <c r="D7" s="107" t="s">
        <v>136</v>
      </c>
      <c r="E7" s="113" t="s">
        <v>135</v>
      </c>
      <c r="F7" s="107" t="s">
        <v>133</v>
      </c>
      <c r="G7" s="112" t="s">
        <v>132</v>
      </c>
      <c r="H7" s="115"/>
      <c r="I7" s="114" t="s">
        <v>134</v>
      </c>
      <c r="J7" s="103"/>
      <c r="K7" s="113" t="s">
        <v>133</v>
      </c>
      <c r="L7" s="112" t="s">
        <v>132</v>
      </c>
      <c r="M7" s="111"/>
      <c r="N7" s="110" t="s">
        <v>131</v>
      </c>
      <c r="O7" s="109" t="s">
        <v>130</v>
      </c>
      <c r="P7" s="108"/>
      <c r="Q7" s="107" t="s">
        <v>129</v>
      </c>
    </row>
    <row r="8" spans="1:17">
      <c r="A8" s="106"/>
      <c r="B8" s="66"/>
      <c r="C8" s="99" t="s">
        <v>37</v>
      </c>
      <c r="D8" s="99" t="s">
        <v>36</v>
      </c>
      <c r="E8" s="105" t="s">
        <v>35</v>
      </c>
      <c r="F8" s="99" t="s">
        <v>34</v>
      </c>
      <c r="G8" s="105" t="s">
        <v>33</v>
      </c>
      <c r="H8" s="104"/>
      <c r="I8" s="103" t="s">
        <v>32</v>
      </c>
      <c r="J8" s="103"/>
      <c r="K8" s="102" t="s">
        <v>31</v>
      </c>
      <c r="L8" s="101" t="s">
        <v>30</v>
      </c>
      <c r="M8" s="100"/>
      <c r="N8" s="99" t="s">
        <v>128</v>
      </c>
      <c r="O8" s="99" t="s">
        <v>28</v>
      </c>
      <c r="P8" s="99"/>
      <c r="Q8" s="99" t="s">
        <v>27</v>
      </c>
    </row>
    <row r="9" spans="1:17">
      <c r="A9" s="3">
        <v>1</v>
      </c>
      <c r="B9" s="87" t="s">
        <v>127</v>
      </c>
      <c r="C9" s="67"/>
      <c r="D9" s="71"/>
      <c r="E9" s="84"/>
      <c r="F9" s="84"/>
      <c r="G9" s="89"/>
      <c r="H9" s="95"/>
      <c r="I9" s="64"/>
      <c r="J9" s="95"/>
      <c r="K9" s="84"/>
      <c r="L9" s="89"/>
      <c r="M9" s="67"/>
      <c r="N9" s="67"/>
      <c r="O9" s="68"/>
      <c r="P9" s="67"/>
      <c r="Q9" s="67"/>
    </row>
    <row r="10" spans="1:17">
      <c r="A10" s="3">
        <f t="shared" ref="A10:A41" si="0">A9+1</f>
        <v>2</v>
      </c>
      <c r="B10" s="67"/>
      <c r="C10" s="72" t="s">
        <v>125</v>
      </c>
      <c r="D10" s="72" t="s">
        <v>99</v>
      </c>
      <c r="E10" s="77">
        <v>202815693</v>
      </c>
      <c r="F10" s="76">
        <v>0.30537999999999998</v>
      </c>
      <c r="G10" s="98">
        <f>ROUND($E10*F10,2)</f>
        <v>61935856.329999998</v>
      </c>
      <c r="H10" s="95"/>
      <c r="I10" s="64">
        <f>'JAP-23 Page 8'!$E$42</f>
        <v>7.9799999999999996E-2</v>
      </c>
      <c r="J10" s="95"/>
      <c r="K10" s="83">
        <f>ROUND(F10*(1+I10),5)</f>
        <v>0.32974999999999999</v>
      </c>
      <c r="L10" s="98">
        <f>ROUND($E10*K10,2)</f>
        <v>66878474.770000003</v>
      </c>
      <c r="M10" s="67"/>
      <c r="N10" s="61">
        <f>L10-G10</f>
        <v>4942618.4400000051</v>
      </c>
      <c r="O10" s="60">
        <f>IF(G10&lt;&gt;0,N10/G10,0)</f>
        <v>7.9802213659003515E-2</v>
      </c>
      <c r="P10" s="74"/>
      <c r="Q10" s="82">
        <f>K10-F10</f>
        <v>2.4370000000000003E-2</v>
      </c>
    </row>
    <row r="11" spans="1:17">
      <c r="A11" s="3">
        <f t="shared" si="0"/>
        <v>3</v>
      </c>
      <c r="B11" s="67"/>
      <c r="C11" s="72"/>
      <c r="D11" s="72"/>
      <c r="E11" s="84"/>
      <c r="F11" s="77"/>
      <c r="G11" s="98"/>
      <c r="H11" s="95"/>
      <c r="I11" s="64"/>
      <c r="J11" s="95"/>
      <c r="K11" s="77"/>
      <c r="L11" s="98"/>
      <c r="M11" s="67"/>
      <c r="N11" s="67"/>
      <c r="O11" s="68"/>
      <c r="P11" s="67"/>
      <c r="Q11" s="67"/>
    </row>
    <row r="12" spans="1:17">
      <c r="A12" s="3">
        <f t="shared" si="0"/>
        <v>4</v>
      </c>
      <c r="B12" s="94" t="s">
        <v>126</v>
      </c>
      <c r="C12" s="67"/>
      <c r="D12" s="71"/>
      <c r="E12" s="84"/>
      <c r="F12" s="84"/>
      <c r="G12" s="89"/>
      <c r="H12" s="95"/>
      <c r="I12" s="64"/>
      <c r="J12" s="95"/>
      <c r="K12" s="84"/>
      <c r="L12" s="89"/>
      <c r="M12" s="67"/>
      <c r="N12" s="72"/>
      <c r="O12" s="68"/>
      <c r="P12" s="67"/>
      <c r="Q12" s="67"/>
    </row>
    <row r="13" spans="1:17">
      <c r="A13" s="3">
        <f t="shared" si="0"/>
        <v>5</v>
      </c>
      <c r="B13" s="72"/>
      <c r="C13" s="72" t="s">
        <v>125</v>
      </c>
      <c r="D13" s="72" t="s">
        <v>99</v>
      </c>
      <c r="E13" s="77">
        <v>0</v>
      </c>
      <c r="F13" s="76">
        <f>F10</f>
        <v>0.30537999999999998</v>
      </c>
      <c r="G13" s="98">
        <f>ROUND($E13*F13,2)</f>
        <v>0</v>
      </c>
      <c r="H13" s="95"/>
      <c r="I13" s="64">
        <f>'JAP-23 Page 8'!$E$42</f>
        <v>7.9799999999999996E-2</v>
      </c>
      <c r="J13" s="95"/>
      <c r="K13" s="83">
        <f>ROUND(F13*(1+I13),5)</f>
        <v>0.32974999999999999</v>
      </c>
      <c r="L13" s="98">
        <f>ROUND($E13*K13,2)</f>
        <v>0</v>
      </c>
      <c r="M13" s="67"/>
      <c r="N13" s="61">
        <f>L13-G13</f>
        <v>0</v>
      </c>
      <c r="O13" s="60">
        <f>IF(G13&lt;&gt;0,N13/G13,0)</f>
        <v>0</v>
      </c>
      <c r="P13" s="74"/>
      <c r="Q13" s="82">
        <f>K13-F13</f>
        <v>2.4370000000000003E-2</v>
      </c>
    </row>
    <row r="14" spans="1:17">
      <c r="A14" s="3">
        <f t="shared" si="0"/>
        <v>6</v>
      </c>
      <c r="B14" s="72"/>
      <c r="C14" s="81" t="s">
        <v>110</v>
      </c>
      <c r="D14" s="72"/>
      <c r="E14" s="77"/>
      <c r="F14" s="76">
        <f>-F80</f>
        <v>-5.3699999999999998E-3</v>
      </c>
      <c r="G14" s="98">
        <f>ROUND($E14*F14,2)</f>
        <v>0</v>
      </c>
      <c r="H14" s="95"/>
      <c r="I14" s="64">
        <f>'JAP-23 Page 8'!$E$42</f>
        <v>7.9799999999999996E-2</v>
      </c>
      <c r="J14" s="95"/>
      <c r="K14" s="83">
        <f>ROUND(F14*(1+I14),5)</f>
        <v>-5.7999999999999996E-3</v>
      </c>
      <c r="L14" s="98">
        <f>ROUND($E14*K14,2)</f>
        <v>0</v>
      </c>
      <c r="M14" s="67"/>
      <c r="N14" s="61">
        <f>L14-G14</f>
        <v>0</v>
      </c>
      <c r="O14" s="60">
        <f>IF(G14&lt;&gt;0,N14/G14,0)</f>
        <v>0</v>
      </c>
      <c r="P14" s="74"/>
      <c r="Q14" s="82">
        <f>K14-F14</f>
        <v>-4.2999999999999983E-4</v>
      </c>
    </row>
    <row r="15" spans="1:17">
      <c r="A15" s="3">
        <f t="shared" si="0"/>
        <v>7</v>
      </c>
      <c r="B15" s="67"/>
      <c r="C15" s="78" t="s">
        <v>97</v>
      </c>
      <c r="D15" s="71"/>
      <c r="E15" s="77"/>
      <c r="F15" s="77"/>
      <c r="G15" s="97">
        <f>SUM(G13:G14)</f>
        <v>0</v>
      </c>
      <c r="H15" s="95"/>
      <c r="I15" s="64"/>
      <c r="J15" s="95"/>
      <c r="K15" s="77"/>
      <c r="L15" s="97">
        <f>SUM(L13:L14)</f>
        <v>0</v>
      </c>
      <c r="M15" s="67"/>
      <c r="N15" s="61">
        <f>L15-G15</f>
        <v>0</v>
      </c>
      <c r="O15" s="60">
        <f>IF(G15&lt;&gt;0,N15/G15,0)</f>
        <v>0</v>
      </c>
      <c r="P15" s="74"/>
      <c r="Q15" s="67"/>
    </row>
    <row r="16" spans="1:17">
      <c r="A16" s="3">
        <f t="shared" si="0"/>
        <v>8</v>
      </c>
      <c r="B16" s="72"/>
      <c r="C16" s="72"/>
      <c r="D16" s="72"/>
      <c r="E16" s="84"/>
      <c r="F16" s="96"/>
      <c r="G16" s="62"/>
      <c r="H16" s="95"/>
      <c r="I16" s="64"/>
      <c r="J16" s="95"/>
      <c r="K16" s="96"/>
      <c r="L16" s="62"/>
      <c r="M16" s="67"/>
      <c r="N16" s="67"/>
      <c r="O16" s="68"/>
      <c r="P16" s="67"/>
      <c r="Q16" s="67"/>
    </row>
    <row r="17" spans="1:17">
      <c r="A17" s="3">
        <f t="shared" si="0"/>
        <v>9</v>
      </c>
      <c r="B17" s="94" t="s">
        <v>124</v>
      </c>
      <c r="C17" s="67"/>
      <c r="D17" s="71"/>
      <c r="E17" s="84"/>
      <c r="F17" s="84"/>
      <c r="G17" s="89"/>
      <c r="H17" s="95"/>
      <c r="I17" s="64"/>
      <c r="J17" s="95"/>
      <c r="K17" s="84"/>
      <c r="L17" s="89"/>
      <c r="M17" s="67"/>
      <c r="N17" s="67"/>
      <c r="O17" s="68"/>
      <c r="P17" s="67"/>
      <c r="Q17" s="67"/>
    </row>
    <row r="18" spans="1:17">
      <c r="A18" s="3">
        <f t="shared" si="0"/>
        <v>10</v>
      </c>
      <c r="B18" s="67"/>
      <c r="C18" s="84" t="s">
        <v>108</v>
      </c>
      <c r="D18" s="72" t="s">
        <v>107</v>
      </c>
      <c r="E18" s="77">
        <v>4308674.33</v>
      </c>
      <c r="F18" s="69">
        <f>F39</f>
        <v>1.1499999999999999</v>
      </c>
      <c r="G18" s="89">
        <f>ROUND($E18*F18,2)</f>
        <v>4954975.4800000004</v>
      </c>
      <c r="H18" s="95"/>
      <c r="I18" s="64">
        <f>'JAP-23 Page 8'!$E$42</f>
        <v>7.9799999999999996E-2</v>
      </c>
      <c r="J18" s="95"/>
      <c r="K18" s="86">
        <f>ROUND(F18*(1+I18),2)</f>
        <v>1.24</v>
      </c>
      <c r="L18" s="89">
        <f>ROUND($E18*K18,2)</f>
        <v>5342756.17</v>
      </c>
      <c r="M18" s="67"/>
      <c r="N18" s="61">
        <f>L18-G18</f>
        <v>387780.68999999948</v>
      </c>
      <c r="O18" s="60">
        <f>IF(G18&lt;&gt;0,N18/G18,0)</f>
        <v>7.8260869617865284E-2</v>
      </c>
      <c r="P18" s="74"/>
      <c r="Q18" s="85">
        <f>K18-F18</f>
        <v>9.000000000000008E-2</v>
      </c>
    </row>
    <row r="19" spans="1:17">
      <c r="A19" s="3">
        <f t="shared" si="0"/>
        <v>11</v>
      </c>
      <c r="B19" s="67"/>
      <c r="C19" s="84"/>
      <c r="D19" s="72"/>
      <c r="E19" s="77"/>
      <c r="F19" s="69"/>
      <c r="G19" s="62"/>
      <c r="H19" s="95"/>
      <c r="I19" s="64"/>
      <c r="J19" s="95"/>
      <c r="K19" s="69"/>
      <c r="L19" s="62"/>
      <c r="M19" s="67"/>
      <c r="N19" s="67"/>
      <c r="O19" s="68"/>
      <c r="P19" s="67"/>
      <c r="Q19" s="67"/>
    </row>
    <row r="20" spans="1:17">
      <c r="A20" s="3">
        <f t="shared" si="0"/>
        <v>12</v>
      </c>
      <c r="B20" s="67"/>
      <c r="C20" s="84" t="s">
        <v>106</v>
      </c>
      <c r="D20" s="72"/>
      <c r="E20" s="77"/>
      <c r="F20" s="69"/>
      <c r="G20" s="62"/>
      <c r="H20" s="95"/>
      <c r="I20" s="64"/>
      <c r="J20" s="95"/>
      <c r="K20" s="69"/>
      <c r="L20" s="62"/>
      <c r="M20" s="67"/>
      <c r="N20" s="67"/>
      <c r="O20" s="68"/>
      <c r="P20" s="67"/>
      <c r="Q20" s="67"/>
    </row>
    <row r="21" spans="1:17">
      <c r="A21" s="3">
        <f t="shared" si="0"/>
        <v>13</v>
      </c>
      <c r="B21" s="67"/>
      <c r="C21" s="84" t="s">
        <v>122</v>
      </c>
      <c r="D21" s="72" t="s">
        <v>99</v>
      </c>
      <c r="E21" s="77">
        <v>18457758</v>
      </c>
      <c r="F21" s="76">
        <v>0.13761999999999999</v>
      </c>
      <c r="G21" s="89" t="s">
        <v>121</v>
      </c>
      <c r="H21" s="95"/>
      <c r="I21" s="64"/>
      <c r="J21" s="95"/>
      <c r="K21" s="83">
        <f>ROUND(F21*(1+I21),5)</f>
        <v>0.13761999999999999</v>
      </c>
      <c r="L21" s="89" t="s">
        <v>121</v>
      </c>
      <c r="M21" s="67"/>
      <c r="N21" s="67"/>
      <c r="O21" s="68"/>
      <c r="P21" s="67"/>
      <c r="Q21" s="82">
        <f>K21-F21</f>
        <v>0</v>
      </c>
    </row>
    <row r="22" spans="1:17">
      <c r="A22" s="3">
        <f t="shared" si="0"/>
        <v>14</v>
      </c>
      <c r="B22" s="67"/>
      <c r="C22" s="84" t="s">
        <v>120</v>
      </c>
      <c r="D22" s="72" t="s">
        <v>99</v>
      </c>
      <c r="E22" s="77">
        <v>32519670</v>
      </c>
      <c r="F22" s="76">
        <v>0.13761999999999999</v>
      </c>
      <c r="G22" s="89">
        <f>ROUND($E22*F22,2)</f>
        <v>4475356.99</v>
      </c>
      <c r="H22" s="95"/>
      <c r="I22" s="64">
        <f>'JAP-23 Page 8'!$E$42</f>
        <v>7.9799999999999996E-2</v>
      </c>
      <c r="J22" s="95"/>
      <c r="K22" s="83">
        <f>ROUND(F22*(1+I22),5)</f>
        <v>0.14860000000000001</v>
      </c>
      <c r="L22" s="89">
        <f>ROUND($E22*K22,2)</f>
        <v>4832422.96</v>
      </c>
      <c r="M22" s="67"/>
      <c r="N22" s="61">
        <f>L22-G22</f>
        <v>357065.96999999974</v>
      </c>
      <c r="O22" s="60">
        <f>IF(G22&lt;&gt;0,N22/G22,0)</f>
        <v>7.9784913426537554E-2</v>
      </c>
      <c r="P22" s="74"/>
      <c r="Q22" s="82">
        <f>K22-F22</f>
        <v>1.0980000000000018E-2</v>
      </c>
    </row>
    <row r="23" spans="1:17">
      <c r="A23" s="3">
        <f t="shared" si="0"/>
        <v>15</v>
      </c>
      <c r="B23" s="67"/>
      <c r="C23" s="84" t="s">
        <v>119</v>
      </c>
      <c r="D23" s="72" t="s">
        <v>99</v>
      </c>
      <c r="E23" s="77">
        <v>26996599</v>
      </c>
      <c r="F23" s="76">
        <v>0.11078</v>
      </c>
      <c r="G23" s="89">
        <f>ROUND($E23*F23,2)</f>
        <v>2990683.24</v>
      </c>
      <c r="H23" s="95"/>
      <c r="I23" s="64">
        <f>'JAP-23 Page 8'!$E$42</f>
        <v>7.9799999999999996E-2</v>
      </c>
      <c r="J23" s="95"/>
      <c r="K23" s="83">
        <f>ROUND(F23*(1+I23),5)</f>
        <v>0.11962</v>
      </c>
      <c r="L23" s="89">
        <f>ROUND($E23*K23,2)</f>
        <v>3229333.17</v>
      </c>
      <c r="M23" s="67"/>
      <c r="N23" s="61">
        <f>L23-G23</f>
        <v>238649.9299999997</v>
      </c>
      <c r="O23" s="60">
        <f>IF(G23&lt;&gt;0,N23/G23,0)</f>
        <v>7.979779563682568E-2</v>
      </c>
      <c r="P23" s="74"/>
      <c r="Q23" s="82">
        <f>K23-F23</f>
        <v>8.8400000000000006E-3</v>
      </c>
    </row>
    <row r="24" spans="1:17">
      <c r="A24" s="3">
        <f t="shared" si="0"/>
        <v>16</v>
      </c>
      <c r="B24" s="67"/>
      <c r="C24" s="81" t="s">
        <v>98</v>
      </c>
      <c r="D24" s="71"/>
      <c r="E24" s="80">
        <f>SUM(E21:E23)</f>
        <v>77974027</v>
      </c>
      <c r="F24" s="77"/>
      <c r="G24" s="67"/>
      <c r="H24" s="95"/>
      <c r="I24" s="64"/>
      <c r="J24" s="95"/>
      <c r="K24" s="77"/>
      <c r="L24" s="67"/>
      <c r="M24" s="67"/>
      <c r="N24" s="67"/>
      <c r="O24" s="68"/>
      <c r="P24" s="67"/>
      <c r="Q24" s="67"/>
    </row>
    <row r="25" spans="1:17">
      <c r="A25" s="3">
        <f t="shared" si="0"/>
        <v>17</v>
      </c>
      <c r="B25" s="67"/>
      <c r="C25" s="78" t="s">
        <v>97</v>
      </c>
      <c r="D25" s="71"/>
      <c r="E25" s="77"/>
      <c r="F25" s="77"/>
      <c r="G25" s="88">
        <f>SUM(G18:G18,G22:G23)</f>
        <v>12421015.710000001</v>
      </c>
      <c r="H25" s="95"/>
      <c r="I25" s="64"/>
      <c r="J25" s="95"/>
      <c r="K25" s="77"/>
      <c r="L25" s="88">
        <f>SUM(L18:L18,L22:L23)</f>
        <v>13404512.299999999</v>
      </c>
      <c r="M25" s="67"/>
      <c r="N25" s="61">
        <f>L25-G25</f>
        <v>983496.58999999799</v>
      </c>
      <c r="O25" s="60">
        <f>IF(G25&lt;&gt;0,N25/G25,0)</f>
        <v>7.9180045574549704E-2</v>
      </c>
      <c r="P25" s="74"/>
      <c r="Q25" s="67"/>
    </row>
    <row r="26" spans="1:17">
      <c r="A26" s="3">
        <f t="shared" si="0"/>
        <v>18</v>
      </c>
      <c r="B26" s="67"/>
      <c r="C26" s="81"/>
      <c r="D26" s="71"/>
      <c r="E26" s="77"/>
      <c r="F26" s="77"/>
      <c r="G26" s="62"/>
      <c r="H26" s="95"/>
      <c r="I26" s="64"/>
      <c r="J26" s="95"/>
      <c r="K26" s="77"/>
      <c r="L26" s="62"/>
      <c r="M26" s="67"/>
      <c r="N26" s="67"/>
      <c r="O26" s="68"/>
      <c r="P26" s="67"/>
      <c r="Q26" s="67"/>
    </row>
    <row r="27" spans="1:17">
      <c r="A27" s="3">
        <f t="shared" si="0"/>
        <v>19</v>
      </c>
      <c r="B27" s="94" t="s">
        <v>123</v>
      </c>
      <c r="C27" s="79"/>
      <c r="D27" s="71"/>
      <c r="E27" s="84"/>
      <c r="F27" s="84"/>
      <c r="G27" s="89"/>
      <c r="H27" s="92"/>
      <c r="I27" s="64"/>
      <c r="J27" s="92"/>
      <c r="K27" s="84"/>
      <c r="L27" s="89"/>
      <c r="M27" s="79"/>
      <c r="N27" s="79"/>
      <c r="O27" s="91"/>
      <c r="P27" s="79"/>
      <c r="Q27" s="79"/>
    </row>
    <row r="28" spans="1:17">
      <c r="A28" s="3">
        <f t="shared" si="0"/>
        <v>20</v>
      </c>
      <c r="B28" s="84"/>
      <c r="C28" s="84" t="s">
        <v>108</v>
      </c>
      <c r="D28" s="72" t="s">
        <v>107</v>
      </c>
      <c r="E28" s="77">
        <v>512366</v>
      </c>
      <c r="F28" s="69">
        <f>F18</f>
        <v>1.1499999999999999</v>
      </c>
      <c r="G28" s="89">
        <f>ROUND($E28*F28,2)</f>
        <v>589220.9</v>
      </c>
      <c r="H28" s="92"/>
      <c r="I28" s="64">
        <f>'JAP-23 Page 8'!$E$42</f>
        <v>7.9799999999999996E-2</v>
      </c>
      <c r="J28" s="92"/>
      <c r="K28" s="86">
        <f>ROUND(F28*(1+I28),2)</f>
        <v>1.24</v>
      </c>
      <c r="L28" s="89">
        <f>ROUND($E28*K28,2)</f>
        <v>635333.84</v>
      </c>
      <c r="M28" s="79"/>
      <c r="N28" s="61">
        <f>L28-G28</f>
        <v>46112.939999999944</v>
      </c>
      <c r="O28" s="60">
        <f>IF(G28&lt;&gt;0,N28/G28,0)</f>
        <v>7.82608695652173E-2</v>
      </c>
      <c r="P28" s="74"/>
      <c r="Q28" s="85">
        <f>K28-F28</f>
        <v>9.000000000000008E-2</v>
      </c>
    </row>
    <row r="29" spans="1:17">
      <c r="A29" s="3">
        <f t="shared" si="0"/>
        <v>21</v>
      </c>
      <c r="B29" s="84"/>
      <c r="C29" s="84"/>
      <c r="D29" s="72"/>
      <c r="E29" s="77"/>
      <c r="F29" s="69"/>
      <c r="G29" s="62"/>
      <c r="H29" s="92"/>
      <c r="I29" s="64"/>
      <c r="J29" s="92"/>
      <c r="K29" s="69"/>
      <c r="L29" s="62"/>
      <c r="M29" s="79"/>
      <c r="N29" s="79"/>
      <c r="O29" s="91"/>
      <c r="P29" s="79"/>
      <c r="Q29" s="79"/>
    </row>
    <row r="30" spans="1:17">
      <c r="A30" s="3">
        <f t="shared" si="0"/>
        <v>22</v>
      </c>
      <c r="B30" s="84"/>
      <c r="C30" s="84" t="s">
        <v>106</v>
      </c>
      <c r="D30" s="72"/>
      <c r="E30" s="77"/>
      <c r="F30" s="69"/>
      <c r="G30" s="62"/>
      <c r="H30" s="92"/>
      <c r="I30" s="64"/>
      <c r="J30" s="92"/>
      <c r="K30" s="69"/>
      <c r="L30" s="62"/>
      <c r="M30" s="79"/>
      <c r="N30" s="79"/>
      <c r="O30" s="91"/>
      <c r="P30" s="79"/>
      <c r="Q30" s="79"/>
    </row>
    <row r="31" spans="1:17">
      <c r="A31" s="3">
        <f t="shared" si="0"/>
        <v>23</v>
      </c>
      <c r="B31" s="84"/>
      <c r="C31" s="84" t="s">
        <v>122</v>
      </c>
      <c r="D31" s="72" t="s">
        <v>99</v>
      </c>
      <c r="E31" s="77">
        <v>665953</v>
      </c>
      <c r="F31" s="76">
        <f>F21</f>
        <v>0.13761999999999999</v>
      </c>
      <c r="G31" s="89" t="s">
        <v>121</v>
      </c>
      <c r="H31" s="92"/>
      <c r="I31" s="64"/>
      <c r="J31" s="92"/>
      <c r="K31" s="83">
        <f>ROUND(F31*(1+I31),5)</f>
        <v>0.13761999999999999</v>
      </c>
      <c r="L31" s="89" t="s">
        <v>121</v>
      </c>
      <c r="M31" s="79"/>
      <c r="N31" s="79"/>
      <c r="O31" s="91"/>
      <c r="P31" s="79"/>
      <c r="Q31" s="82">
        <f>K31-F31</f>
        <v>0</v>
      </c>
    </row>
    <row r="32" spans="1:17">
      <c r="A32" s="3">
        <f t="shared" si="0"/>
        <v>24</v>
      </c>
      <c r="B32" s="84"/>
      <c r="C32" s="84" t="s">
        <v>120</v>
      </c>
      <c r="D32" s="72" t="s">
        <v>99</v>
      </c>
      <c r="E32" s="77">
        <v>2690154</v>
      </c>
      <c r="F32" s="76">
        <f>F22</f>
        <v>0.13761999999999999</v>
      </c>
      <c r="G32" s="89">
        <f>ROUND($E32*F32,2)</f>
        <v>370218.99</v>
      </c>
      <c r="H32" s="92"/>
      <c r="I32" s="64">
        <f>'JAP-23 Page 8'!$E$42</f>
        <v>7.9799999999999996E-2</v>
      </c>
      <c r="J32" s="92"/>
      <c r="K32" s="83">
        <f>ROUND(F32*(1+I32),5)</f>
        <v>0.14860000000000001</v>
      </c>
      <c r="L32" s="89">
        <f>ROUND($E32*K32,2)</f>
        <v>399756.88</v>
      </c>
      <c r="M32" s="79"/>
      <c r="N32" s="61">
        <f>L32-G32</f>
        <v>29537.890000000014</v>
      </c>
      <c r="O32" s="60">
        <f>IF(G32&lt;&gt;0,N32/G32,0)</f>
        <v>7.9784913248237249E-2</v>
      </c>
      <c r="P32" s="74"/>
      <c r="Q32" s="82">
        <f>K32-F32</f>
        <v>1.0980000000000018E-2</v>
      </c>
    </row>
    <row r="33" spans="1:17">
      <c r="A33" s="3">
        <f t="shared" si="0"/>
        <v>25</v>
      </c>
      <c r="B33" s="84"/>
      <c r="C33" s="84" t="s">
        <v>119</v>
      </c>
      <c r="D33" s="72" t="s">
        <v>99</v>
      </c>
      <c r="E33" s="77">
        <v>7533376</v>
      </c>
      <c r="F33" s="76">
        <f>F23</f>
        <v>0.11078</v>
      </c>
      <c r="G33" s="89">
        <f>ROUND($E33*F33,2)</f>
        <v>834547.39</v>
      </c>
      <c r="H33" s="92"/>
      <c r="I33" s="64">
        <f>'JAP-23 Page 8'!$E$42</f>
        <v>7.9799999999999996E-2</v>
      </c>
      <c r="J33" s="92"/>
      <c r="K33" s="83">
        <f>ROUND(F33*(1+I33),5)</f>
        <v>0.11962</v>
      </c>
      <c r="L33" s="89">
        <f>ROUND($E33*K33,2)</f>
        <v>901142.44</v>
      </c>
      <c r="M33" s="79"/>
      <c r="N33" s="61">
        <f>L33-G33</f>
        <v>66595.04999999993</v>
      </c>
      <c r="O33" s="60">
        <f>IF(G33&lt;&gt;0,N33/G33,0)</f>
        <v>7.9797805131233981E-2</v>
      </c>
      <c r="P33" s="74"/>
      <c r="Q33" s="82">
        <f>K33-F33</f>
        <v>8.8400000000000006E-3</v>
      </c>
    </row>
    <row r="34" spans="1:17">
      <c r="A34" s="3">
        <f t="shared" si="0"/>
        <v>26</v>
      </c>
      <c r="B34" s="84"/>
      <c r="C34" s="81" t="s">
        <v>98</v>
      </c>
      <c r="D34" s="71"/>
      <c r="E34" s="80">
        <f>SUM(E31:E33)</f>
        <v>10889483</v>
      </c>
      <c r="F34" s="77"/>
      <c r="G34" s="84"/>
      <c r="H34" s="92"/>
      <c r="I34" s="64"/>
      <c r="J34" s="92"/>
      <c r="K34" s="77"/>
      <c r="L34" s="84"/>
      <c r="M34" s="79"/>
      <c r="N34" s="79"/>
      <c r="O34" s="91"/>
      <c r="P34" s="79"/>
      <c r="Q34" s="79"/>
    </row>
    <row r="35" spans="1:17">
      <c r="A35" s="3">
        <f t="shared" si="0"/>
        <v>27</v>
      </c>
      <c r="B35" s="84"/>
      <c r="C35" s="81" t="s">
        <v>110</v>
      </c>
      <c r="D35" s="72" t="s">
        <v>99</v>
      </c>
      <c r="E35" s="77">
        <f>E34</f>
        <v>10889483</v>
      </c>
      <c r="F35" s="93">
        <f>-F80</f>
        <v>-5.3699999999999998E-3</v>
      </c>
      <c r="G35" s="89">
        <f>ROUND($E35*F35,2)</f>
        <v>-58476.52</v>
      </c>
      <c r="H35" s="92"/>
      <c r="I35" s="64">
        <f>'JAP-23 Page 8'!$E$42</f>
        <v>7.9799999999999996E-2</v>
      </c>
      <c r="J35" s="92"/>
      <c r="K35" s="83">
        <f>ROUND(F35*(1+I35),5)</f>
        <v>-5.7999999999999996E-3</v>
      </c>
      <c r="L35" s="89">
        <f>ROUND($E35*K35,2)</f>
        <v>-63159</v>
      </c>
      <c r="M35" s="79"/>
      <c r="N35" s="61">
        <f>L35-G35</f>
        <v>-4682.4800000000032</v>
      </c>
      <c r="O35" s="60">
        <f>IF(G35&lt;&gt;0,N35/G35,0)</f>
        <v>8.0074532479018995E-2</v>
      </c>
      <c r="P35" s="74"/>
      <c r="Q35" s="82">
        <f>K35-F35</f>
        <v>-4.2999999999999983E-4</v>
      </c>
    </row>
    <row r="36" spans="1:17">
      <c r="A36" s="3">
        <f t="shared" si="0"/>
        <v>28</v>
      </c>
      <c r="B36" s="79"/>
      <c r="C36" s="78" t="s">
        <v>97</v>
      </c>
      <c r="D36" s="71"/>
      <c r="E36" s="77"/>
      <c r="F36" s="77"/>
      <c r="G36" s="88">
        <f>SUM(G28:G35)</f>
        <v>1735510.76</v>
      </c>
      <c r="H36" s="92"/>
      <c r="I36" s="64"/>
      <c r="J36" s="92"/>
      <c r="K36" s="77"/>
      <c r="L36" s="88">
        <f>SUM(L28:L35)</f>
        <v>1873074.16</v>
      </c>
      <c r="M36" s="79"/>
      <c r="N36" s="61">
        <f>L36-G36</f>
        <v>137563.39999999991</v>
      </c>
      <c r="O36" s="60">
        <f>IF(G36&lt;&gt;0,N36/G36,0)</f>
        <v>7.9263928043868712E-2</v>
      </c>
      <c r="P36" s="74"/>
      <c r="Q36" s="79"/>
    </row>
    <row r="37" spans="1:17">
      <c r="A37" s="3">
        <f t="shared" si="0"/>
        <v>29</v>
      </c>
      <c r="B37" s="84"/>
      <c r="C37" s="81"/>
      <c r="D37" s="71"/>
      <c r="E37" s="77"/>
      <c r="F37" s="77"/>
      <c r="G37" s="62"/>
      <c r="H37" s="92"/>
      <c r="I37" s="64"/>
      <c r="J37" s="92"/>
      <c r="K37" s="77"/>
      <c r="L37" s="62"/>
      <c r="M37" s="79"/>
      <c r="N37" s="79"/>
      <c r="O37" s="91"/>
      <c r="P37" s="79"/>
      <c r="Q37" s="79"/>
    </row>
    <row r="38" spans="1:17">
      <c r="A38" s="3">
        <f t="shared" si="0"/>
        <v>30</v>
      </c>
      <c r="B38" s="87" t="s">
        <v>118</v>
      </c>
      <c r="C38" s="67"/>
      <c r="D38" s="71"/>
      <c r="E38" s="77"/>
      <c r="F38" s="69"/>
      <c r="G38" s="90"/>
      <c r="H38" s="70"/>
      <c r="I38" s="64"/>
      <c r="J38" s="70"/>
      <c r="K38" s="69"/>
      <c r="L38" s="90"/>
      <c r="M38" s="67"/>
      <c r="N38" s="67"/>
      <c r="O38" s="68"/>
      <c r="P38" s="67"/>
      <c r="Q38" s="67"/>
    </row>
    <row r="39" spans="1:17">
      <c r="A39" s="3">
        <f t="shared" si="0"/>
        <v>31</v>
      </c>
      <c r="B39" s="67"/>
      <c r="C39" s="72" t="s">
        <v>108</v>
      </c>
      <c r="D39" s="72" t="s">
        <v>107</v>
      </c>
      <c r="E39" s="77">
        <v>101408</v>
      </c>
      <c r="F39" s="69">
        <v>1.1499999999999999</v>
      </c>
      <c r="G39" s="89">
        <f>ROUND($E39*F39,2)</f>
        <v>116619.2</v>
      </c>
      <c r="H39" s="70"/>
      <c r="I39" s="64">
        <f>'JAP-23 Page 8'!$E$42</f>
        <v>7.9799999999999996E-2</v>
      </c>
      <c r="J39" s="70"/>
      <c r="K39" s="86">
        <f>ROUND(F39*(1+I39),2)</f>
        <v>1.24</v>
      </c>
      <c r="L39" s="89">
        <f>ROUND($E39*K39,2)</f>
        <v>125745.92</v>
      </c>
      <c r="M39" s="67"/>
      <c r="N39" s="61">
        <f>L39-G39</f>
        <v>9126.7200000000012</v>
      </c>
      <c r="O39" s="60">
        <f>IF(G39&lt;&gt;0,N39/G39,0)</f>
        <v>7.8260869565217397E-2</v>
      </c>
      <c r="P39" s="74"/>
      <c r="Q39" s="85">
        <f>K39-F39</f>
        <v>9.000000000000008E-2</v>
      </c>
    </row>
    <row r="40" spans="1:17">
      <c r="A40" s="3">
        <f t="shared" si="0"/>
        <v>32</v>
      </c>
      <c r="B40" s="67"/>
      <c r="C40" s="72" t="s">
        <v>110</v>
      </c>
      <c r="D40" s="72" t="s">
        <v>99</v>
      </c>
      <c r="E40" s="77">
        <v>17344756</v>
      </c>
      <c r="F40" s="76">
        <v>6.7999999999999996E-3</v>
      </c>
      <c r="G40" s="89">
        <f>ROUND($E40*F40,2)</f>
        <v>117944.34</v>
      </c>
      <c r="H40" s="70"/>
      <c r="I40" s="64">
        <f>'JAP-23 Page 8'!$E$42</f>
        <v>7.9799999999999996E-2</v>
      </c>
      <c r="J40" s="70"/>
      <c r="K40" s="83">
        <f>ROUND(F40*(1+I40),5)</f>
        <v>7.3400000000000002E-3</v>
      </c>
      <c r="L40" s="89">
        <f>ROUND($E40*K40,2)</f>
        <v>127310.51</v>
      </c>
      <c r="M40" s="67"/>
      <c r="N40" s="61">
        <f>L40-G40</f>
        <v>9366.1699999999983</v>
      </c>
      <c r="O40" s="60">
        <f>IF(G40&lt;&gt;0,N40/G40,0)</f>
        <v>7.9411780166814272E-2</v>
      </c>
      <c r="P40" s="74"/>
      <c r="Q40" s="82">
        <f>K40-F40</f>
        <v>5.4000000000000055E-4</v>
      </c>
    </row>
    <row r="41" spans="1:17">
      <c r="A41" s="3">
        <f t="shared" si="0"/>
        <v>33</v>
      </c>
      <c r="B41" s="67"/>
      <c r="C41" s="72"/>
      <c r="D41" s="72"/>
      <c r="E41" s="77"/>
      <c r="F41" s="76"/>
      <c r="G41" s="62"/>
      <c r="H41" s="70"/>
      <c r="I41" s="64"/>
      <c r="J41" s="70"/>
      <c r="K41" s="76"/>
      <c r="L41" s="62"/>
      <c r="M41" s="67"/>
      <c r="N41" s="67"/>
      <c r="O41" s="68"/>
      <c r="P41" s="67"/>
      <c r="Q41" s="67"/>
    </row>
    <row r="42" spans="1:17">
      <c r="A42" s="3">
        <f t="shared" ref="A42:A73" si="1">A41+1</f>
        <v>34</v>
      </c>
      <c r="B42" s="67"/>
      <c r="C42" s="72" t="s">
        <v>106</v>
      </c>
      <c r="D42" s="72"/>
      <c r="E42" s="77"/>
      <c r="F42" s="76"/>
      <c r="G42" s="62"/>
      <c r="H42" s="70"/>
      <c r="I42" s="64"/>
      <c r="J42" s="70"/>
      <c r="K42" s="76"/>
      <c r="L42" s="62"/>
      <c r="M42" s="67"/>
      <c r="N42" s="67"/>
      <c r="O42" s="68"/>
      <c r="P42" s="67"/>
      <c r="Q42" s="67"/>
    </row>
    <row r="43" spans="1:17">
      <c r="A43" s="3">
        <f t="shared" si="1"/>
        <v>35</v>
      </c>
      <c r="B43" s="67"/>
      <c r="C43" s="72" t="s">
        <v>105</v>
      </c>
      <c r="D43" s="72" t="s">
        <v>99</v>
      </c>
      <c r="E43" s="77">
        <v>8755957</v>
      </c>
      <c r="F43" s="76">
        <v>0.10172</v>
      </c>
      <c r="G43" s="89">
        <f>ROUND($E43*F43,2)</f>
        <v>890655.95</v>
      </c>
      <c r="H43" s="70"/>
      <c r="I43" s="64">
        <f>'JAP-23 Page 8'!$E$42</f>
        <v>7.9799999999999996E-2</v>
      </c>
      <c r="J43" s="70"/>
      <c r="K43" s="83">
        <f>ROUND(F43*(1+I43),5)</f>
        <v>0.10983999999999999</v>
      </c>
      <c r="L43" s="89">
        <f>ROUND($E43*K43,2)</f>
        <v>961754.32</v>
      </c>
      <c r="M43" s="67"/>
      <c r="N43" s="61">
        <f>L43-G43</f>
        <v>71098.37</v>
      </c>
      <c r="O43" s="60">
        <f>IF(G43&lt;&gt;0,N43/G43,0)</f>
        <v>7.9826974714534829E-2</v>
      </c>
      <c r="P43" s="74"/>
      <c r="Q43" s="82">
        <f>K43-F43</f>
        <v>8.1199999999999883E-3</v>
      </c>
    </row>
    <row r="44" spans="1:17">
      <c r="A44" s="3">
        <f t="shared" si="1"/>
        <v>36</v>
      </c>
      <c r="B44" s="67"/>
      <c r="C44" s="72" t="s">
        <v>104</v>
      </c>
      <c r="D44" s="72" t="s">
        <v>99</v>
      </c>
      <c r="E44" s="77">
        <v>4051604</v>
      </c>
      <c r="F44" s="76">
        <v>5.033E-2</v>
      </c>
      <c r="G44" s="89">
        <f>ROUND($E44*F44,2)</f>
        <v>203917.23</v>
      </c>
      <c r="H44" s="70"/>
      <c r="I44" s="64">
        <f>'JAP-23 Page 8'!$E$42</f>
        <v>7.9799999999999996E-2</v>
      </c>
      <c r="J44" s="70"/>
      <c r="K44" s="83">
        <f>ROUND(F44*(1+I44),5)</f>
        <v>5.4350000000000002E-2</v>
      </c>
      <c r="L44" s="89">
        <f>ROUND($E44*K44,2)</f>
        <v>220204.68</v>
      </c>
      <c r="M44" s="67"/>
      <c r="N44" s="61">
        <f>L44-G44</f>
        <v>16287.449999999983</v>
      </c>
      <c r="O44" s="60">
        <f>IF(G44&lt;&gt;0,N44/G44,0)</f>
        <v>7.987284841011219E-2</v>
      </c>
      <c r="P44" s="74"/>
      <c r="Q44" s="82">
        <f>K44-F44</f>
        <v>4.0200000000000027E-3</v>
      </c>
    </row>
    <row r="45" spans="1:17">
      <c r="A45" s="3">
        <f t="shared" si="1"/>
        <v>37</v>
      </c>
      <c r="B45" s="67"/>
      <c r="C45" s="72" t="s">
        <v>117</v>
      </c>
      <c r="D45" s="72" t="s">
        <v>99</v>
      </c>
      <c r="E45" s="77">
        <v>4537195</v>
      </c>
      <c r="F45" s="76">
        <v>4.8160000000000001E-2</v>
      </c>
      <c r="G45" s="89">
        <f>ROUND($E45*F45,2)</f>
        <v>218511.31</v>
      </c>
      <c r="H45" s="70"/>
      <c r="I45" s="64">
        <f>'JAP-23 Page 8'!$E$42</f>
        <v>7.9799999999999996E-2</v>
      </c>
      <c r="J45" s="70"/>
      <c r="K45" s="83">
        <f>ROUND(F45*(1+I45),5)</f>
        <v>5.1999999999999998E-2</v>
      </c>
      <c r="L45" s="89">
        <f>ROUND($E45*K45,2)</f>
        <v>235934.14</v>
      </c>
      <c r="M45" s="67"/>
      <c r="N45" s="61">
        <f>L45-G45</f>
        <v>17422.830000000016</v>
      </c>
      <c r="O45" s="60">
        <f>IF(G45&lt;&gt;0,N45/G45,0)</f>
        <v>7.9734225198686587E-2</v>
      </c>
      <c r="P45" s="74"/>
      <c r="Q45" s="82">
        <f>K45-F45</f>
        <v>3.8399999999999962E-3</v>
      </c>
    </row>
    <row r="46" spans="1:17">
      <c r="A46" s="3">
        <f t="shared" si="1"/>
        <v>38</v>
      </c>
      <c r="B46" s="67"/>
      <c r="C46" s="81" t="s">
        <v>98</v>
      </c>
      <c r="D46" s="71"/>
      <c r="E46" s="80">
        <f>SUM(E43:E45)</f>
        <v>17344756</v>
      </c>
      <c r="F46" s="69"/>
      <c r="G46" s="67"/>
      <c r="H46" s="70"/>
      <c r="I46" s="64"/>
      <c r="J46" s="70"/>
      <c r="K46" s="69"/>
      <c r="L46" s="67"/>
      <c r="M46" s="67"/>
      <c r="N46" s="67"/>
      <c r="O46" s="68"/>
      <c r="P46" s="67"/>
      <c r="Q46" s="67"/>
    </row>
    <row r="47" spans="1:17">
      <c r="A47" s="3">
        <f t="shared" si="1"/>
        <v>39</v>
      </c>
      <c r="B47" s="67"/>
      <c r="C47" s="72"/>
      <c r="D47" s="71"/>
      <c r="E47" s="77"/>
      <c r="F47" s="69"/>
      <c r="G47" s="88">
        <f>SUM(G39:G45)</f>
        <v>1547648.03</v>
      </c>
      <c r="H47" s="70"/>
      <c r="I47" s="64"/>
      <c r="J47" s="70"/>
      <c r="K47" s="69"/>
      <c r="L47" s="88">
        <f>SUM(L39:L45)</f>
        <v>1670949.5699999998</v>
      </c>
      <c r="M47" s="67"/>
      <c r="N47" s="61">
        <f>L47-G47</f>
        <v>123301.5399999998</v>
      </c>
      <c r="O47" s="60">
        <f>IF(G47&lt;&gt;0,N47/G47,0)</f>
        <v>7.9670272316374025E-2</v>
      </c>
      <c r="P47" s="74"/>
      <c r="Q47" s="67"/>
    </row>
    <row r="48" spans="1:17">
      <c r="A48" s="3">
        <f t="shared" si="1"/>
        <v>40</v>
      </c>
      <c r="B48" s="67"/>
      <c r="C48" s="71"/>
      <c r="D48" s="71"/>
      <c r="E48" s="77"/>
      <c r="F48" s="69"/>
      <c r="G48" s="62"/>
      <c r="H48" s="70"/>
      <c r="I48" s="64"/>
      <c r="J48" s="70"/>
      <c r="K48" s="69"/>
      <c r="L48" s="62"/>
      <c r="M48" s="67"/>
      <c r="N48" s="67"/>
      <c r="O48" s="68"/>
      <c r="P48" s="67"/>
      <c r="Q48" s="67"/>
    </row>
    <row r="49" spans="1:17">
      <c r="A49" s="3">
        <f t="shared" si="1"/>
        <v>41</v>
      </c>
      <c r="B49" s="87" t="s">
        <v>116</v>
      </c>
      <c r="C49" s="67"/>
      <c r="D49" s="71"/>
      <c r="E49" s="77"/>
      <c r="F49" s="69"/>
      <c r="G49" s="90"/>
      <c r="H49" s="70"/>
      <c r="I49" s="64"/>
      <c r="J49" s="70"/>
      <c r="K49" s="69"/>
      <c r="L49" s="90"/>
      <c r="M49" s="67"/>
      <c r="N49" s="67"/>
      <c r="O49" s="68"/>
      <c r="P49" s="67"/>
      <c r="Q49" s="67"/>
    </row>
    <row r="50" spans="1:17">
      <c r="A50" s="3">
        <f t="shared" si="1"/>
        <v>42</v>
      </c>
      <c r="B50" s="67"/>
      <c r="C50" s="72"/>
      <c r="D50" s="72" t="s">
        <v>107</v>
      </c>
      <c r="E50" s="77">
        <v>665050</v>
      </c>
      <c r="F50" s="69">
        <f>F39</f>
        <v>1.1499999999999999</v>
      </c>
      <c r="G50" s="89">
        <f>ROUND($E50*F50,2)</f>
        <v>764807.5</v>
      </c>
      <c r="H50" s="70"/>
      <c r="I50" s="64">
        <f>'JAP-23 Page 8'!$E$42</f>
        <v>7.9799999999999996E-2</v>
      </c>
      <c r="J50" s="70"/>
      <c r="K50" s="86">
        <f>ROUND(F50*(1+I50),2)</f>
        <v>1.24</v>
      </c>
      <c r="L50" s="89">
        <f>ROUND($E50*K50,2)</f>
        <v>824662</v>
      </c>
      <c r="M50" s="67"/>
      <c r="N50" s="61">
        <f>L50-G50</f>
        <v>59854.5</v>
      </c>
      <c r="O50" s="60">
        <f>IF(G50&lt;&gt;0,N50/G50,0)</f>
        <v>7.8260869565217397E-2</v>
      </c>
      <c r="P50" s="74"/>
      <c r="Q50" s="85">
        <f>K50-F50</f>
        <v>9.000000000000008E-2</v>
      </c>
    </row>
    <row r="51" spans="1:17">
      <c r="A51" s="3">
        <f t="shared" si="1"/>
        <v>43</v>
      </c>
      <c r="B51" s="67"/>
      <c r="C51" s="72"/>
      <c r="D51" s="72"/>
      <c r="E51" s="77"/>
      <c r="F51" s="76"/>
      <c r="G51" s="62"/>
      <c r="H51" s="70"/>
      <c r="I51" s="64"/>
      <c r="J51" s="70"/>
      <c r="K51" s="76"/>
      <c r="L51" s="62"/>
      <c r="M51" s="67"/>
      <c r="N51" s="67"/>
      <c r="O51" s="68"/>
      <c r="P51" s="67"/>
      <c r="Q51" s="67"/>
    </row>
    <row r="52" spans="1:17">
      <c r="A52" s="3">
        <f t="shared" si="1"/>
        <v>44</v>
      </c>
      <c r="B52" s="67"/>
      <c r="C52" s="72" t="s">
        <v>106</v>
      </c>
      <c r="D52" s="72"/>
      <c r="E52" s="77"/>
      <c r="F52" s="76"/>
      <c r="G52" s="62"/>
      <c r="H52" s="70"/>
      <c r="I52" s="64"/>
      <c r="J52" s="70"/>
      <c r="K52" s="76"/>
      <c r="L52" s="62"/>
      <c r="M52" s="67"/>
      <c r="N52" s="67"/>
      <c r="O52" s="68"/>
      <c r="P52" s="67"/>
      <c r="Q52" s="67"/>
    </row>
    <row r="53" spans="1:17">
      <c r="A53" s="3">
        <f t="shared" si="1"/>
        <v>45</v>
      </c>
      <c r="B53" s="67"/>
      <c r="C53" s="72" t="s">
        <v>105</v>
      </c>
      <c r="D53" s="72" t="s">
        <v>99</v>
      </c>
      <c r="E53" s="77">
        <v>27027671</v>
      </c>
      <c r="F53" s="76">
        <f>F43</f>
        <v>0.10172</v>
      </c>
      <c r="G53" s="89">
        <f>ROUND($E53*F53,2)</f>
        <v>2749254.69</v>
      </c>
      <c r="H53" s="70"/>
      <c r="I53" s="64">
        <f>'JAP-23 Page 8'!$E$42</f>
        <v>7.9799999999999996E-2</v>
      </c>
      <c r="J53" s="70"/>
      <c r="K53" s="83">
        <f>ROUND(F53*(1+I53),5)</f>
        <v>0.10983999999999999</v>
      </c>
      <c r="L53" s="89">
        <f>ROUND($E53*K53,2)</f>
        <v>2968719.38</v>
      </c>
      <c r="M53" s="67"/>
      <c r="N53" s="61">
        <f>L53-G53</f>
        <v>219464.68999999994</v>
      </c>
      <c r="O53" s="60">
        <f>IF(G53&lt;&gt;0,N53/G53,0)</f>
        <v>7.9826976670539007E-2</v>
      </c>
      <c r="P53" s="74"/>
      <c r="Q53" s="82">
        <f>K53-F53</f>
        <v>8.1199999999999883E-3</v>
      </c>
    </row>
    <row r="54" spans="1:17">
      <c r="A54" s="3">
        <f t="shared" si="1"/>
        <v>46</v>
      </c>
      <c r="B54" s="67"/>
      <c r="C54" s="72" t="s">
        <v>104</v>
      </c>
      <c r="D54" s="72" t="s">
        <v>99</v>
      </c>
      <c r="E54" s="77">
        <v>18099259</v>
      </c>
      <c r="F54" s="76">
        <f>F44</f>
        <v>5.033E-2</v>
      </c>
      <c r="G54" s="89">
        <f>ROUND($E54*F54,2)</f>
        <v>910935.71</v>
      </c>
      <c r="H54" s="70"/>
      <c r="I54" s="64">
        <f>'JAP-23 Page 8'!$E$42</f>
        <v>7.9799999999999996E-2</v>
      </c>
      <c r="J54" s="70"/>
      <c r="K54" s="83">
        <f>ROUND(F54*(1+I54),5)</f>
        <v>5.4350000000000002E-2</v>
      </c>
      <c r="L54" s="89">
        <f>ROUND($E54*K54,2)</f>
        <v>983694.73</v>
      </c>
      <c r="M54" s="67"/>
      <c r="N54" s="61">
        <f>L54-G54</f>
        <v>72759.020000000019</v>
      </c>
      <c r="O54" s="60">
        <f>IF(G54&lt;&gt;0,N54/G54,0)</f>
        <v>7.9872837568306571E-2</v>
      </c>
      <c r="P54" s="74"/>
      <c r="Q54" s="82">
        <f>K54-F54</f>
        <v>4.0200000000000027E-3</v>
      </c>
    </row>
    <row r="55" spans="1:17">
      <c r="A55" s="3">
        <f t="shared" si="1"/>
        <v>47</v>
      </c>
      <c r="B55" s="67"/>
      <c r="C55" s="72" t="s">
        <v>103</v>
      </c>
      <c r="D55" s="72" t="s">
        <v>99</v>
      </c>
      <c r="E55" s="77">
        <v>31440202</v>
      </c>
      <c r="F55" s="76">
        <f>F45</f>
        <v>4.8160000000000001E-2</v>
      </c>
      <c r="G55" s="89">
        <f>ROUND($E55*F55,2)</f>
        <v>1514160.13</v>
      </c>
      <c r="H55" s="70"/>
      <c r="I55" s="64">
        <f>'JAP-23 Page 8'!$E$42</f>
        <v>7.9799999999999996E-2</v>
      </c>
      <c r="J55" s="70"/>
      <c r="K55" s="83">
        <f>ROUND(F55*(1+I55),5)</f>
        <v>5.1999999999999998E-2</v>
      </c>
      <c r="L55" s="89">
        <f>ROUND($E55*K55,2)</f>
        <v>1634890.5</v>
      </c>
      <c r="M55" s="67"/>
      <c r="N55" s="61">
        <f>L55-G55</f>
        <v>120730.37000000011</v>
      </c>
      <c r="O55" s="60">
        <f>IF(G55&lt;&gt;0,N55/G55,0)</f>
        <v>7.9734215429381389E-2</v>
      </c>
      <c r="P55" s="74"/>
      <c r="Q55" s="82">
        <f>K55-F55</f>
        <v>3.8399999999999962E-3</v>
      </c>
    </row>
    <row r="56" spans="1:17">
      <c r="A56" s="3">
        <f t="shared" si="1"/>
        <v>48</v>
      </c>
      <c r="B56" s="67"/>
      <c r="C56" s="81" t="s">
        <v>98</v>
      </c>
      <c r="D56" s="71"/>
      <c r="E56" s="80">
        <f>SUM(E53:E55)</f>
        <v>76567132</v>
      </c>
      <c r="F56" s="69"/>
      <c r="G56" s="67"/>
      <c r="H56" s="70"/>
      <c r="I56" s="64"/>
      <c r="J56" s="70"/>
      <c r="K56" s="69"/>
      <c r="L56" s="67"/>
      <c r="M56" s="67"/>
      <c r="N56" s="67"/>
      <c r="O56" s="68"/>
      <c r="P56" s="67"/>
      <c r="Q56" s="67"/>
    </row>
    <row r="57" spans="1:17">
      <c r="A57" s="3">
        <f t="shared" si="1"/>
        <v>49</v>
      </c>
      <c r="B57" s="67"/>
      <c r="C57" s="78" t="s">
        <v>97</v>
      </c>
      <c r="D57" s="71"/>
      <c r="E57" s="77"/>
      <c r="F57" s="69"/>
      <c r="G57" s="88">
        <f>SUM(G50:G55)</f>
        <v>5939158.0300000003</v>
      </c>
      <c r="H57" s="70"/>
      <c r="I57" s="64"/>
      <c r="J57" s="70"/>
      <c r="K57" s="69"/>
      <c r="L57" s="88">
        <f>SUM(L50:L55)</f>
        <v>6411966.6099999994</v>
      </c>
      <c r="M57" s="67"/>
      <c r="N57" s="61">
        <f>L57-G57</f>
        <v>472808.57999999914</v>
      </c>
      <c r="O57" s="60">
        <f>IF(G57&lt;&gt;0,N57/G57,0)</f>
        <v>7.9608688236908073E-2</v>
      </c>
      <c r="P57" s="74"/>
      <c r="Q57" s="67"/>
    </row>
    <row r="58" spans="1:17">
      <c r="A58" s="3">
        <f t="shared" si="1"/>
        <v>50</v>
      </c>
      <c r="B58" s="67"/>
      <c r="C58" s="71"/>
      <c r="D58" s="71"/>
      <c r="E58" s="77"/>
      <c r="F58" s="69"/>
      <c r="G58" s="62"/>
      <c r="H58" s="70"/>
      <c r="I58" s="64"/>
      <c r="J58" s="70"/>
      <c r="K58" s="69"/>
      <c r="L58" s="62"/>
      <c r="M58" s="67"/>
      <c r="N58" s="67"/>
      <c r="O58" s="68"/>
      <c r="P58" s="67"/>
      <c r="Q58" s="67"/>
    </row>
    <row r="59" spans="1:17">
      <c r="A59" s="3">
        <f t="shared" si="1"/>
        <v>51</v>
      </c>
      <c r="B59" s="87" t="s">
        <v>115</v>
      </c>
      <c r="C59" s="67"/>
      <c r="D59" s="71"/>
      <c r="E59" s="77"/>
      <c r="F59" s="69"/>
      <c r="G59" s="62"/>
      <c r="H59" s="70"/>
      <c r="I59" s="64"/>
      <c r="J59" s="70"/>
      <c r="K59" s="69"/>
      <c r="L59" s="62"/>
      <c r="M59" s="67"/>
      <c r="N59" s="67"/>
      <c r="O59" s="68"/>
      <c r="P59" s="67"/>
      <c r="Q59" s="67"/>
    </row>
    <row r="60" spans="1:17">
      <c r="A60" s="3">
        <f t="shared" si="1"/>
        <v>52</v>
      </c>
      <c r="B60" s="67"/>
      <c r="C60" s="72" t="s">
        <v>108</v>
      </c>
      <c r="D60" s="72" t="s">
        <v>107</v>
      </c>
      <c r="E60" s="77">
        <v>93477</v>
      </c>
      <c r="F60" s="69">
        <f>F39</f>
        <v>1.1499999999999999</v>
      </c>
      <c r="G60" s="62">
        <f>ROUND($E60*F60,2)</f>
        <v>107498.55</v>
      </c>
      <c r="H60" s="70"/>
      <c r="I60" s="64">
        <f>'JAP-23 Page 8'!$E$42</f>
        <v>7.9799999999999996E-2</v>
      </c>
      <c r="J60" s="70"/>
      <c r="K60" s="86">
        <f>ROUND(F60*(1+I60),2)</f>
        <v>1.24</v>
      </c>
      <c r="L60" s="62">
        <f>ROUND($E60*K60,2)</f>
        <v>115911.48</v>
      </c>
      <c r="M60" s="67"/>
      <c r="N60" s="61">
        <f>L60-G60</f>
        <v>8412.929999999993</v>
      </c>
      <c r="O60" s="60">
        <f>IF(G60&lt;&gt;0,N60/G60,0)</f>
        <v>7.8260869565217328E-2</v>
      </c>
      <c r="P60" s="74"/>
      <c r="Q60" s="85">
        <f>K60-F60</f>
        <v>9.000000000000008E-2</v>
      </c>
    </row>
    <row r="61" spans="1:17">
      <c r="A61" s="3">
        <f t="shared" si="1"/>
        <v>53</v>
      </c>
      <c r="B61" s="67"/>
      <c r="C61" s="72" t="s">
        <v>110</v>
      </c>
      <c r="D61" s="72" t="s">
        <v>99</v>
      </c>
      <c r="E61" s="77">
        <v>12317849</v>
      </c>
      <c r="F61" s="76">
        <v>6.79E-3</v>
      </c>
      <c r="G61" s="62">
        <f>ROUND($E61*F61,2)</f>
        <v>83638.19</v>
      </c>
      <c r="H61" s="70"/>
      <c r="I61" s="64">
        <f>'JAP-23 Page 8'!$E$42</f>
        <v>7.9799999999999996E-2</v>
      </c>
      <c r="J61" s="70"/>
      <c r="K61" s="83">
        <f>ROUND(F61*(1+I61),5)</f>
        <v>7.3299999999999997E-3</v>
      </c>
      <c r="L61" s="62">
        <f>ROUND($E61*K61,2)</f>
        <v>90289.83</v>
      </c>
      <c r="M61" s="67"/>
      <c r="N61" s="61">
        <f>L61-G61</f>
        <v>6651.6399999999994</v>
      </c>
      <c r="O61" s="60">
        <f>IF(G61&lt;&gt;0,N61/G61,0)</f>
        <v>7.9528741595197114E-2</v>
      </c>
      <c r="P61" s="74"/>
      <c r="Q61" s="82">
        <f>K61-F61</f>
        <v>5.3999999999999968E-4</v>
      </c>
    </row>
    <row r="62" spans="1:17">
      <c r="A62" s="3">
        <f t="shared" si="1"/>
        <v>54</v>
      </c>
      <c r="B62" s="67"/>
      <c r="C62" s="72"/>
      <c r="D62" s="72"/>
      <c r="E62" s="77"/>
      <c r="F62" s="76"/>
      <c r="G62" s="62"/>
      <c r="H62" s="70"/>
      <c r="I62" s="64"/>
      <c r="J62" s="70"/>
      <c r="K62" s="76"/>
      <c r="L62" s="62"/>
      <c r="M62" s="67"/>
      <c r="N62" s="67"/>
      <c r="O62" s="68"/>
      <c r="P62" s="67"/>
      <c r="Q62" s="67"/>
    </row>
    <row r="63" spans="1:17">
      <c r="A63" s="3">
        <f t="shared" si="1"/>
        <v>55</v>
      </c>
      <c r="B63" s="67"/>
      <c r="C63" s="72" t="s">
        <v>106</v>
      </c>
      <c r="D63" s="72"/>
      <c r="E63" s="77"/>
      <c r="F63" s="76"/>
      <c r="G63" s="62"/>
      <c r="H63" s="70"/>
      <c r="I63" s="64"/>
      <c r="J63" s="70"/>
      <c r="K63" s="76"/>
      <c r="L63" s="62"/>
      <c r="M63" s="67"/>
      <c r="N63" s="67"/>
      <c r="O63" s="68"/>
      <c r="P63" s="67"/>
      <c r="Q63" s="67"/>
    </row>
    <row r="64" spans="1:17">
      <c r="A64" s="3">
        <f t="shared" si="1"/>
        <v>56</v>
      </c>
      <c r="B64" s="67"/>
      <c r="C64" s="84" t="s">
        <v>113</v>
      </c>
      <c r="D64" s="84" t="s">
        <v>99</v>
      </c>
      <c r="E64" s="77">
        <v>2903910</v>
      </c>
      <c r="F64" s="76">
        <v>0.19853999999999999</v>
      </c>
      <c r="G64" s="62">
        <f>ROUND($E64*F64,2)</f>
        <v>576542.29</v>
      </c>
      <c r="H64" s="70"/>
      <c r="I64" s="64">
        <f>'JAP-23 Page 8'!$E$42</f>
        <v>7.9799999999999996E-2</v>
      </c>
      <c r="J64" s="70"/>
      <c r="K64" s="83">
        <f>ROUND(F64*(1+I64),5)</f>
        <v>0.21437999999999999</v>
      </c>
      <c r="L64" s="62">
        <f>ROUND($E64*K64,2)</f>
        <v>622540.23</v>
      </c>
      <c r="M64" s="67"/>
      <c r="N64" s="61">
        <f>L64-G64</f>
        <v>45997.939999999944</v>
      </c>
      <c r="O64" s="60">
        <f>IF(G64&lt;&gt;0,N64/G64,0)</f>
        <v>7.9782421511525092E-2</v>
      </c>
      <c r="P64" s="74"/>
      <c r="Q64" s="82">
        <f>K64-F64</f>
        <v>1.5839999999999993E-2</v>
      </c>
    </row>
    <row r="65" spans="1:17">
      <c r="A65" s="3">
        <f t="shared" si="1"/>
        <v>57</v>
      </c>
      <c r="B65" s="67"/>
      <c r="C65" s="84" t="s">
        <v>112</v>
      </c>
      <c r="D65" s="84" t="s">
        <v>99</v>
      </c>
      <c r="E65" s="77">
        <v>9413939</v>
      </c>
      <c r="F65" s="76">
        <v>0.14076</v>
      </c>
      <c r="G65" s="62">
        <f>ROUND($E65*F65,2)</f>
        <v>1325106.05</v>
      </c>
      <c r="H65" s="70"/>
      <c r="I65" s="64">
        <f>'JAP-23 Page 8'!$E$42</f>
        <v>7.9799999999999996E-2</v>
      </c>
      <c r="J65" s="70"/>
      <c r="K65" s="83">
        <f>ROUND(F65*(1+I65),5)</f>
        <v>0.15198999999999999</v>
      </c>
      <c r="L65" s="62">
        <f>ROUND($E65*K65,2)</f>
        <v>1430824.59</v>
      </c>
      <c r="M65" s="67"/>
      <c r="N65" s="61">
        <f>L65-G65</f>
        <v>105718.54000000004</v>
      </c>
      <c r="O65" s="60">
        <f>IF(G65&lt;&gt;0,N65/G65,0)</f>
        <v>7.978119185253138E-2</v>
      </c>
      <c r="P65" s="74"/>
      <c r="Q65" s="82">
        <f>K65-F65</f>
        <v>1.122999999999999E-2</v>
      </c>
    </row>
    <row r="66" spans="1:17">
      <c r="A66" s="3">
        <f t="shared" si="1"/>
        <v>58</v>
      </c>
      <c r="B66" s="67"/>
      <c r="C66" s="81" t="s">
        <v>98</v>
      </c>
      <c r="D66" s="72" t="s">
        <v>99</v>
      </c>
      <c r="E66" s="80">
        <f>SUM(E64:E65)</f>
        <v>12317849</v>
      </c>
      <c r="F66" s="69"/>
      <c r="G66" s="67"/>
      <c r="H66" s="70"/>
      <c r="I66" s="64"/>
      <c r="J66" s="70"/>
      <c r="K66" s="69"/>
      <c r="L66" s="67"/>
      <c r="M66" s="67"/>
      <c r="N66" s="67"/>
      <c r="O66" s="68"/>
      <c r="P66" s="67"/>
      <c r="Q66" s="67"/>
    </row>
    <row r="67" spans="1:17">
      <c r="A67" s="3">
        <f t="shared" si="1"/>
        <v>59</v>
      </c>
      <c r="B67" s="67"/>
      <c r="C67" s="78" t="s">
        <v>97</v>
      </c>
      <c r="D67" s="72"/>
      <c r="E67" s="77"/>
      <c r="F67" s="69"/>
      <c r="G67" s="88">
        <f>SUM(G60:G65)</f>
        <v>2092785.08</v>
      </c>
      <c r="H67" s="70"/>
      <c r="I67" s="64"/>
      <c r="J67" s="70"/>
      <c r="K67" s="69"/>
      <c r="L67" s="88">
        <f>SUM(L60:L65)</f>
        <v>2259566.13</v>
      </c>
      <c r="M67" s="67"/>
      <c r="N67" s="61">
        <f>L67-G67</f>
        <v>166781.04999999981</v>
      </c>
      <c r="O67" s="60">
        <f>IF(G67&lt;&gt;0,N67/G67,0)</f>
        <v>7.9693348157852797E-2</v>
      </c>
      <c r="P67" s="74"/>
      <c r="Q67" s="67"/>
    </row>
    <row r="68" spans="1:17">
      <c r="A68" s="3">
        <f t="shared" si="1"/>
        <v>60</v>
      </c>
      <c r="B68" s="67"/>
      <c r="C68" s="71"/>
      <c r="D68" s="71"/>
      <c r="E68" s="77"/>
      <c r="F68" s="69"/>
      <c r="G68" s="62"/>
      <c r="H68" s="70"/>
      <c r="I68" s="64"/>
      <c r="J68" s="70"/>
      <c r="K68" s="69"/>
      <c r="L68" s="62"/>
      <c r="M68" s="67"/>
      <c r="N68" s="67"/>
      <c r="O68" s="68"/>
      <c r="P68" s="67"/>
      <c r="Q68" s="67"/>
    </row>
    <row r="69" spans="1:17">
      <c r="A69" s="3">
        <f t="shared" si="1"/>
        <v>61</v>
      </c>
      <c r="B69" s="87" t="s">
        <v>114</v>
      </c>
      <c r="C69" s="67"/>
      <c r="D69" s="71"/>
      <c r="E69" s="77"/>
      <c r="F69" s="69"/>
      <c r="G69" s="62"/>
      <c r="H69" s="70"/>
      <c r="I69" s="64"/>
      <c r="J69" s="70"/>
      <c r="K69" s="69"/>
      <c r="L69" s="62"/>
      <c r="M69" s="67"/>
      <c r="N69" s="67"/>
      <c r="O69" s="68"/>
      <c r="P69" s="67"/>
      <c r="Q69" s="67"/>
    </row>
    <row r="70" spans="1:17">
      <c r="A70" s="3">
        <f t="shared" si="1"/>
        <v>62</v>
      </c>
      <c r="B70" s="72"/>
      <c r="C70" s="72" t="s">
        <v>108</v>
      </c>
      <c r="D70" s="72" t="s">
        <v>107</v>
      </c>
      <c r="E70" s="77">
        <v>0</v>
      </c>
      <c r="F70" s="69">
        <f>F60</f>
        <v>1.1499999999999999</v>
      </c>
      <c r="G70" s="62">
        <f>ROUND($E70*F70,2)</f>
        <v>0</v>
      </c>
      <c r="H70" s="70"/>
      <c r="I70" s="64">
        <f>'JAP-23 Page 8'!$E$42</f>
        <v>7.9799999999999996E-2</v>
      </c>
      <c r="J70" s="70"/>
      <c r="K70" s="86">
        <f>ROUND(F70*(1+I70),2)</f>
        <v>1.24</v>
      </c>
      <c r="L70" s="62">
        <f>ROUND($E70*K70,2)</f>
        <v>0</v>
      </c>
      <c r="M70" s="67"/>
      <c r="N70" s="61">
        <f>L70-G70</f>
        <v>0</v>
      </c>
      <c r="O70" s="60">
        <f>IF(G70&lt;&gt;0,N70/G70,0)</f>
        <v>0</v>
      </c>
      <c r="P70" s="74"/>
      <c r="Q70" s="85">
        <f>K70-F70</f>
        <v>9.000000000000008E-2</v>
      </c>
    </row>
    <row r="71" spans="1:17">
      <c r="A71" s="3">
        <f t="shared" si="1"/>
        <v>63</v>
      </c>
      <c r="B71" s="72"/>
      <c r="C71" s="72"/>
      <c r="D71" s="72"/>
      <c r="E71" s="77"/>
      <c r="F71" s="76"/>
      <c r="G71" s="62"/>
      <c r="H71" s="70"/>
      <c r="I71" s="64"/>
      <c r="J71" s="70"/>
      <c r="K71" s="76"/>
      <c r="L71" s="62"/>
      <c r="M71" s="67"/>
      <c r="N71" s="67"/>
      <c r="O71" s="68"/>
      <c r="P71" s="67"/>
      <c r="Q71" s="67"/>
    </row>
    <row r="72" spans="1:17">
      <c r="A72" s="3">
        <f t="shared" si="1"/>
        <v>64</v>
      </c>
      <c r="B72" s="72"/>
      <c r="C72" s="72" t="s">
        <v>106</v>
      </c>
      <c r="D72" s="72"/>
      <c r="E72" s="77"/>
      <c r="F72" s="76"/>
      <c r="G72" s="62"/>
      <c r="H72" s="70"/>
      <c r="I72" s="64"/>
      <c r="J72" s="70"/>
      <c r="K72" s="76"/>
      <c r="L72" s="62"/>
      <c r="M72" s="67"/>
      <c r="N72" s="67"/>
      <c r="O72" s="68"/>
      <c r="P72" s="67"/>
      <c r="Q72" s="67"/>
    </row>
    <row r="73" spans="1:17">
      <c r="A73" s="3">
        <f t="shared" si="1"/>
        <v>65</v>
      </c>
      <c r="B73" s="72"/>
      <c r="C73" s="84" t="s">
        <v>113</v>
      </c>
      <c r="D73" s="84" t="s">
        <v>99</v>
      </c>
      <c r="E73" s="77">
        <v>5459</v>
      </c>
      <c r="F73" s="76">
        <f>F64</f>
        <v>0.19853999999999999</v>
      </c>
      <c r="G73" s="62">
        <f>ROUND($E73*F73,2)</f>
        <v>1083.83</v>
      </c>
      <c r="H73" s="70"/>
      <c r="I73" s="64">
        <f>'JAP-23 Page 8'!$E$42</f>
        <v>7.9799999999999996E-2</v>
      </c>
      <c r="J73" s="70"/>
      <c r="K73" s="83">
        <f>ROUND(F73*(1+I73),5)</f>
        <v>0.21437999999999999</v>
      </c>
      <c r="L73" s="62">
        <f>ROUND($E73*K73,2)</f>
        <v>1170.3</v>
      </c>
      <c r="M73" s="67"/>
      <c r="N73" s="61">
        <f>L73-G73</f>
        <v>86.470000000000027</v>
      </c>
      <c r="O73" s="60">
        <f>IF(G73&lt;&gt;0,N73/G73,0)</f>
        <v>7.9781884612900575E-2</v>
      </c>
      <c r="P73" s="74"/>
      <c r="Q73" s="82">
        <f>K73-F73</f>
        <v>1.5839999999999993E-2</v>
      </c>
    </row>
    <row r="74" spans="1:17">
      <c r="A74" s="3">
        <f t="shared" ref="A74:A105" si="2">A73+1</f>
        <v>66</v>
      </c>
      <c r="B74" s="72"/>
      <c r="C74" s="84" t="s">
        <v>112</v>
      </c>
      <c r="D74" s="84" t="s">
        <v>99</v>
      </c>
      <c r="E74" s="77">
        <v>21114</v>
      </c>
      <c r="F74" s="76">
        <f>F65</f>
        <v>0.14076</v>
      </c>
      <c r="G74" s="62">
        <f>ROUND($E74*F74,2)</f>
        <v>2972.01</v>
      </c>
      <c r="H74" s="70"/>
      <c r="I74" s="64">
        <f>'JAP-23 Page 8'!$E$42</f>
        <v>7.9799999999999996E-2</v>
      </c>
      <c r="J74" s="70"/>
      <c r="K74" s="83">
        <f>ROUND(F74*(1+I74),5)</f>
        <v>0.15198999999999999</v>
      </c>
      <c r="L74" s="62">
        <f>ROUND($E74*K74,2)</f>
        <v>3209.12</v>
      </c>
      <c r="M74" s="67"/>
      <c r="N74" s="61">
        <f>L74-G74</f>
        <v>237.10999999999967</v>
      </c>
      <c r="O74" s="60">
        <f>IF(G74&lt;&gt;0,N74/G74,0)</f>
        <v>7.978102361701328E-2</v>
      </c>
      <c r="P74" s="74"/>
      <c r="Q74" s="82">
        <f>K74-F74</f>
        <v>1.122999999999999E-2</v>
      </c>
    </row>
    <row r="75" spans="1:17">
      <c r="A75" s="3">
        <f t="shared" si="2"/>
        <v>67</v>
      </c>
      <c r="B75" s="67"/>
      <c r="C75" s="81" t="s">
        <v>98</v>
      </c>
      <c r="D75" s="72" t="s">
        <v>99</v>
      </c>
      <c r="E75" s="80">
        <f>SUM(E73:E74)</f>
        <v>26573</v>
      </c>
      <c r="F75" s="69"/>
      <c r="G75" s="67"/>
      <c r="H75" s="70"/>
      <c r="I75" s="64"/>
      <c r="J75" s="70"/>
      <c r="K75" s="69"/>
      <c r="L75" s="67"/>
      <c r="M75" s="67"/>
      <c r="N75" s="67"/>
      <c r="O75" s="68"/>
      <c r="P75" s="67"/>
      <c r="Q75" s="67"/>
    </row>
    <row r="76" spans="1:17">
      <c r="A76" s="3">
        <f t="shared" si="2"/>
        <v>68</v>
      </c>
      <c r="B76" s="67"/>
      <c r="C76" s="78" t="s">
        <v>97</v>
      </c>
      <c r="D76" s="72"/>
      <c r="E76" s="77"/>
      <c r="F76" s="69"/>
      <c r="G76" s="88">
        <f>SUM(G70:G74)</f>
        <v>4055.84</v>
      </c>
      <c r="H76" s="70"/>
      <c r="I76" s="64"/>
      <c r="J76" s="70"/>
      <c r="K76" s="69"/>
      <c r="L76" s="88">
        <f>SUM(L70:L74)</f>
        <v>4379.42</v>
      </c>
      <c r="M76" s="67"/>
      <c r="N76" s="61">
        <f>L76-G76</f>
        <v>323.57999999999993</v>
      </c>
      <c r="O76" s="60">
        <f>IF(G76&lt;&gt;0,N76/G76,0)</f>
        <v>7.9781253698370719E-2</v>
      </c>
      <c r="P76" s="74"/>
      <c r="Q76" s="67"/>
    </row>
    <row r="77" spans="1:17">
      <c r="A77" s="3">
        <f t="shared" si="2"/>
        <v>69</v>
      </c>
      <c r="B77" s="72"/>
      <c r="C77" s="71"/>
      <c r="D77" s="71"/>
      <c r="E77" s="77"/>
      <c r="F77" s="69"/>
      <c r="G77" s="62"/>
      <c r="H77" s="70"/>
      <c r="I77" s="64"/>
      <c r="J77" s="70"/>
      <c r="K77" s="69"/>
      <c r="L77" s="62"/>
      <c r="M77" s="67"/>
      <c r="N77" s="67"/>
      <c r="O77" s="68"/>
      <c r="P77" s="67"/>
      <c r="Q77" s="67"/>
    </row>
    <row r="78" spans="1:17">
      <c r="A78" s="3">
        <f t="shared" si="2"/>
        <v>70</v>
      </c>
      <c r="B78" s="87" t="s">
        <v>111</v>
      </c>
      <c r="C78" s="67"/>
      <c r="D78" s="71"/>
      <c r="E78" s="77"/>
      <c r="F78" s="69"/>
      <c r="G78" s="62"/>
      <c r="H78" s="70"/>
      <c r="I78" s="64"/>
      <c r="J78" s="70"/>
      <c r="K78" s="69"/>
      <c r="L78" s="62"/>
      <c r="M78" s="67"/>
      <c r="N78" s="67"/>
      <c r="O78" s="68"/>
      <c r="P78" s="67"/>
      <c r="Q78" s="67"/>
    </row>
    <row r="79" spans="1:17">
      <c r="A79" s="3">
        <f t="shared" si="2"/>
        <v>71</v>
      </c>
      <c r="B79" s="67"/>
      <c r="C79" s="72" t="s">
        <v>108</v>
      </c>
      <c r="D79" s="72" t="s">
        <v>107</v>
      </c>
      <c r="E79" s="77">
        <v>2184</v>
      </c>
      <c r="F79" s="69">
        <f>F39</f>
        <v>1.1499999999999999</v>
      </c>
      <c r="G79" s="62">
        <f>ROUND($E79*F79,2)</f>
        <v>2511.6</v>
      </c>
      <c r="H79" s="70"/>
      <c r="I79" s="64">
        <f>'JAP-23 Page 8'!$E$42</f>
        <v>7.9799999999999996E-2</v>
      </c>
      <c r="J79" s="70"/>
      <c r="K79" s="86">
        <f>ROUND(F79*(1+I79),2)</f>
        <v>1.24</v>
      </c>
      <c r="L79" s="62">
        <f>ROUND($E79*K79,2)</f>
        <v>2708.16</v>
      </c>
      <c r="M79" s="67"/>
      <c r="N79" s="61">
        <f>L79-G79</f>
        <v>196.55999999999995</v>
      </c>
      <c r="O79" s="60">
        <f>IF(G79&lt;&gt;0,N79/G79,0)</f>
        <v>7.826086956521737E-2</v>
      </c>
      <c r="P79" s="74"/>
      <c r="Q79" s="85">
        <f>K79-F79</f>
        <v>9.000000000000008E-2</v>
      </c>
    </row>
    <row r="80" spans="1:17">
      <c r="A80" s="3">
        <f t="shared" si="2"/>
        <v>72</v>
      </c>
      <c r="B80" s="67"/>
      <c r="C80" s="72" t="s">
        <v>110</v>
      </c>
      <c r="D80" s="72"/>
      <c r="E80" s="77">
        <f>E89</f>
        <v>26567234</v>
      </c>
      <c r="F80" s="76">
        <v>5.3699999999999998E-3</v>
      </c>
      <c r="G80" s="62">
        <f>ROUND($E80*F80,2)</f>
        <v>142666.04999999999</v>
      </c>
      <c r="H80" s="70"/>
      <c r="I80" s="64">
        <f>'JAP-23 Page 8'!$E$42</f>
        <v>7.9799999999999996E-2</v>
      </c>
      <c r="J80" s="70"/>
      <c r="K80" s="83">
        <f>ROUND(F80*(1+I80),5)</f>
        <v>5.7999999999999996E-3</v>
      </c>
      <c r="L80" s="62">
        <f>ROUND($E80*K80,2)</f>
        <v>154089.96</v>
      </c>
      <c r="M80" s="67"/>
      <c r="N80" s="61">
        <f>L80-G80</f>
        <v>11423.910000000003</v>
      </c>
      <c r="O80" s="60">
        <f>IF(G80&lt;&gt;0,N80/G80,0)</f>
        <v>8.007448163035287E-2</v>
      </c>
      <c r="P80" s="74"/>
      <c r="Q80" s="82">
        <f>K80-F80</f>
        <v>4.2999999999999983E-4</v>
      </c>
    </row>
    <row r="81" spans="1:17">
      <c r="A81" s="3">
        <f t="shared" si="2"/>
        <v>73</v>
      </c>
      <c r="B81" s="67"/>
      <c r="C81" s="72"/>
      <c r="D81" s="72"/>
      <c r="E81" s="77"/>
      <c r="F81" s="76"/>
      <c r="G81" s="62"/>
      <c r="H81" s="70"/>
      <c r="I81" s="64"/>
      <c r="J81" s="70"/>
      <c r="K81" s="76"/>
      <c r="L81" s="62"/>
      <c r="M81" s="67"/>
      <c r="N81" s="67"/>
      <c r="O81" s="68"/>
      <c r="P81" s="67"/>
      <c r="Q81" s="67"/>
    </row>
    <row r="82" spans="1:17">
      <c r="A82" s="3">
        <f t="shared" si="2"/>
        <v>74</v>
      </c>
      <c r="B82" s="67"/>
      <c r="C82" s="72" t="s">
        <v>106</v>
      </c>
      <c r="D82" s="72"/>
      <c r="E82" s="77"/>
      <c r="F82" s="76"/>
      <c r="G82" s="62"/>
      <c r="H82" s="70"/>
      <c r="I82" s="64"/>
      <c r="J82" s="70"/>
      <c r="K82" s="76"/>
      <c r="L82" s="62"/>
      <c r="M82" s="67"/>
      <c r="N82" s="67"/>
      <c r="O82" s="68"/>
      <c r="P82" s="67"/>
      <c r="Q82" s="67"/>
    </row>
    <row r="83" spans="1:17">
      <c r="A83" s="3">
        <f t="shared" si="2"/>
        <v>75</v>
      </c>
      <c r="B83" s="67"/>
      <c r="C83" s="72" t="s">
        <v>105</v>
      </c>
      <c r="D83" s="72" t="s">
        <v>99</v>
      </c>
      <c r="E83" s="77">
        <v>2100000</v>
      </c>
      <c r="F83" s="76">
        <v>0.14394999999999999</v>
      </c>
      <c r="G83" s="62">
        <f t="shared" ref="G83:G88" si="3">ROUND($E83*F83,2)</f>
        <v>302295</v>
      </c>
      <c r="H83" s="70"/>
      <c r="I83" s="64">
        <f>'JAP-23 Page 8'!$E$42</f>
        <v>7.9799999999999996E-2</v>
      </c>
      <c r="J83" s="70"/>
      <c r="K83" s="83">
        <f t="shared" ref="K83:K88" si="4">ROUND(F83*(1+I83),5)</f>
        <v>0.15543999999999999</v>
      </c>
      <c r="L83" s="62">
        <f t="shared" ref="L83:L88" si="5">ROUND($E83*K83,2)</f>
        <v>326424</v>
      </c>
      <c r="M83" s="67"/>
      <c r="N83" s="61">
        <f t="shared" ref="N83:N88" si="6">L83-G83</f>
        <v>24129</v>
      </c>
      <c r="O83" s="60">
        <f t="shared" ref="O83:O88" si="7">IF(G83&lt;&gt;0,N83/G83,0)</f>
        <v>7.9819381729767283E-2</v>
      </c>
      <c r="P83" s="74"/>
      <c r="Q83" s="82">
        <f t="shared" ref="Q83:Q88" si="8">K83-F83</f>
        <v>1.149E-2</v>
      </c>
    </row>
    <row r="84" spans="1:17">
      <c r="A84" s="3">
        <f t="shared" si="2"/>
        <v>76</v>
      </c>
      <c r="B84" s="67"/>
      <c r="C84" s="72" t="s">
        <v>104</v>
      </c>
      <c r="D84" s="72" t="s">
        <v>99</v>
      </c>
      <c r="E84" s="77">
        <v>2055807</v>
      </c>
      <c r="F84" s="76">
        <v>8.6989999999999998E-2</v>
      </c>
      <c r="G84" s="62">
        <f t="shared" si="3"/>
        <v>178834.65</v>
      </c>
      <c r="H84" s="70"/>
      <c r="I84" s="64">
        <f>'JAP-23 Page 8'!$E$42</f>
        <v>7.9799999999999996E-2</v>
      </c>
      <c r="J84" s="70"/>
      <c r="K84" s="83">
        <f t="shared" si="4"/>
        <v>9.393E-2</v>
      </c>
      <c r="L84" s="62">
        <f t="shared" si="5"/>
        <v>193101.95</v>
      </c>
      <c r="M84" s="67"/>
      <c r="N84" s="61">
        <f t="shared" si="6"/>
        <v>14267.300000000017</v>
      </c>
      <c r="O84" s="60">
        <f t="shared" si="7"/>
        <v>7.9779282146944214E-2</v>
      </c>
      <c r="P84" s="74"/>
      <c r="Q84" s="82">
        <f t="shared" si="8"/>
        <v>6.9400000000000017E-3</v>
      </c>
    </row>
    <row r="85" spans="1:17">
      <c r="A85" s="3">
        <f t="shared" si="2"/>
        <v>77</v>
      </c>
      <c r="B85" s="67"/>
      <c r="C85" s="72" t="s">
        <v>103</v>
      </c>
      <c r="D85" s="72" t="s">
        <v>99</v>
      </c>
      <c r="E85" s="77">
        <v>3801695</v>
      </c>
      <c r="F85" s="76">
        <v>5.5350000000000003E-2</v>
      </c>
      <c r="G85" s="62">
        <f t="shared" si="3"/>
        <v>210423.82</v>
      </c>
      <c r="H85" s="70"/>
      <c r="I85" s="64">
        <f>'JAP-23 Page 8'!$E$42</f>
        <v>7.9799999999999996E-2</v>
      </c>
      <c r="J85" s="70"/>
      <c r="K85" s="83">
        <f t="shared" si="4"/>
        <v>5.9769999999999997E-2</v>
      </c>
      <c r="L85" s="62">
        <f t="shared" si="5"/>
        <v>227227.31</v>
      </c>
      <c r="M85" s="67"/>
      <c r="N85" s="61">
        <f t="shared" si="6"/>
        <v>16803.489999999991</v>
      </c>
      <c r="O85" s="60">
        <f t="shared" si="7"/>
        <v>7.9855455527800934E-2</v>
      </c>
      <c r="P85" s="74"/>
      <c r="Q85" s="82">
        <f t="shared" si="8"/>
        <v>4.4199999999999934E-3</v>
      </c>
    </row>
    <row r="86" spans="1:17">
      <c r="A86" s="3">
        <f t="shared" si="2"/>
        <v>78</v>
      </c>
      <c r="B86" s="67"/>
      <c r="C86" s="72" t="s">
        <v>102</v>
      </c>
      <c r="D86" s="72" t="s">
        <v>99</v>
      </c>
      <c r="E86" s="77">
        <v>5152762</v>
      </c>
      <c r="F86" s="76">
        <v>3.5490000000000001E-2</v>
      </c>
      <c r="G86" s="62">
        <f t="shared" si="3"/>
        <v>182871.52</v>
      </c>
      <c r="H86" s="70"/>
      <c r="I86" s="64">
        <f>'JAP-23 Page 8'!$E$42</f>
        <v>7.9799999999999996E-2</v>
      </c>
      <c r="J86" s="70"/>
      <c r="K86" s="83">
        <f t="shared" si="4"/>
        <v>3.832E-2</v>
      </c>
      <c r="L86" s="62">
        <f t="shared" si="5"/>
        <v>197453.84</v>
      </c>
      <c r="M86" s="67"/>
      <c r="N86" s="61">
        <f t="shared" si="6"/>
        <v>14582.320000000007</v>
      </c>
      <c r="O86" s="60">
        <f t="shared" si="7"/>
        <v>7.9740792880159839E-2</v>
      </c>
      <c r="P86" s="74"/>
      <c r="Q86" s="82">
        <f t="shared" si="8"/>
        <v>2.8299999999999992E-3</v>
      </c>
    </row>
    <row r="87" spans="1:17">
      <c r="A87" s="3">
        <f t="shared" si="2"/>
        <v>79</v>
      </c>
      <c r="B87" s="67"/>
      <c r="C87" s="72" t="s">
        <v>101</v>
      </c>
      <c r="D87" s="72" t="s">
        <v>99</v>
      </c>
      <c r="E87" s="77">
        <v>4864411</v>
      </c>
      <c r="F87" s="76">
        <v>2.5530000000000001E-2</v>
      </c>
      <c r="G87" s="62">
        <f t="shared" si="3"/>
        <v>124188.41</v>
      </c>
      <c r="H87" s="70"/>
      <c r="I87" s="64">
        <f>'JAP-23 Page 8'!$E$42</f>
        <v>7.9799999999999996E-2</v>
      </c>
      <c r="J87" s="70"/>
      <c r="K87" s="83">
        <f t="shared" si="4"/>
        <v>2.7570000000000001E-2</v>
      </c>
      <c r="L87" s="62">
        <f t="shared" si="5"/>
        <v>134111.81</v>
      </c>
      <c r="M87" s="67"/>
      <c r="N87" s="61">
        <f t="shared" si="6"/>
        <v>9923.3999999999942</v>
      </c>
      <c r="O87" s="60">
        <f t="shared" si="7"/>
        <v>7.9906007331924087E-2</v>
      </c>
      <c r="P87" s="74"/>
      <c r="Q87" s="82">
        <f t="shared" si="8"/>
        <v>2.0400000000000001E-3</v>
      </c>
    </row>
    <row r="88" spans="1:17">
      <c r="A88" s="3">
        <f t="shared" si="2"/>
        <v>80</v>
      </c>
      <c r="B88" s="67"/>
      <c r="C88" s="72" t="s">
        <v>100</v>
      </c>
      <c r="D88" s="72" t="s">
        <v>99</v>
      </c>
      <c r="E88" s="77">
        <v>8592559</v>
      </c>
      <c r="F88" s="76">
        <v>1.9689999999999999E-2</v>
      </c>
      <c r="G88" s="62">
        <f t="shared" si="3"/>
        <v>169187.49</v>
      </c>
      <c r="H88" s="70"/>
      <c r="I88" s="64">
        <f>'JAP-23 Page 8'!$E$42</f>
        <v>7.9799999999999996E-2</v>
      </c>
      <c r="J88" s="70"/>
      <c r="K88" s="83">
        <f t="shared" si="4"/>
        <v>2.1260000000000001E-2</v>
      </c>
      <c r="L88" s="62">
        <f t="shared" si="5"/>
        <v>182677.8</v>
      </c>
      <c r="M88" s="67"/>
      <c r="N88" s="61">
        <f t="shared" si="6"/>
        <v>13490.309999999998</v>
      </c>
      <c r="O88" s="60">
        <f t="shared" si="7"/>
        <v>7.9735859903116935E-2</v>
      </c>
      <c r="P88" s="74"/>
      <c r="Q88" s="82">
        <f t="shared" si="8"/>
        <v>1.5700000000000019E-3</v>
      </c>
    </row>
    <row r="89" spans="1:17">
      <c r="A89" s="3">
        <f t="shared" si="2"/>
        <v>81</v>
      </c>
      <c r="B89" s="67"/>
      <c r="C89" s="81" t="s">
        <v>98</v>
      </c>
      <c r="D89" s="72" t="s">
        <v>99</v>
      </c>
      <c r="E89" s="80">
        <f>SUM(E83:E88)</f>
        <v>26567234</v>
      </c>
      <c r="F89" s="69"/>
      <c r="G89" s="67"/>
      <c r="H89" s="70"/>
      <c r="I89" s="64"/>
      <c r="J89" s="70"/>
      <c r="K89" s="69"/>
      <c r="L89" s="67"/>
      <c r="M89" s="67"/>
      <c r="N89" s="67"/>
      <c r="O89" s="68"/>
      <c r="P89" s="67"/>
      <c r="Q89" s="67"/>
    </row>
    <row r="90" spans="1:17">
      <c r="A90" s="3">
        <f t="shared" si="2"/>
        <v>82</v>
      </c>
      <c r="B90" s="67"/>
      <c r="C90" s="78" t="s">
        <v>97</v>
      </c>
      <c r="D90" s="72"/>
      <c r="E90" s="77"/>
      <c r="F90" s="69"/>
      <c r="G90" s="88">
        <f>SUM(G79:G88)</f>
        <v>1312978.54</v>
      </c>
      <c r="H90" s="70"/>
      <c r="I90" s="64"/>
      <c r="J90" s="70"/>
      <c r="K90" s="69"/>
      <c r="L90" s="88">
        <f>SUM(L79:L88)</f>
        <v>1417794.8300000003</v>
      </c>
      <c r="M90" s="67"/>
      <c r="N90" s="61">
        <f>L90-G90</f>
        <v>104816.29000000027</v>
      </c>
      <c r="O90" s="60">
        <f>IF(G90&lt;&gt;0,N90/G90,0)</f>
        <v>7.9830923969252593E-2</v>
      </c>
      <c r="P90" s="74"/>
      <c r="Q90" s="67"/>
    </row>
    <row r="91" spans="1:17">
      <c r="A91" s="3">
        <f t="shared" si="2"/>
        <v>83</v>
      </c>
      <c r="B91" s="67"/>
      <c r="C91" s="71"/>
      <c r="D91" s="71"/>
      <c r="E91" s="77"/>
      <c r="F91" s="69"/>
      <c r="G91" s="62"/>
      <c r="H91" s="70"/>
      <c r="I91" s="64"/>
      <c r="J91" s="70"/>
      <c r="K91" s="69"/>
      <c r="L91" s="62"/>
      <c r="M91" s="67"/>
      <c r="N91" s="67"/>
      <c r="O91" s="68"/>
      <c r="P91" s="67"/>
      <c r="Q91" s="67"/>
    </row>
    <row r="92" spans="1:17">
      <c r="A92" s="3">
        <f t="shared" si="2"/>
        <v>84</v>
      </c>
      <c r="B92" s="87" t="s">
        <v>109</v>
      </c>
      <c r="C92" s="67"/>
      <c r="D92" s="71"/>
      <c r="E92" s="77"/>
      <c r="F92" s="69"/>
      <c r="G92" s="62"/>
      <c r="H92" s="70"/>
      <c r="I92" s="64"/>
      <c r="J92" s="70"/>
      <c r="K92" s="69"/>
      <c r="L92" s="62"/>
      <c r="M92" s="67"/>
      <c r="N92" s="67"/>
      <c r="O92" s="68"/>
      <c r="P92" s="67"/>
      <c r="Q92" s="67"/>
    </row>
    <row r="93" spans="1:17">
      <c r="A93" s="3">
        <f t="shared" si="2"/>
        <v>85</v>
      </c>
      <c r="B93" s="72"/>
      <c r="C93" s="72" t="s">
        <v>108</v>
      </c>
      <c r="D93" s="72" t="s">
        <v>107</v>
      </c>
      <c r="E93" s="77">
        <v>332988</v>
      </c>
      <c r="F93" s="69">
        <f>F79</f>
        <v>1.1499999999999999</v>
      </c>
      <c r="G93" s="62">
        <f>ROUND($E93*F93,2)</f>
        <v>382936.2</v>
      </c>
      <c r="H93" s="70"/>
      <c r="I93" s="64">
        <f>'JAP-23 Page 8'!$E$42</f>
        <v>7.9799999999999996E-2</v>
      </c>
      <c r="J93" s="70"/>
      <c r="K93" s="86">
        <f>ROUND(F93*(1+I93),2)</f>
        <v>1.24</v>
      </c>
      <c r="L93" s="62">
        <f>ROUND($E93*K93,2)</f>
        <v>412905.12</v>
      </c>
      <c r="M93" s="67"/>
      <c r="N93" s="61">
        <f>L93-G93</f>
        <v>29968.919999999984</v>
      </c>
      <c r="O93" s="60">
        <f>IF(G93&lt;&gt;0,N93/G93,0)</f>
        <v>7.8260869565217342E-2</v>
      </c>
      <c r="P93" s="74"/>
      <c r="Q93" s="85">
        <f>K93-F93</f>
        <v>9.000000000000008E-2</v>
      </c>
    </row>
    <row r="94" spans="1:17">
      <c r="A94" s="3">
        <f t="shared" si="2"/>
        <v>86</v>
      </c>
      <c r="B94" s="72"/>
      <c r="C94" s="84"/>
      <c r="D94" s="72"/>
      <c r="E94" s="77"/>
      <c r="F94" s="76"/>
      <c r="G94" s="62"/>
      <c r="H94" s="70"/>
      <c r="I94" s="64"/>
      <c r="J94" s="70"/>
      <c r="K94" s="76"/>
      <c r="L94" s="62"/>
      <c r="M94" s="67"/>
      <c r="N94" s="67"/>
      <c r="O94" s="68"/>
      <c r="P94" s="67"/>
      <c r="Q94" s="67"/>
    </row>
    <row r="95" spans="1:17">
      <c r="A95" s="3">
        <f t="shared" si="2"/>
        <v>87</v>
      </c>
      <c r="B95" s="72"/>
      <c r="C95" s="72" t="s">
        <v>106</v>
      </c>
      <c r="D95" s="72"/>
      <c r="E95" s="77"/>
      <c r="F95" s="76"/>
      <c r="G95" s="65"/>
      <c r="H95" s="70"/>
      <c r="I95" s="64"/>
      <c r="J95" s="70"/>
      <c r="K95" s="76"/>
      <c r="L95" s="62"/>
      <c r="M95" s="67"/>
      <c r="N95" s="67"/>
      <c r="O95" s="68"/>
      <c r="P95" s="67"/>
      <c r="Q95" s="67"/>
    </row>
    <row r="96" spans="1:17">
      <c r="A96" s="3">
        <f t="shared" si="2"/>
        <v>88</v>
      </c>
      <c r="B96" s="72"/>
      <c r="C96" s="72" t="s">
        <v>105</v>
      </c>
      <c r="D96" s="72" t="s">
        <v>99</v>
      </c>
      <c r="E96" s="77">
        <v>2925980</v>
      </c>
      <c r="F96" s="76">
        <f t="shared" ref="F96:F101" si="9">F83</f>
        <v>0.14394999999999999</v>
      </c>
      <c r="G96" s="65">
        <f t="shared" ref="G96:G101" si="10">ROUND($E96*F96,2)</f>
        <v>421194.82</v>
      </c>
      <c r="H96" s="70"/>
      <c r="I96" s="64">
        <f>'JAP-23 Page 8'!$E$42</f>
        <v>7.9799999999999996E-2</v>
      </c>
      <c r="J96" s="70"/>
      <c r="K96" s="83">
        <f t="shared" ref="K96:K101" si="11">ROUND(F96*(1+I96),5)</f>
        <v>0.15543999999999999</v>
      </c>
      <c r="L96" s="62">
        <f t="shared" ref="L96:L101" si="12">ROUND($E96*K96,2)</f>
        <v>454814.33</v>
      </c>
      <c r="M96" s="67"/>
      <c r="N96" s="61">
        <f t="shared" ref="N96:N101" si="13">L96-G96</f>
        <v>33619.510000000009</v>
      </c>
      <c r="O96" s="60">
        <f t="shared" ref="O96:O101" si="14">IF(G96&lt;&gt;0,N96/G96,0)</f>
        <v>7.9819381444434692E-2</v>
      </c>
      <c r="P96" s="74"/>
      <c r="Q96" s="82">
        <f t="shared" ref="Q96:Q101" si="15">K96-F96</f>
        <v>1.149E-2</v>
      </c>
    </row>
    <row r="97" spans="1:17">
      <c r="A97" s="3">
        <f t="shared" si="2"/>
        <v>89</v>
      </c>
      <c r="B97" s="72"/>
      <c r="C97" s="72" t="s">
        <v>104</v>
      </c>
      <c r="D97" s="72" t="s">
        <v>99</v>
      </c>
      <c r="E97" s="77">
        <v>2885234</v>
      </c>
      <c r="F97" s="76">
        <f t="shared" si="9"/>
        <v>8.6989999999999998E-2</v>
      </c>
      <c r="G97" s="65">
        <f t="shared" si="10"/>
        <v>250986.51</v>
      </c>
      <c r="H97" s="70"/>
      <c r="I97" s="64">
        <f>'JAP-23 Page 8'!$E$42</f>
        <v>7.9799999999999996E-2</v>
      </c>
      <c r="J97" s="70"/>
      <c r="K97" s="83">
        <f t="shared" si="11"/>
        <v>9.393E-2</v>
      </c>
      <c r="L97" s="62">
        <f t="shared" si="12"/>
        <v>271010.03000000003</v>
      </c>
      <c r="M97" s="67"/>
      <c r="N97" s="61">
        <f t="shared" si="13"/>
        <v>20023.520000000019</v>
      </c>
      <c r="O97" s="60">
        <f t="shared" si="14"/>
        <v>7.9779267818019459E-2</v>
      </c>
      <c r="P97" s="74"/>
      <c r="Q97" s="82">
        <f t="shared" si="15"/>
        <v>6.9400000000000017E-3</v>
      </c>
    </row>
    <row r="98" spans="1:17">
      <c r="A98" s="3">
        <f t="shared" si="2"/>
        <v>90</v>
      </c>
      <c r="B98" s="72"/>
      <c r="C98" s="72" t="s">
        <v>103</v>
      </c>
      <c r="D98" s="72" t="s">
        <v>99</v>
      </c>
      <c r="E98" s="77">
        <v>5700000</v>
      </c>
      <c r="F98" s="76">
        <f t="shared" si="9"/>
        <v>5.5350000000000003E-2</v>
      </c>
      <c r="G98" s="65">
        <f t="shared" si="10"/>
        <v>315495</v>
      </c>
      <c r="H98" s="70"/>
      <c r="I98" s="64">
        <f>'JAP-23 Page 8'!$E$42</f>
        <v>7.9799999999999996E-2</v>
      </c>
      <c r="J98" s="70"/>
      <c r="K98" s="83">
        <f t="shared" si="11"/>
        <v>5.9769999999999997E-2</v>
      </c>
      <c r="L98" s="62">
        <f t="shared" si="12"/>
        <v>340689</v>
      </c>
      <c r="M98" s="67"/>
      <c r="N98" s="61">
        <f t="shared" si="13"/>
        <v>25194</v>
      </c>
      <c r="O98" s="60">
        <f t="shared" si="14"/>
        <v>7.985546522131888E-2</v>
      </c>
      <c r="P98" s="74"/>
      <c r="Q98" s="82">
        <f t="shared" si="15"/>
        <v>4.4199999999999934E-3</v>
      </c>
    </row>
    <row r="99" spans="1:17">
      <c r="A99" s="3">
        <f t="shared" si="2"/>
        <v>91</v>
      </c>
      <c r="B99" s="72"/>
      <c r="C99" s="72" t="s">
        <v>102</v>
      </c>
      <c r="D99" s="72" t="s">
        <v>99</v>
      </c>
      <c r="E99" s="77">
        <v>11216700</v>
      </c>
      <c r="F99" s="76">
        <f t="shared" si="9"/>
        <v>3.5490000000000001E-2</v>
      </c>
      <c r="G99" s="65">
        <f t="shared" si="10"/>
        <v>398080.68</v>
      </c>
      <c r="H99" s="70"/>
      <c r="I99" s="64">
        <f>'JAP-23 Page 8'!$E$42</f>
        <v>7.9799999999999996E-2</v>
      </c>
      <c r="J99" s="70"/>
      <c r="K99" s="83">
        <f t="shared" si="11"/>
        <v>3.832E-2</v>
      </c>
      <c r="L99" s="62">
        <f t="shared" si="12"/>
        <v>429823.94</v>
      </c>
      <c r="M99" s="67"/>
      <c r="N99" s="61">
        <f t="shared" si="13"/>
        <v>31743.260000000009</v>
      </c>
      <c r="O99" s="60">
        <f t="shared" si="14"/>
        <v>7.9740770137350078E-2</v>
      </c>
      <c r="P99" s="74"/>
      <c r="Q99" s="82">
        <f t="shared" si="15"/>
        <v>2.8299999999999992E-3</v>
      </c>
    </row>
    <row r="100" spans="1:17">
      <c r="A100" s="3">
        <f t="shared" si="2"/>
        <v>92</v>
      </c>
      <c r="B100" s="72"/>
      <c r="C100" s="72" t="s">
        <v>101</v>
      </c>
      <c r="D100" s="72" t="s">
        <v>99</v>
      </c>
      <c r="E100" s="77">
        <v>28237241</v>
      </c>
      <c r="F100" s="76">
        <f t="shared" si="9"/>
        <v>2.5530000000000001E-2</v>
      </c>
      <c r="G100" s="65">
        <f t="shared" si="10"/>
        <v>720896.76</v>
      </c>
      <c r="H100" s="70"/>
      <c r="I100" s="64">
        <f>'JAP-23 Page 8'!$E$42</f>
        <v>7.9799999999999996E-2</v>
      </c>
      <c r="J100" s="70"/>
      <c r="K100" s="83">
        <f t="shared" si="11"/>
        <v>2.7570000000000001E-2</v>
      </c>
      <c r="L100" s="62">
        <f t="shared" si="12"/>
        <v>778500.73</v>
      </c>
      <c r="M100" s="67"/>
      <c r="N100" s="61">
        <f t="shared" si="13"/>
        <v>57603.969999999972</v>
      </c>
      <c r="O100" s="60">
        <f t="shared" si="14"/>
        <v>7.9905990977126834E-2</v>
      </c>
      <c r="P100" s="74"/>
      <c r="Q100" s="82">
        <f t="shared" si="15"/>
        <v>2.0400000000000001E-3</v>
      </c>
    </row>
    <row r="101" spans="1:17">
      <c r="A101" s="3">
        <f t="shared" si="2"/>
        <v>93</v>
      </c>
      <c r="B101" s="72"/>
      <c r="C101" s="72" t="s">
        <v>100</v>
      </c>
      <c r="D101" s="72" t="s">
        <v>99</v>
      </c>
      <c r="E101" s="77">
        <v>36815683</v>
      </c>
      <c r="F101" s="76">
        <f t="shared" si="9"/>
        <v>1.9689999999999999E-2</v>
      </c>
      <c r="G101" s="65">
        <f t="shared" si="10"/>
        <v>724900.8</v>
      </c>
      <c r="H101" s="70"/>
      <c r="I101" s="64">
        <f>'JAP-23 Page 8'!$E$42</f>
        <v>7.9799999999999996E-2</v>
      </c>
      <c r="J101" s="70"/>
      <c r="K101" s="83">
        <f t="shared" si="11"/>
        <v>2.1260000000000001E-2</v>
      </c>
      <c r="L101" s="62">
        <f t="shared" si="12"/>
        <v>782701.42</v>
      </c>
      <c r="M101" s="67"/>
      <c r="N101" s="61">
        <f t="shared" si="13"/>
        <v>57800.619999999995</v>
      </c>
      <c r="O101" s="60">
        <f t="shared" si="14"/>
        <v>7.9735903174613668E-2</v>
      </c>
      <c r="P101" s="74"/>
      <c r="Q101" s="82">
        <f t="shared" si="15"/>
        <v>1.5700000000000019E-3</v>
      </c>
    </row>
    <row r="102" spans="1:17">
      <c r="A102" s="3">
        <f t="shared" si="2"/>
        <v>94</v>
      </c>
      <c r="B102" s="67"/>
      <c r="C102" s="81" t="s">
        <v>98</v>
      </c>
      <c r="D102" s="72"/>
      <c r="E102" s="80">
        <f>SUM(E96:E101)</f>
        <v>87780838</v>
      </c>
      <c r="F102" s="76"/>
      <c r="G102" s="79"/>
      <c r="H102" s="70"/>
      <c r="I102" s="64"/>
      <c r="J102" s="70"/>
      <c r="K102" s="76"/>
      <c r="L102" s="67"/>
      <c r="M102" s="67"/>
      <c r="N102" s="67"/>
      <c r="O102" s="68"/>
      <c r="P102" s="67"/>
      <c r="Q102" s="73"/>
    </row>
    <row r="103" spans="1:17">
      <c r="A103" s="3">
        <f t="shared" si="2"/>
        <v>95</v>
      </c>
      <c r="B103" s="67"/>
      <c r="C103" s="78" t="s">
        <v>97</v>
      </c>
      <c r="D103" s="72"/>
      <c r="E103" s="77"/>
      <c r="F103" s="76"/>
      <c r="G103" s="75">
        <f>SUM(G93:G101)</f>
        <v>3214490.7699999996</v>
      </c>
      <c r="H103" s="70"/>
      <c r="I103" s="64"/>
      <c r="J103" s="70"/>
      <c r="K103" s="76"/>
      <c r="L103" s="75">
        <f>SUM(L93:L101)</f>
        <v>3470444.57</v>
      </c>
      <c r="M103" s="67"/>
      <c r="N103" s="61">
        <f>L103-G103</f>
        <v>255953.80000000028</v>
      </c>
      <c r="O103" s="60">
        <f>IF(G103&lt;&gt;0,N103/G103,0)</f>
        <v>7.9624991425935973E-2</v>
      </c>
      <c r="P103" s="74"/>
      <c r="Q103" s="73"/>
    </row>
    <row r="104" spans="1:17">
      <c r="A104" s="3">
        <f t="shared" si="2"/>
        <v>96</v>
      </c>
      <c r="B104" s="72"/>
      <c r="C104" s="72"/>
      <c r="D104" s="71"/>
      <c r="E104" s="67"/>
      <c r="F104" s="69"/>
      <c r="G104" s="62"/>
      <c r="H104" s="70"/>
      <c r="I104" s="64"/>
      <c r="J104" s="70"/>
      <c r="K104" s="69"/>
      <c r="L104" s="62"/>
      <c r="M104" s="67"/>
      <c r="N104" s="67"/>
      <c r="O104" s="68"/>
      <c r="P104" s="67"/>
      <c r="Q104" s="67"/>
    </row>
    <row r="105" spans="1:17">
      <c r="A105" s="3">
        <f t="shared" si="2"/>
        <v>97</v>
      </c>
      <c r="B105" s="59" t="s">
        <v>96</v>
      </c>
      <c r="C105" s="66"/>
      <c r="D105" s="66"/>
      <c r="E105" s="59">
        <f>SUM(E10,E24,E34,E46,E56,E66,E75,E89,E102)</f>
        <v>512283585</v>
      </c>
      <c r="F105" s="59"/>
      <c r="G105" s="65">
        <f>SUM(G10,G25,G36,G47,G57,G67,G76,G90,G103)</f>
        <v>90203499.090000004</v>
      </c>
      <c r="H105" s="59"/>
      <c r="I105" s="64"/>
      <c r="J105" s="59"/>
      <c r="K105" s="63"/>
      <c r="L105" s="62">
        <f>SUM(L10,L25,L36,L47,L57,L67,L76,L90,L103)</f>
        <v>97391162.359999985</v>
      </c>
      <c r="M105" s="59"/>
      <c r="N105" s="61">
        <f>SUM(N10,N25,N36,N47,N57,N67,N76,N90,N103)</f>
        <v>7187663.2700000033</v>
      </c>
      <c r="O105" s="60">
        <f>IF(G105&lt;&gt;0,N105/G105,0)</f>
        <v>7.9682754466415484E-2</v>
      </c>
      <c r="P105" s="59"/>
      <c r="Q105" s="59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2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"/>
    </row>
    <row r="3" spans="1:21">
      <c r="A3" s="131" t="s">
        <v>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</row>
    <row r="4" spans="1:21" ht="15">
      <c r="A4" s="131" t="s">
        <v>157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7"/>
    </row>
    <row r="5" spans="1:21" ht="14.25">
      <c r="A5" s="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5.5" customHeight="1">
      <c r="A7" s="29" t="s">
        <v>40</v>
      </c>
      <c r="B7" s="28"/>
      <c r="C7" s="27" t="s">
        <v>39</v>
      </c>
      <c r="D7" s="26">
        <v>42005</v>
      </c>
      <c r="E7" s="26">
        <f t="shared" ref="E7:O7" si="0">EDATE(D7,1)</f>
        <v>42036</v>
      </c>
      <c r="F7" s="26">
        <f t="shared" si="0"/>
        <v>42064</v>
      </c>
      <c r="G7" s="26">
        <f t="shared" si="0"/>
        <v>42095</v>
      </c>
      <c r="H7" s="26">
        <f t="shared" si="0"/>
        <v>42125</v>
      </c>
      <c r="I7" s="26">
        <f t="shared" si="0"/>
        <v>42156</v>
      </c>
      <c r="J7" s="26">
        <f t="shared" si="0"/>
        <v>42186</v>
      </c>
      <c r="K7" s="26">
        <f t="shared" si="0"/>
        <v>42217</v>
      </c>
      <c r="L7" s="26">
        <f t="shared" si="0"/>
        <v>42248</v>
      </c>
      <c r="M7" s="26">
        <f t="shared" si="0"/>
        <v>42278</v>
      </c>
      <c r="N7" s="26">
        <f t="shared" si="0"/>
        <v>42309</v>
      </c>
      <c r="O7" s="26">
        <f t="shared" si="0"/>
        <v>42339</v>
      </c>
      <c r="P7" s="26" t="s">
        <v>38</v>
      </c>
      <c r="Q7" s="25"/>
      <c r="R7" s="25"/>
      <c r="S7" s="24"/>
      <c r="T7" s="24"/>
      <c r="U7" s="24"/>
    </row>
    <row r="8" spans="1:21">
      <c r="A8" s="3"/>
      <c r="B8" s="3" t="s">
        <v>37</v>
      </c>
      <c r="C8" s="3" t="s">
        <v>36</v>
      </c>
      <c r="D8" s="3" t="s">
        <v>35</v>
      </c>
      <c r="E8" s="3" t="s">
        <v>34</v>
      </c>
      <c r="F8" s="3" t="s">
        <v>33</v>
      </c>
      <c r="G8" s="3" t="s">
        <v>32</v>
      </c>
      <c r="H8" s="3" t="s">
        <v>31</v>
      </c>
      <c r="I8" s="3" t="s">
        <v>30</v>
      </c>
      <c r="J8" s="3" t="s">
        <v>29</v>
      </c>
      <c r="K8" s="3" t="s">
        <v>28</v>
      </c>
      <c r="L8" s="3" t="s">
        <v>27</v>
      </c>
      <c r="M8" s="3" t="s">
        <v>26</v>
      </c>
      <c r="N8" s="3" t="s">
        <v>25</v>
      </c>
      <c r="O8" s="3" t="s">
        <v>24</v>
      </c>
      <c r="P8" s="3" t="s">
        <v>23</v>
      </c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21">
      <c r="A10" s="3">
        <v>1</v>
      </c>
      <c r="B10" s="7" t="s">
        <v>22</v>
      </c>
      <c r="C10" s="3" t="s">
        <v>17</v>
      </c>
      <c r="D10" s="21">
        <v>737120.65965317865</v>
      </c>
      <c r="E10" s="21">
        <v>738771.9270747843</v>
      </c>
      <c r="F10" s="21">
        <v>739971.14126079541</v>
      </c>
      <c r="G10" s="21">
        <v>740975.81985494622</v>
      </c>
      <c r="H10" s="21">
        <v>741621.41189289512</v>
      </c>
      <c r="I10" s="21">
        <v>742296.3429344563</v>
      </c>
      <c r="J10" s="21">
        <v>742588.74992641748</v>
      </c>
      <c r="K10" s="21">
        <v>743228.8898204288</v>
      </c>
      <c r="L10" s="21">
        <v>744506.27824033739</v>
      </c>
      <c r="M10" s="21">
        <v>746834.65046042786</v>
      </c>
      <c r="N10" s="21">
        <v>749162.16866555961</v>
      </c>
      <c r="O10" s="21">
        <v>751157.90162059094</v>
      </c>
      <c r="P10" s="33"/>
      <c r="Q10" s="20"/>
      <c r="R10" s="20"/>
    </row>
    <row r="11" spans="1:21">
      <c r="A11" s="3">
        <f t="shared" ref="A11:A38" si="1">A10+1</f>
        <v>2</v>
      </c>
      <c r="B11" s="7" t="s">
        <v>21</v>
      </c>
      <c r="C11" s="19" t="s">
        <v>20</v>
      </c>
      <c r="D11" s="6">
        <v>47.022513365089203</v>
      </c>
      <c r="E11" s="6">
        <v>43.626108467251967</v>
      </c>
      <c r="F11" s="6">
        <v>37.041113322731007</v>
      </c>
      <c r="G11" s="6">
        <v>26.491460535002815</v>
      </c>
      <c r="H11" s="6">
        <v>16.584609553295714</v>
      </c>
      <c r="I11" s="6">
        <v>10.707747373440059</v>
      </c>
      <c r="J11" s="6">
        <v>8.4617586308268962</v>
      </c>
      <c r="K11" s="6">
        <v>7.8166857757915587</v>
      </c>
      <c r="L11" s="6">
        <v>10.828909599869965</v>
      </c>
      <c r="M11" s="6">
        <v>22.666872867974476</v>
      </c>
      <c r="N11" s="6">
        <v>38.164295864527965</v>
      </c>
      <c r="O11" s="6">
        <v>48.017924644198274</v>
      </c>
      <c r="P11" s="32"/>
      <c r="Q11" s="23"/>
      <c r="R11" s="23"/>
    </row>
    <row r="12" spans="1:21">
      <c r="A12" s="3">
        <f t="shared" si="1"/>
        <v>3</v>
      </c>
      <c r="B12" s="7" t="s">
        <v>19</v>
      </c>
      <c r="C12" s="3" t="str">
        <f>"("&amp;A10&amp;") x ("&amp;A11&amp;")"</f>
        <v>(1) x (2)</v>
      </c>
      <c r="D12" s="5">
        <f t="shared" ref="D12:O12" si="2">D10*D11</f>
        <v>34661266.070224963</v>
      </c>
      <c r="E12" s="5">
        <f t="shared" si="2"/>
        <v>32229744.223125301</v>
      </c>
      <c r="F12" s="5">
        <f t="shared" si="2"/>
        <v>27409354.898991719</v>
      </c>
      <c r="G12" s="5">
        <f t="shared" si="2"/>
        <v>19629531.689078663</v>
      </c>
      <c r="H12" s="5">
        <f t="shared" si="2"/>
        <v>12299501.552607564</v>
      </c>
      <c r="I12" s="5">
        <f t="shared" si="2"/>
        <v>7948321.7163705854</v>
      </c>
      <c r="J12" s="5">
        <f t="shared" si="2"/>
        <v>6283606.7638448188</v>
      </c>
      <c r="K12" s="5">
        <f t="shared" si="2"/>
        <v>5809586.691216697</v>
      </c>
      <c r="L12" s="5">
        <f t="shared" si="2"/>
        <v>8062191.1836002488</v>
      </c>
      <c r="M12" s="5">
        <f t="shared" si="2"/>
        <v>16928406.075384673</v>
      </c>
      <c r="N12" s="5">
        <f t="shared" si="2"/>
        <v>28591246.655463818</v>
      </c>
      <c r="O12" s="5">
        <f t="shared" si="2"/>
        <v>36069043.515911639</v>
      </c>
      <c r="P12" s="5">
        <f>SUM(D12:O12)</f>
        <v>235921801.03582069</v>
      </c>
      <c r="Q12" s="16"/>
      <c r="R12" s="16"/>
    </row>
    <row r="13" spans="1:21">
      <c r="A13" s="3">
        <f t="shared" si="1"/>
        <v>4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2"/>
      <c r="R13" s="22"/>
    </row>
    <row r="14" spans="1:21">
      <c r="A14" s="3">
        <f t="shared" si="1"/>
        <v>5</v>
      </c>
      <c r="B14" s="7" t="s">
        <v>18</v>
      </c>
      <c r="C14" s="3" t="s">
        <v>17</v>
      </c>
      <c r="D14" s="21">
        <v>92104982.640614897</v>
      </c>
      <c r="E14" s="21">
        <v>83587021.167204678</v>
      </c>
      <c r="F14" s="21">
        <v>71233734.332719609</v>
      </c>
      <c r="G14" s="21">
        <v>53238559.266716331</v>
      </c>
      <c r="H14" s="21">
        <v>38147319.251191445</v>
      </c>
      <c r="I14" s="21">
        <v>24567853.669981286</v>
      </c>
      <c r="J14" s="21">
        <v>16417057.976720665</v>
      </c>
      <c r="K14" s="21">
        <v>13010220.881725211</v>
      </c>
      <c r="L14" s="21">
        <v>15232071.375476213</v>
      </c>
      <c r="M14" s="21">
        <v>26002864.925037578</v>
      </c>
      <c r="N14" s="21">
        <v>53578132.880957954</v>
      </c>
      <c r="O14" s="21">
        <v>81937409.243759453</v>
      </c>
      <c r="P14" s="7"/>
      <c r="Q14" s="20"/>
      <c r="R14" s="20"/>
    </row>
    <row r="15" spans="1:21">
      <c r="A15" s="3">
        <f t="shared" si="1"/>
        <v>6</v>
      </c>
      <c r="B15" s="7" t="s">
        <v>16</v>
      </c>
      <c r="C15" s="19" t="s">
        <v>156</v>
      </c>
      <c r="D15" s="18">
        <f>'JAP-23 Page 3'!D32</f>
        <v>0.41615000000000002</v>
      </c>
      <c r="E15" s="18">
        <f>$D$15</f>
        <v>0.41615000000000002</v>
      </c>
      <c r="F15" s="18">
        <f>$D$15</f>
        <v>0.41615000000000002</v>
      </c>
      <c r="G15" s="18">
        <f>$D$15</f>
        <v>0.41615000000000002</v>
      </c>
      <c r="H15" s="18">
        <f>'JAP-23 Page 8'!D32</f>
        <v>0.42309999999999998</v>
      </c>
      <c r="I15" s="18">
        <f t="shared" ref="I15:O15" si="3">$H$15</f>
        <v>0.42309999999999998</v>
      </c>
      <c r="J15" s="18">
        <f t="shared" si="3"/>
        <v>0.42309999999999998</v>
      </c>
      <c r="K15" s="18">
        <f t="shared" si="3"/>
        <v>0.42309999999999998</v>
      </c>
      <c r="L15" s="18">
        <f t="shared" si="3"/>
        <v>0.42309999999999998</v>
      </c>
      <c r="M15" s="18">
        <f t="shared" si="3"/>
        <v>0.42309999999999998</v>
      </c>
      <c r="N15" s="18">
        <f t="shared" si="3"/>
        <v>0.42309999999999998</v>
      </c>
      <c r="O15" s="18">
        <f t="shared" si="3"/>
        <v>0.42309999999999998</v>
      </c>
      <c r="P15" s="13"/>
      <c r="Q15" s="17"/>
      <c r="R15" s="17"/>
    </row>
    <row r="16" spans="1:21">
      <c r="A16" s="3">
        <f t="shared" si="1"/>
        <v>7</v>
      </c>
      <c r="B16" s="7" t="s">
        <v>15</v>
      </c>
      <c r="C16" s="3" t="str">
        <f>"("&amp;A14&amp;") x ("&amp;A15&amp;")"</f>
        <v>(5) x (6)</v>
      </c>
      <c r="D16" s="5">
        <f t="shared" ref="D16:O16" si="4">D14*D15</f>
        <v>38329488.525891893</v>
      </c>
      <c r="E16" s="5">
        <f t="shared" si="4"/>
        <v>34784738.858732231</v>
      </c>
      <c r="F16" s="5">
        <f t="shared" si="4"/>
        <v>29643918.542561267</v>
      </c>
      <c r="G16" s="5">
        <f t="shared" si="4"/>
        <v>22155226.438844003</v>
      </c>
      <c r="H16" s="5">
        <f t="shared" si="4"/>
        <v>16140130.775179099</v>
      </c>
      <c r="I16" s="5">
        <f t="shared" si="4"/>
        <v>10394658.887769081</v>
      </c>
      <c r="J16" s="5">
        <f t="shared" si="4"/>
        <v>6946057.2299505128</v>
      </c>
      <c r="K16" s="5">
        <f t="shared" si="4"/>
        <v>5504624.4550579367</v>
      </c>
      <c r="L16" s="5">
        <f t="shared" si="4"/>
        <v>6444689.398963985</v>
      </c>
      <c r="M16" s="5">
        <f t="shared" si="4"/>
        <v>11001812.149783399</v>
      </c>
      <c r="N16" s="5">
        <f t="shared" si="4"/>
        <v>22668908.02193331</v>
      </c>
      <c r="O16" s="5">
        <f t="shared" si="4"/>
        <v>34667717.851034626</v>
      </c>
      <c r="P16" s="5">
        <f>SUM(D16:O16)</f>
        <v>238681971.13570136</v>
      </c>
      <c r="Q16" s="16"/>
      <c r="R16" s="16"/>
    </row>
    <row r="17" spans="1:18">
      <c r="A17" s="8">
        <f t="shared" si="1"/>
        <v>8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8">
      <c r="A18" s="8">
        <f t="shared" si="1"/>
        <v>9</v>
      </c>
      <c r="B18" s="7" t="s">
        <v>14</v>
      </c>
      <c r="C18" s="3" t="str">
        <f>"("&amp;A$12&amp;") - ("&amp;A16&amp;")"</f>
        <v>(3) - (7)</v>
      </c>
      <c r="D18" s="5">
        <f t="shared" ref="D18:O18" si="5">D12-D16</f>
        <v>-3668222.4556669295</v>
      </c>
      <c r="E18" s="5">
        <f t="shared" si="5"/>
        <v>-2554994.6356069297</v>
      </c>
      <c r="F18" s="5">
        <f t="shared" si="5"/>
        <v>-2234563.6435695477</v>
      </c>
      <c r="G18" s="5">
        <f t="shared" si="5"/>
        <v>-2525694.7497653402</v>
      </c>
      <c r="H18" s="5">
        <f t="shared" si="5"/>
        <v>-3840629.222571535</v>
      </c>
      <c r="I18" s="5">
        <f t="shared" si="5"/>
        <v>-2446337.1713984953</v>
      </c>
      <c r="J18" s="5">
        <f t="shared" si="5"/>
        <v>-662450.46610569395</v>
      </c>
      <c r="K18" s="5">
        <f t="shared" si="5"/>
        <v>304962.23615876026</v>
      </c>
      <c r="L18" s="5">
        <f t="shared" si="5"/>
        <v>1617501.7846362637</v>
      </c>
      <c r="M18" s="5">
        <f t="shared" si="5"/>
        <v>5926593.9256012738</v>
      </c>
      <c r="N18" s="5">
        <f t="shared" si="5"/>
        <v>5922338.6335305087</v>
      </c>
      <c r="O18" s="5">
        <f t="shared" si="5"/>
        <v>1401325.6648770124</v>
      </c>
      <c r="P18" s="5">
        <f>SUM(D18:O18)</f>
        <v>-2760170.0998806581</v>
      </c>
      <c r="Q18" s="16"/>
      <c r="R18" s="16"/>
    </row>
    <row r="19" spans="1:18">
      <c r="A19" s="3">
        <f t="shared" si="1"/>
        <v>10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1:18">
      <c r="A20" s="3">
        <f t="shared" si="1"/>
        <v>11</v>
      </c>
      <c r="B20" s="7" t="s">
        <v>13</v>
      </c>
      <c r="C20" s="3" t="s">
        <v>3</v>
      </c>
      <c r="D20" s="15">
        <v>6348.2244339090057</v>
      </c>
      <c r="E20" s="15">
        <v>-6086.1149765861228</v>
      </c>
      <c r="F20" s="15">
        <v>-16103.023874785635</v>
      </c>
      <c r="G20" s="15">
        <v>-25388.088327947709</v>
      </c>
      <c r="H20" s="15">
        <v>-35672.428112887093</v>
      </c>
      <c r="I20" s="15">
        <v>-44924.272343808283</v>
      </c>
      <c r="J20" s="15">
        <v>-49616.537757523191</v>
      </c>
      <c r="K20" s="15">
        <v>-50447.035977788466</v>
      </c>
      <c r="L20" s="15">
        <v>-48176.149935208203</v>
      </c>
      <c r="M20" s="15">
        <v>-38445.578949829403</v>
      </c>
      <c r="N20" s="15">
        <v>-23336.927321254636</v>
      </c>
      <c r="O20" s="15">
        <v>-15014.669703397582</v>
      </c>
      <c r="P20" s="5">
        <f>SUM(D20:O20)</f>
        <v>-346862.60284710734</v>
      </c>
      <c r="Q20" s="14"/>
      <c r="R20" s="14"/>
    </row>
    <row r="21" spans="1:18">
      <c r="A21" s="3">
        <f t="shared" si="1"/>
        <v>12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1:18">
      <c r="A22" s="3">
        <f t="shared" si="1"/>
        <v>13</v>
      </c>
      <c r="B22" s="7" t="s">
        <v>12</v>
      </c>
      <c r="C22" s="3" t="str">
        <f>"Σ(("&amp;A$18&amp;") + ("&amp;A20&amp;"))"</f>
        <v>Σ((9) + (11))</v>
      </c>
      <c r="D22" s="5">
        <f>'JAP-23 Page 6'!O22+D18+D20</f>
        <v>5785976.9439094411</v>
      </c>
      <c r="E22" s="5">
        <f t="shared" ref="E22:O22" si="6">D22+E18+E20</f>
        <v>3224896.1933259252</v>
      </c>
      <c r="F22" s="5">
        <f t="shared" si="6"/>
        <v>974229.52588159184</v>
      </c>
      <c r="G22" s="5">
        <f t="shared" si="6"/>
        <v>-1576853.3122116963</v>
      </c>
      <c r="H22" s="5">
        <f t="shared" si="6"/>
        <v>-5453154.9628961179</v>
      </c>
      <c r="I22" s="5">
        <f t="shared" si="6"/>
        <v>-7944416.4066384211</v>
      </c>
      <c r="J22" s="5">
        <f t="shared" si="6"/>
        <v>-8656483.4105016384</v>
      </c>
      <c r="K22" s="5">
        <f t="shared" si="6"/>
        <v>-8401968.2103206664</v>
      </c>
      <c r="L22" s="5">
        <f t="shared" si="6"/>
        <v>-6832642.575619611</v>
      </c>
      <c r="M22" s="5">
        <f t="shared" si="6"/>
        <v>-944494.22896816663</v>
      </c>
      <c r="N22" s="5">
        <f t="shared" si="6"/>
        <v>4954507.4772410877</v>
      </c>
      <c r="O22" s="5">
        <f t="shared" si="6"/>
        <v>6340818.4724147022</v>
      </c>
      <c r="P22" s="5"/>
    </row>
    <row r="23" spans="1:18">
      <c r="A23" s="3">
        <f t="shared" si="1"/>
        <v>14</v>
      </c>
      <c r="B23" s="7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1:18">
      <c r="A24" s="3">
        <f t="shared" si="1"/>
        <v>15</v>
      </c>
      <c r="B24" s="7" t="s">
        <v>11</v>
      </c>
      <c r="C24" s="3" t="s">
        <v>10</v>
      </c>
      <c r="D24" s="13">
        <f>'JAP-23 Page 6'!O24</f>
        <v>1.6842339181184815E-2</v>
      </c>
      <c r="E24" s="13">
        <f>$D$24</f>
        <v>1.6842339181184815E-2</v>
      </c>
      <c r="F24" s="13">
        <f>$D$24</f>
        <v>1.6842339181184815E-2</v>
      </c>
      <c r="G24" s="13">
        <f>$D$24</f>
        <v>1.6842339181184815E-2</v>
      </c>
      <c r="H24" s="13">
        <f>'JAP-23 Page 6'!O28/'JAP-23 Page 8'!D30</f>
        <v>8.6927087179964127E-3</v>
      </c>
      <c r="I24" s="13">
        <f t="shared" ref="I24:O24" si="7">$H$24</f>
        <v>8.6927087179964127E-3</v>
      </c>
      <c r="J24" s="13">
        <f t="shared" si="7"/>
        <v>8.6927087179964127E-3</v>
      </c>
      <c r="K24" s="13">
        <f t="shared" si="7"/>
        <v>8.6927087179964127E-3</v>
      </c>
      <c r="L24" s="13">
        <f t="shared" si="7"/>
        <v>8.6927087179964127E-3</v>
      </c>
      <c r="M24" s="13">
        <f t="shared" si="7"/>
        <v>8.6927087179964127E-3</v>
      </c>
      <c r="N24" s="13">
        <f t="shared" si="7"/>
        <v>8.6927087179964127E-3</v>
      </c>
      <c r="O24" s="13">
        <f t="shared" si="7"/>
        <v>8.6927087179964127E-3</v>
      </c>
      <c r="P24" s="5"/>
    </row>
    <row r="25" spans="1:18">
      <c r="A25" s="3">
        <f t="shared" si="1"/>
        <v>16</v>
      </c>
      <c r="B25" s="7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8">
      <c r="A26" s="3">
        <f t="shared" si="1"/>
        <v>17</v>
      </c>
      <c r="B26" s="7" t="s">
        <v>9</v>
      </c>
      <c r="C26" s="3" t="str">
        <f>"("&amp;A14&amp;") x ("&amp;A24&amp;")"</f>
        <v>(5) x (15)</v>
      </c>
      <c r="D26" s="5">
        <f t="shared" ref="D26:O26" si="8">D14*D24</f>
        <v>1551263.3579103756</v>
      </c>
      <c r="E26" s="5">
        <f t="shared" si="8"/>
        <v>1407800.9616429359</v>
      </c>
      <c r="F26" s="5">
        <f t="shared" si="8"/>
        <v>1199742.7147740733</v>
      </c>
      <c r="G26" s="5">
        <f t="shared" si="8"/>
        <v>896661.87268764642</v>
      </c>
      <c r="H26" s="5">
        <f t="shared" si="8"/>
        <v>331603.53462302423</v>
      </c>
      <c r="I26" s="5">
        <f t="shared" si="8"/>
        <v>213561.1957795065</v>
      </c>
      <c r="J26" s="5">
        <f t="shared" si="8"/>
        <v>142708.70299809228</v>
      </c>
      <c r="K26" s="5">
        <f t="shared" si="8"/>
        <v>113094.06048163172</v>
      </c>
      <c r="L26" s="5">
        <f t="shared" si="8"/>
        <v>132407.9596387457</v>
      </c>
      <c r="M26" s="5">
        <f t="shared" si="8"/>
        <v>226035.33062675729</v>
      </c>
      <c r="N26" s="5">
        <f t="shared" si="8"/>
        <v>465739.10278827348</v>
      </c>
      <c r="O26" s="5">
        <f t="shared" si="8"/>
        <v>712258.03166326764</v>
      </c>
      <c r="P26" s="5">
        <f>SUM(D26:O26)</f>
        <v>7392876.8256143294</v>
      </c>
    </row>
    <row r="27" spans="1:18">
      <c r="A27" s="3">
        <f t="shared" si="1"/>
        <v>18</v>
      </c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8">
      <c r="A28" s="3">
        <f t="shared" si="1"/>
        <v>19</v>
      </c>
      <c r="B28" s="7" t="s">
        <v>8</v>
      </c>
      <c r="C28" s="3" t="str">
        <f>"("&amp;A$28&amp;") + ("&amp;A18&amp;") + ("&amp;A20&amp;") - ("&amp;A26&amp;")"</f>
        <v>(19) + (9) + (11) - (17)</v>
      </c>
      <c r="D28" s="5">
        <f>'JAP-23 Page 6'!O28+'JAP -23 Page 11'!D18+'JAP -23 Page 11'!D20-'JAP -23 Page 11'!D26</f>
        <v>-228098.57613789919</v>
      </c>
      <c r="E28" s="5">
        <f t="shared" ref="E28:O28" si="9">D28+E18+E20-E26</f>
        <v>-4196980.2883643508</v>
      </c>
      <c r="F28" s="5">
        <f t="shared" si="9"/>
        <v>-7647389.6705827573</v>
      </c>
      <c r="G28" s="5">
        <f t="shared" si="9"/>
        <v>-11095134.381363692</v>
      </c>
      <c r="H28" s="5">
        <f t="shared" si="9"/>
        <v>-15303039.566671139</v>
      </c>
      <c r="I28" s="5">
        <f t="shared" si="9"/>
        <v>-18007862.206192948</v>
      </c>
      <c r="J28" s="5">
        <f t="shared" si="9"/>
        <v>-18862637.913054254</v>
      </c>
      <c r="K28" s="5">
        <f t="shared" si="9"/>
        <v>-18721216.77335491</v>
      </c>
      <c r="L28" s="5">
        <f t="shared" si="9"/>
        <v>-17284299.0982926</v>
      </c>
      <c r="M28" s="5">
        <f t="shared" si="9"/>
        <v>-11622186.082267914</v>
      </c>
      <c r="N28" s="5">
        <f t="shared" si="9"/>
        <v>-6188923.4788469328</v>
      </c>
      <c r="O28" s="5">
        <f t="shared" si="9"/>
        <v>-5514870.5153365862</v>
      </c>
      <c r="P28" s="5"/>
    </row>
    <row r="29" spans="1:18">
      <c r="A29" s="3">
        <f t="shared" si="1"/>
        <v>20</v>
      </c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8">
      <c r="A30" s="3">
        <f t="shared" si="1"/>
        <v>21</v>
      </c>
      <c r="B30" s="1" t="s">
        <v>7</v>
      </c>
      <c r="C30" s="19" t="s">
        <v>156</v>
      </c>
      <c r="D30" s="127">
        <f>'JAP-23 Page 3'!D34</f>
        <v>5.2300000000000013E-2</v>
      </c>
      <c r="E30" s="127">
        <f>$D$30</f>
        <v>5.2300000000000013E-2</v>
      </c>
      <c r="F30" s="127">
        <f>$D$30</f>
        <v>5.2300000000000013E-2</v>
      </c>
      <c r="G30" s="127">
        <f>$D$30</f>
        <v>5.2300000000000013E-2</v>
      </c>
      <c r="H30" s="127">
        <f>'JAP-23 Page 8'!D34</f>
        <v>5.9249999999999969E-2</v>
      </c>
      <c r="I30" s="127">
        <f t="shared" ref="I30:O30" si="10">$H$30</f>
        <v>5.9249999999999969E-2</v>
      </c>
      <c r="J30" s="127">
        <f t="shared" si="10"/>
        <v>5.9249999999999969E-2</v>
      </c>
      <c r="K30" s="127">
        <f t="shared" si="10"/>
        <v>5.9249999999999969E-2</v>
      </c>
      <c r="L30" s="127">
        <f t="shared" si="10"/>
        <v>5.9249999999999969E-2</v>
      </c>
      <c r="M30" s="127">
        <f t="shared" si="10"/>
        <v>5.9249999999999969E-2</v>
      </c>
      <c r="N30" s="127">
        <f t="shared" si="10"/>
        <v>5.9249999999999969E-2</v>
      </c>
      <c r="O30" s="127">
        <f t="shared" si="10"/>
        <v>5.9249999999999969E-2</v>
      </c>
      <c r="P30" s="5"/>
    </row>
    <row r="31" spans="1:18">
      <c r="A31" s="3">
        <f t="shared" si="1"/>
        <v>22</v>
      </c>
      <c r="B31" s="7"/>
      <c r="C31" s="3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8">
      <c r="A32" s="3">
        <f t="shared" si="1"/>
        <v>23</v>
      </c>
      <c r="B32" s="1" t="s">
        <v>5</v>
      </c>
      <c r="C32" s="3" t="str">
        <f>"("&amp;A14&amp;") x ("&amp;A30&amp;")"</f>
        <v>(5) x (21)</v>
      </c>
      <c r="D32" s="126">
        <f t="shared" ref="D32:O32" si="11">D30*D14</f>
        <v>4817090.5921041602</v>
      </c>
      <c r="E32" s="126">
        <f t="shared" si="11"/>
        <v>4371601.2070448054</v>
      </c>
      <c r="F32" s="126">
        <f t="shared" si="11"/>
        <v>3725524.3056012364</v>
      </c>
      <c r="G32" s="126">
        <f t="shared" si="11"/>
        <v>2784376.6496492648</v>
      </c>
      <c r="H32" s="126">
        <f t="shared" si="11"/>
        <v>2260228.6656330917</v>
      </c>
      <c r="I32" s="126">
        <f t="shared" si="11"/>
        <v>1455645.3299463904</v>
      </c>
      <c r="J32" s="126">
        <f t="shared" si="11"/>
        <v>972710.68512069888</v>
      </c>
      <c r="K32" s="126">
        <f t="shared" si="11"/>
        <v>770855.58724221832</v>
      </c>
      <c r="L32" s="126">
        <f t="shared" si="11"/>
        <v>902500.22899696522</v>
      </c>
      <c r="M32" s="126">
        <f t="shared" si="11"/>
        <v>1540669.7468084756</v>
      </c>
      <c r="N32" s="126">
        <f t="shared" si="11"/>
        <v>3174504.3731967569</v>
      </c>
      <c r="O32" s="126">
        <f t="shared" si="11"/>
        <v>4854791.4976927452</v>
      </c>
      <c r="P32" s="5">
        <f>SUM(D32:O32)</f>
        <v>31630498.869036812</v>
      </c>
    </row>
    <row r="33" spans="1:16">
      <c r="A33" s="3">
        <f t="shared" si="1"/>
        <v>24</v>
      </c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3">
        <f t="shared" si="1"/>
        <v>25</v>
      </c>
      <c r="B34" s="7" t="s">
        <v>4</v>
      </c>
      <c r="C34" s="3" t="s">
        <v>3</v>
      </c>
      <c r="D34" s="5">
        <v>99520726.100069091</v>
      </c>
      <c r="E34" s="5">
        <v>91035899.496790439</v>
      </c>
      <c r="F34" s="5">
        <v>78730666.948091507</v>
      </c>
      <c r="G34" s="5">
        <v>60805493.113094985</v>
      </c>
      <c r="H34" s="5">
        <v>46038081.890026271</v>
      </c>
      <c r="I34" s="5">
        <v>32417063.144137606</v>
      </c>
      <c r="J34" s="5">
        <v>24241326.016055606</v>
      </c>
      <c r="K34" s="5">
        <v>20824063.999549467</v>
      </c>
      <c r="L34" s="5">
        <v>23052713.355811343</v>
      </c>
      <c r="M34" s="5">
        <v>33856465.533634372</v>
      </c>
      <c r="N34" s="5">
        <v>61516113.80949986</v>
      </c>
      <c r="O34" s="5">
        <v>89962169.557971537</v>
      </c>
      <c r="P34" s="5">
        <f>SUM(D34:O34)</f>
        <v>662000782.96473193</v>
      </c>
    </row>
    <row r="35" spans="1:16">
      <c r="A35" s="3">
        <f t="shared" si="1"/>
        <v>26</v>
      </c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3">
        <f t="shared" si="1"/>
        <v>27</v>
      </c>
      <c r="B36" s="7" t="s">
        <v>2</v>
      </c>
      <c r="C36" s="3" t="str">
        <f>"("&amp;A32&amp;") / ("&amp;A34&amp;")"</f>
        <v>(23) / (25)</v>
      </c>
      <c r="D36" s="125">
        <f t="shared" ref="D36:P36" si="12">D32/D34</f>
        <v>4.84028883316278E-2</v>
      </c>
      <c r="E36" s="125">
        <f t="shared" si="12"/>
        <v>4.8020629567118528E-2</v>
      </c>
      <c r="F36" s="125">
        <f t="shared" si="12"/>
        <v>4.731986213272573E-2</v>
      </c>
      <c r="G36" s="125">
        <f t="shared" si="12"/>
        <v>4.5791531440596528E-2</v>
      </c>
      <c r="H36" s="125">
        <f t="shared" si="12"/>
        <v>4.9094761832871876E-2</v>
      </c>
      <c r="I36" s="125">
        <f t="shared" si="12"/>
        <v>4.4903676914657006E-2</v>
      </c>
      <c r="J36" s="125">
        <f t="shared" si="12"/>
        <v>4.0126133548818638E-2</v>
      </c>
      <c r="K36" s="125">
        <f t="shared" si="12"/>
        <v>3.7017538327720083E-2</v>
      </c>
      <c r="L36" s="125">
        <f t="shared" si="12"/>
        <v>3.9149414434091097E-2</v>
      </c>
      <c r="M36" s="125">
        <f t="shared" si="12"/>
        <v>4.5505923980101004E-2</v>
      </c>
      <c r="N36" s="125">
        <f t="shared" si="12"/>
        <v>5.1604436246207121E-2</v>
      </c>
      <c r="O36" s="125">
        <f t="shared" si="12"/>
        <v>5.3964811226171264E-2</v>
      </c>
      <c r="P36" s="125">
        <f t="shared" si="12"/>
        <v>4.7780153261120728E-2</v>
      </c>
    </row>
    <row r="37" spans="1:16">
      <c r="A37" s="3">
        <f t="shared" si="1"/>
        <v>28</v>
      </c>
      <c r="B37" s="7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</row>
    <row r="38" spans="1:16">
      <c r="A38" s="3">
        <f t="shared" si="1"/>
        <v>29</v>
      </c>
      <c r="B38" s="7" t="s">
        <v>1</v>
      </c>
      <c r="C38" s="3" t="s">
        <v>0</v>
      </c>
      <c r="D38" s="6">
        <f t="shared" ref="D38:O38" si="13">D30*68</f>
        <v>3.5564000000000009</v>
      </c>
      <c r="E38" s="6">
        <f t="shared" si="13"/>
        <v>3.5564000000000009</v>
      </c>
      <c r="F38" s="6">
        <f t="shared" si="13"/>
        <v>3.5564000000000009</v>
      </c>
      <c r="G38" s="6">
        <f t="shared" si="13"/>
        <v>3.5564000000000009</v>
      </c>
      <c r="H38" s="6">
        <f t="shared" si="13"/>
        <v>4.0289999999999981</v>
      </c>
      <c r="I38" s="6">
        <f t="shared" si="13"/>
        <v>4.0289999999999981</v>
      </c>
      <c r="J38" s="6">
        <f t="shared" si="13"/>
        <v>4.0289999999999981</v>
      </c>
      <c r="K38" s="6">
        <f t="shared" si="13"/>
        <v>4.0289999999999981</v>
      </c>
      <c r="L38" s="6">
        <f t="shared" si="13"/>
        <v>4.0289999999999981</v>
      </c>
      <c r="M38" s="6">
        <f t="shared" si="13"/>
        <v>4.0289999999999981</v>
      </c>
      <c r="N38" s="6">
        <f t="shared" si="13"/>
        <v>4.0289999999999981</v>
      </c>
      <c r="O38" s="6">
        <f t="shared" si="13"/>
        <v>4.0289999999999981</v>
      </c>
      <c r="P38" s="7"/>
    </row>
    <row r="39" spans="1:16">
      <c r="A39" s="4"/>
    </row>
    <row r="40" spans="1:16">
      <c r="C40" s="3"/>
    </row>
    <row r="42" spans="1:16">
      <c r="H42" s="128"/>
    </row>
    <row r="43" spans="1:16">
      <c r="C43" s="3"/>
    </row>
    <row r="46" spans="1:16">
      <c r="C46" s="3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7"/>
    </row>
    <row r="2" spans="1:2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"/>
    </row>
    <row r="3" spans="1:21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</row>
    <row r="4" spans="1:21" ht="15">
      <c r="A4" s="131" t="s">
        <v>157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7"/>
    </row>
    <row r="5" spans="1:21" ht="14.25">
      <c r="A5" s="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5.5" customHeight="1">
      <c r="A7" s="29" t="s">
        <v>40</v>
      </c>
      <c r="B7" s="28"/>
      <c r="C7" s="27" t="s">
        <v>39</v>
      </c>
      <c r="D7" s="26">
        <v>42005</v>
      </c>
      <c r="E7" s="26">
        <f t="shared" ref="E7:O7" si="0">EDATE(D7,1)</f>
        <v>42036</v>
      </c>
      <c r="F7" s="26">
        <f t="shared" si="0"/>
        <v>42064</v>
      </c>
      <c r="G7" s="26">
        <f t="shared" si="0"/>
        <v>42095</v>
      </c>
      <c r="H7" s="26">
        <f t="shared" si="0"/>
        <v>42125</v>
      </c>
      <c r="I7" s="26">
        <f t="shared" si="0"/>
        <v>42156</v>
      </c>
      <c r="J7" s="26">
        <f t="shared" si="0"/>
        <v>42186</v>
      </c>
      <c r="K7" s="26">
        <f t="shared" si="0"/>
        <v>42217</v>
      </c>
      <c r="L7" s="26">
        <f t="shared" si="0"/>
        <v>42248</v>
      </c>
      <c r="M7" s="26">
        <f t="shared" si="0"/>
        <v>42278</v>
      </c>
      <c r="N7" s="26">
        <f t="shared" si="0"/>
        <v>42309</v>
      </c>
      <c r="O7" s="26">
        <f t="shared" si="0"/>
        <v>42339</v>
      </c>
      <c r="P7" s="26" t="s">
        <v>38</v>
      </c>
      <c r="Q7" s="25"/>
      <c r="R7" s="25"/>
      <c r="S7" s="24"/>
      <c r="T7" s="24"/>
      <c r="U7" s="24"/>
    </row>
    <row r="8" spans="1:21">
      <c r="A8" s="3"/>
      <c r="B8" s="3" t="s">
        <v>37</v>
      </c>
      <c r="C8" s="3" t="s">
        <v>36</v>
      </c>
      <c r="D8" s="3" t="s">
        <v>35</v>
      </c>
      <c r="E8" s="3" t="s">
        <v>34</v>
      </c>
      <c r="F8" s="3" t="s">
        <v>33</v>
      </c>
      <c r="G8" s="3" t="s">
        <v>32</v>
      </c>
      <c r="H8" s="3" t="s">
        <v>31</v>
      </c>
      <c r="I8" s="3" t="s">
        <v>30</v>
      </c>
      <c r="J8" s="3" t="s">
        <v>29</v>
      </c>
      <c r="K8" s="3" t="s">
        <v>28</v>
      </c>
      <c r="L8" s="3" t="s">
        <v>27</v>
      </c>
      <c r="M8" s="3" t="s">
        <v>26</v>
      </c>
      <c r="N8" s="3" t="s">
        <v>25</v>
      </c>
      <c r="O8" s="3" t="s">
        <v>24</v>
      </c>
      <c r="P8" s="3" t="s">
        <v>23</v>
      </c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21">
      <c r="A10" s="3">
        <v>1</v>
      </c>
      <c r="B10" s="7" t="s">
        <v>22</v>
      </c>
      <c r="C10" s="3" t="s">
        <v>17</v>
      </c>
      <c r="D10" s="21">
        <v>58960.964958933298</v>
      </c>
      <c r="E10" s="21">
        <v>59067.258997523692</v>
      </c>
      <c r="F10" s="21">
        <v>59150.593729139655</v>
      </c>
      <c r="G10" s="21">
        <v>59199.536020498024</v>
      </c>
      <c r="H10" s="21">
        <v>59198.658824821701</v>
      </c>
      <c r="I10" s="21">
        <v>59197.829700394534</v>
      </c>
      <c r="J10" s="21">
        <v>59181.454491911689</v>
      </c>
      <c r="K10" s="21">
        <v>59175.770422933507</v>
      </c>
      <c r="L10" s="21">
        <v>59247.345707040862</v>
      </c>
      <c r="M10" s="21">
        <v>59381.056696614833</v>
      </c>
      <c r="N10" s="21">
        <v>59601.924303727341</v>
      </c>
      <c r="O10" s="21">
        <v>59759.23851397587</v>
      </c>
      <c r="P10" s="33"/>
      <c r="Q10" s="20"/>
      <c r="R10" s="20"/>
    </row>
    <row r="11" spans="1:21">
      <c r="A11" s="3">
        <f t="shared" ref="A11:A36" si="1">A10+1</f>
        <v>2</v>
      </c>
      <c r="B11" s="7" t="s">
        <v>21</v>
      </c>
      <c r="C11" s="19" t="s">
        <v>20</v>
      </c>
      <c r="D11" s="6">
        <v>199.80496594924469</v>
      </c>
      <c r="E11" s="6">
        <v>187.64393064100108</v>
      </c>
      <c r="F11" s="6">
        <v>180.46253280458208</v>
      </c>
      <c r="G11" s="6">
        <v>148.76639284625267</v>
      </c>
      <c r="H11" s="6">
        <v>124.3497930064499</v>
      </c>
      <c r="I11" s="6">
        <v>100.82779360109704</v>
      </c>
      <c r="J11" s="6">
        <v>93.527764018914681</v>
      </c>
      <c r="K11" s="6">
        <v>95.191630928431522</v>
      </c>
      <c r="L11" s="6">
        <v>100.19954880520669</v>
      </c>
      <c r="M11" s="6">
        <v>134.72268106107532</v>
      </c>
      <c r="N11" s="6">
        <v>171.02765306858919</v>
      </c>
      <c r="O11" s="6">
        <v>199.97531326915495</v>
      </c>
      <c r="P11" s="32"/>
      <c r="Q11" s="23"/>
      <c r="R11" s="23"/>
    </row>
    <row r="12" spans="1:21">
      <c r="A12" s="3">
        <f t="shared" si="1"/>
        <v>3</v>
      </c>
      <c r="B12" s="7" t="s">
        <v>19</v>
      </c>
      <c r="C12" s="3" t="str">
        <f>"("&amp;A10&amp;") x ("&amp;A11&amp;")"</f>
        <v>(1) x (2)</v>
      </c>
      <c r="D12" s="5">
        <f t="shared" ref="D12:O12" si="2">D10*D11</f>
        <v>11780693.595954277</v>
      </c>
      <c r="E12" s="5">
        <f t="shared" si="2"/>
        <v>11083612.650485381</v>
      </c>
      <c r="F12" s="5">
        <f t="shared" si="2"/>
        <v>10674465.961255372</v>
      </c>
      <c r="G12" s="5">
        <f t="shared" si="2"/>
        <v>8806901.431941295</v>
      </c>
      <c r="H12" s="5">
        <f t="shared" si="2"/>
        <v>7361340.9711260274</v>
      </c>
      <c r="I12" s="5">
        <f t="shared" si="2"/>
        <v>5968786.5546642728</v>
      </c>
      <c r="J12" s="5">
        <f t="shared" si="2"/>
        <v>5535109.1100156549</v>
      </c>
      <c r="K12" s="5">
        <f t="shared" si="2"/>
        <v>5633038.0980054801</v>
      </c>
      <c r="L12" s="5">
        <f t="shared" si="2"/>
        <v>5936557.3077515941</v>
      </c>
      <c r="M12" s="5">
        <f t="shared" si="2"/>
        <v>7999975.1624076711</v>
      </c>
      <c r="N12" s="5">
        <f t="shared" si="2"/>
        <v>10193577.232038194</v>
      </c>
      <c r="O12" s="5">
        <f t="shared" si="2"/>
        <v>11950372.442558475</v>
      </c>
      <c r="P12" s="5">
        <f>SUM(D12:O12)</f>
        <v>102924430.51820371</v>
      </c>
      <c r="Q12" s="16"/>
      <c r="R12" s="16"/>
    </row>
    <row r="13" spans="1:21">
      <c r="A13" s="3">
        <f t="shared" si="1"/>
        <v>4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2"/>
      <c r="R13" s="22"/>
    </row>
    <row r="14" spans="1:21">
      <c r="A14" s="3">
        <f t="shared" si="1"/>
        <v>5</v>
      </c>
      <c r="B14" s="7" t="s">
        <v>18</v>
      </c>
      <c r="C14" s="3" t="s">
        <v>17</v>
      </c>
      <c r="D14" s="21">
        <v>65819813.292734183</v>
      </c>
      <c r="E14" s="21">
        <v>64276207.710063994</v>
      </c>
      <c r="F14" s="21">
        <v>57005684.887277439</v>
      </c>
      <c r="G14" s="21">
        <v>51170943.202487104</v>
      </c>
      <c r="H14" s="21">
        <v>42897286.355162919</v>
      </c>
      <c r="I14" s="21">
        <v>36447800.110793054</v>
      </c>
      <c r="J14" s="21">
        <v>30459837.080180116</v>
      </c>
      <c r="K14" s="21">
        <v>28498070.091602135</v>
      </c>
      <c r="L14" s="21">
        <v>29904685.027029268</v>
      </c>
      <c r="M14" s="21">
        <v>33493365.00708482</v>
      </c>
      <c r="N14" s="21">
        <v>45482418.074946105</v>
      </c>
      <c r="O14" s="21">
        <v>60754963.503220901</v>
      </c>
      <c r="P14" s="7"/>
      <c r="Q14" s="20"/>
      <c r="R14" s="20"/>
    </row>
    <row r="15" spans="1:21">
      <c r="A15" s="3">
        <f t="shared" si="1"/>
        <v>6</v>
      </c>
      <c r="B15" s="7" t="s">
        <v>16</v>
      </c>
      <c r="C15" s="19" t="s">
        <v>156</v>
      </c>
      <c r="D15" s="18">
        <f>'JAP-23 Page 3'!E32</f>
        <v>0.185</v>
      </c>
      <c r="E15" s="18">
        <f>$D$15</f>
        <v>0.185</v>
      </c>
      <c r="F15" s="18">
        <f>$D$15</f>
        <v>0.185</v>
      </c>
      <c r="G15" s="18">
        <f>$D$15</f>
        <v>0.185</v>
      </c>
      <c r="H15" s="18">
        <f>'JAP-23 Page 8'!E32</f>
        <v>0.19134999999999999</v>
      </c>
      <c r="I15" s="18">
        <f t="shared" ref="I15:O15" si="3">$H$15</f>
        <v>0.19134999999999999</v>
      </c>
      <c r="J15" s="18">
        <f t="shared" si="3"/>
        <v>0.19134999999999999</v>
      </c>
      <c r="K15" s="18">
        <f t="shared" si="3"/>
        <v>0.19134999999999999</v>
      </c>
      <c r="L15" s="18">
        <f t="shared" si="3"/>
        <v>0.19134999999999999</v>
      </c>
      <c r="M15" s="18">
        <f t="shared" si="3"/>
        <v>0.19134999999999999</v>
      </c>
      <c r="N15" s="18">
        <f t="shared" si="3"/>
        <v>0.19134999999999999</v>
      </c>
      <c r="O15" s="18">
        <f t="shared" si="3"/>
        <v>0.19134999999999999</v>
      </c>
      <c r="P15" s="13"/>
      <c r="Q15" s="17"/>
      <c r="R15" s="17"/>
    </row>
    <row r="16" spans="1:21">
      <c r="A16" s="3">
        <f t="shared" si="1"/>
        <v>7</v>
      </c>
      <c r="B16" s="7" t="s">
        <v>15</v>
      </c>
      <c r="C16" s="3" t="str">
        <f>"("&amp;A14&amp;") x ("&amp;A15&amp;")"</f>
        <v>(5) x (6)</v>
      </c>
      <c r="D16" s="5">
        <f t="shared" ref="D16:O16" si="4">D14*D15</f>
        <v>12176665.459155824</v>
      </c>
      <c r="E16" s="5">
        <f t="shared" si="4"/>
        <v>11891098.426361838</v>
      </c>
      <c r="F16" s="5">
        <f t="shared" si="4"/>
        <v>10546051.704146326</v>
      </c>
      <c r="G16" s="5">
        <f t="shared" si="4"/>
        <v>9466624.4924601149</v>
      </c>
      <c r="H16" s="5">
        <f t="shared" si="4"/>
        <v>8208395.7440604242</v>
      </c>
      <c r="I16" s="5">
        <f t="shared" si="4"/>
        <v>6974286.5512002502</v>
      </c>
      <c r="J16" s="5">
        <f t="shared" si="4"/>
        <v>5828489.8252924653</v>
      </c>
      <c r="K16" s="5">
        <f t="shared" si="4"/>
        <v>5453105.7120280685</v>
      </c>
      <c r="L16" s="5">
        <f t="shared" si="4"/>
        <v>5722261.4799220506</v>
      </c>
      <c r="M16" s="5">
        <f t="shared" si="4"/>
        <v>6408955.3941056803</v>
      </c>
      <c r="N16" s="5">
        <f t="shared" si="4"/>
        <v>8703060.698640937</v>
      </c>
      <c r="O16" s="5">
        <f t="shared" si="4"/>
        <v>11625462.266341319</v>
      </c>
      <c r="P16" s="5">
        <f>SUM(D16:O16)</f>
        <v>103004457.75371532</v>
      </c>
      <c r="Q16" s="16"/>
      <c r="R16" s="16"/>
    </row>
    <row r="17" spans="1:18">
      <c r="A17" s="8">
        <f t="shared" si="1"/>
        <v>8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8">
      <c r="A18" s="8">
        <f t="shared" si="1"/>
        <v>9</v>
      </c>
      <c r="B18" s="7" t="s">
        <v>14</v>
      </c>
      <c r="C18" s="3" t="str">
        <f>"("&amp;A$12&amp;") - ("&amp;A16&amp;")"</f>
        <v>(3) - (7)</v>
      </c>
      <c r="D18" s="5">
        <f t="shared" ref="D18:O18" si="5">D12-D16</f>
        <v>-395971.86320154741</v>
      </c>
      <c r="E18" s="5">
        <f t="shared" si="5"/>
        <v>-807485.77587645687</v>
      </c>
      <c r="F18" s="5">
        <f t="shared" si="5"/>
        <v>128414.25710904598</v>
      </c>
      <c r="G18" s="5">
        <f t="shared" si="5"/>
        <v>-659723.06051881984</v>
      </c>
      <c r="H18" s="5">
        <f t="shared" si="5"/>
        <v>-847054.77293439675</v>
      </c>
      <c r="I18" s="5">
        <f t="shared" si="5"/>
        <v>-1005499.9965359773</v>
      </c>
      <c r="J18" s="5">
        <f t="shared" si="5"/>
        <v>-293380.71527681034</v>
      </c>
      <c r="K18" s="5">
        <f t="shared" si="5"/>
        <v>179932.38597741164</v>
      </c>
      <c r="L18" s="5">
        <f t="shared" si="5"/>
        <v>214295.8278295435</v>
      </c>
      <c r="M18" s="5">
        <f t="shared" si="5"/>
        <v>1591019.7683019908</v>
      </c>
      <c r="N18" s="5">
        <f t="shared" si="5"/>
        <v>1490516.5333972573</v>
      </c>
      <c r="O18" s="5">
        <f t="shared" si="5"/>
        <v>324910.17621715553</v>
      </c>
      <c r="P18" s="5">
        <f>SUM(D18:O18)</f>
        <v>-80027.235511603765</v>
      </c>
      <c r="Q18" s="16"/>
      <c r="R18" s="16"/>
    </row>
    <row r="19" spans="1:18">
      <c r="A19" s="3">
        <f t="shared" si="1"/>
        <v>10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1:18">
      <c r="A20" s="3">
        <f t="shared" si="1"/>
        <v>11</v>
      </c>
      <c r="B20" s="7" t="s">
        <v>13</v>
      </c>
      <c r="C20" s="3" t="s">
        <v>3</v>
      </c>
      <c r="D20" s="15">
        <v>2150.3905086294899</v>
      </c>
      <c r="E20" s="15">
        <v>-150.35489824066335</v>
      </c>
      <c r="F20" s="15">
        <v>-1695.5289352147636</v>
      </c>
      <c r="G20" s="15">
        <v>-2973.0078625264973</v>
      </c>
      <c r="H20" s="15">
        <v>-5396.263910856017</v>
      </c>
      <c r="I20" s="15">
        <v>-8124.8130589672937</v>
      </c>
      <c r="J20" s="15">
        <v>-10069.12857458307</v>
      </c>
      <c r="K20" s="15">
        <v>-10386.140767607752</v>
      </c>
      <c r="L20" s="15">
        <v>-10014.135870247441</v>
      </c>
      <c r="M20" s="15">
        <v>-7745.1264452863679</v>
      </c>
      <c r="N20" s="15">
        <v>-3791.0705203911198</v>
      </c>
      <c r="O20" s="15">
        <v>-1627.0853870053272</v>
      </c>
      <c r="P20" s="5">
        <f>SUM(D20:O20)</f>
        <v>-59822.265722296819</v>
      </c>
      <c r="Q20" s="14"/>
      <c r="R20" s="14"/>
    </row>
    <row r="21" spans="1:18">
      <c r="A21" s="3">
        <f t="shared" si="1"/>
        <v>12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1:18">
      <c r="A22" s="3">
        <f t="shared" si="1"/>
        <v>13</v>
      </c>
      <c r="B22" s="7" t="s">
        <v>12</v>
      </c>
      <c r="C22" s="3" t="str">
        <f>"Σ(("&amp;A$18&amp;") + ("&amp;A20&amp;"))"</f>
        <v>Σ((9) + (11))</v>
      </c>
      <c r="D22" s="5">
        <f>'JAP-23 Page 7'!O22+D18+D20</f>
        <v>1897694.2478368599</v>
      </c>
      <c r="E22" s="5">
        <f t="shared" ref="E22:O22" si="6">D22+E18+E20</f>
        <v>1090058.1170621624</v>
      </c>
      <c r="F22" s="5">
        <f t="shared" si="6"/>
        <v>1216776.8452359936</v>
      </c>
      <c r="G22" s="5">
        <f t="shared" si="6"/>
        <v>554080.77685464732</v>
      </c>
      <c r="H22" s="5">
        <f t="shared" si="6"/>
        <v>-298370.25999060547</v>
      </c>
      <c r="I22" s="5">
        <f t="shared" si="6"/>
        <v>-1311995.0695855501</v>
      </c>
      <c r="J22" s="5">
        <f t="shared" si="6"/>
        <v>-1615444.9134369434</v>
      </c>
      <c r="K22" s="5">
        <f t="shared" si="6"/>
        <v>-1445898.6682271396</v>
      </c>
      <c r="L22" s="5">
        <f t="shared" si="6"/>
        <v>-1241616.9762678435</v>
      </c>
      <c r="M22" s="5">
        <f t="shared" si="6"/>
        <v>341657.66558886092</v>
      </c>
      <c r="N22" s="5">
        <f t="shared" si="6"/>
        <v>1828383.128465727</v>
      </c>
      <c r="O22" s="5">
        <f t="shared" si="6"/>
        <v>2151666.219295877</v>
      </c>
      <c r="P22" s="5"/>
    </row>
    <row r="23" spans="1:18">
      <c r="A23" s="3">
        <f t="shared" si="1"/>
        <v>14</v>
      </c>
      <c r="B23" s="7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1:18">
      <c r="A24" s="3">
        <f t="shared" si="1"/>
        <v>15</v>
      </c>
      <c r="B24" s="7" t="s">
        <v>11</v>
      </c>
      <c r="C24" s="3" t="s">
        <v>10</v>
      </c>
      <c r="D24" s="13">
        <f>'JAP-23 Page 7'!O24</f>
        <v>3.8091430457891447E-3</v>
      </c>
      <c r="E24" s="13">
        <f>$D$24</f>
        <v>3.8091430457891447E-3</v>
      </c>
      <c r="F24" s="13">
        <f>$D$24</f>
        <v>3.8091430457891447E-3</v>
      </c>
      <c r="G24" s="13">
        <f>$D$24</f>
        <v>3.8091430457891447E-3</v>
      </c>
      <c r="H24" s="13">
        <f>'JAP-23 Page 7'!O28/'JAP-23 Page 8'!E30</f>
        <v>2.0464258020749509E-3</v>
      </c>
      <c r="I24" s="13">
        <f t="shared" ref="I24:O24" si="7">$H$24</f>
        <v>2.0464258020749509E-3</v>
      </c>
      <c r="J24" s="13">
        <f t="shared" si="7"/>
        <v>2.0464258020749509E-3</v>
      </c>
      <c r="K24" s="13">
        <f t="shared" si="7"/>
        <v>2.0464258020749509E-3</v>
      </c>
      <c r="L24" s="13">
        <f t="shared" si="7"/>
        <v>2.0464258020749509E-3</v>
      </c>
      <c r="M24" s="13">
        <f t="shared" si="7"/>
        <v>2.0464258020749509E-3</v>
      </c>
      <c r="N24" s="13">
        <f t="shared" si="7"/>
        <v>2.0464258020749509E-3</v>
      </c>
      <c r="O24" s="13">
        <f t="shared" si="7"/>
        <v>2.0464258020749509E-3</v>
      </c>
      <c r="P24" s="5"/>
    </row>
    <row r="25" spans="1:18">
      <c r="A25" s="3">
        <f t="shared" si="1"/>
        <v>16</v>
      </c>
      <c r="B25" s="7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8">
      <c r="A26" s="3">
        <f t="shared" si="1"/>
        <v>17</v>
      </c>
      <c r="B26" s="7" t="s">
        <v>9</v>
      </c>
      <c r="C26" s="3" t="str">
        <f>"("&amp;A14&amp;") x ("&amp;A24&amp;")"</f>
        <v>(5) x (15)</v>
      </c>
      <c r="D26" s="5">
        <f t="shared" ref="D26:O26" si="8">D14*D24</f>
        <v>250717.08407915832</v>
      </c>
      <c r="E26" s="5">
        <f t="shared" si="8"/>
        <v>244837.26960848886</v>
      </c>
      <c r="F26" s="5">
        <f t="shared" si="8"/>
        <v>217142.8081588202</v>
      </c>
      <c r="G26" s="5">
        <f t="shared" si="8"/>
        <v>194917.44244622506</v>
      </c>
      <c r="H26" s="5">
        <f t="shared" si="8"/>
        <v>87786.113636203125</v>
      </c>
      <c r="I26" s="5">
        <f t="shared" si="8"/>
        <v>74587.718575597159</v>
      </c>
      <c r="J26" s="5">
        <f t="shared" si="8"/>
        <v>62333.796527879924</v>
      </c>
      <c r="K26" s="5">
        <f t="shared" si="8"/>
        <v>58319.18594479507</v>
      </c>
      <c r="L26" s="5">
        <f t="shared" si="8"/>
        <v>61197.719042237142</v>
      </c>
      <c r="M26" s="5">
        <f t="shared" si="8"/>
        <v>68541.68634881264</v>
      </c>
      <c r="N26" s="5">
        <f t="shared" si="8"/>
        <v>93076.393889329833</v>
      </c>
      <c r="O26" s="5">
        <f t="shared" si="8"/>
        <v>124330.5249171132</v>
      </c>
      <c r="P26" s="5">
        <f>SUM(D26:O26)</f>
        <v>1537787.7431746605</v>
      </c>
    </row>
    <row r="27" spans="1:18">
      <c r="A27" s="3">
        <f t="shared" si="1"/>
        <v>18</v>
      </c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8">
      <c r="A28" s="3">
        <f t="shared" si="1"/>
        <v>19</v>
      </c>
      <c r="B28" s="7" t="s">
        <v>8</v>
      </c>
      <c r="C28" s="3" t="str">
        <f>"("&amp;A$28&amp;") + ("&amp;A18&amp;") + ("&amp;A20&amp;") - ("&amp;A26&amp;")"</f>
        <v>(19) + (9) + (11) - (17)</v>
      </c>
      <c r="D28" s="5">
        <f>'JAP-23 Page 7'!O28+'JAP-23 Page 12'!D18+'JAP-23 Page 12'!D20-'JAP-23 Page 12'!D26</f>
        <v>473746.67451016867</v>
      </c>
      <c r="E28" s="5">
        <f t="shared" ref="E28:O28" si="9">D28+E18+E20-E26</f>
        <v>-578726.72587301768</v>
      </c>
      <c r="F28" s="5">
        <f t="shared" si="9"/>
        <v>-669150.8058580067</v>
      </c>
      <c r="G28" s="5">
        <f t="shared" si="9"/>
        <v>-1526764.3166855781</v>
      </c>
      <c r="H28" s="5">
        <f t="shared" si="9"/>
        <v>-2467001.4671670338</v>
      </c>
      <c r="I28" s="5">
        <f t="shared" si="9"/>
        <v>-3555213.9953375757</v>
      </c>
      <c r="J28" s="5">
        <f t="shared" si="9"/>
        <v>-3920997.635716849</v>
      </c>
      <c r="K28" s="5">
        <f t="shared" si="9"/>
        <v>-3809770.5764518403</v>
      </c>
      <c r="L28" s="5">
        <f t="shared" si="9"/>
        <v>-3666686.6035347814</v>
      </c>
      <c r="M28" s="5">
        <f t="shared" si="9"/>
        <v>-2151953.6480268897</v>
      </c>
      <c r="N28" s="5">
        <f t="shared" si="9"/>
        <v>-758304.5790393533</v>
      </c>
      <c r="O28" s="5">
        <f t="shared" si="9"/>
        <v>-559352.01312631636</v>
      </c>
      <c r="P28" s="5"/>
    </row>
    <row r="29" spans="1:18">
      <c r="A29" s="3">
        <f t="shared" si="1"/>
        <v>20</v>
      </c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8">
      <c r="A30" s="3">
        <f t="shared" si="1"/>
        <v>21</v>
      </c>
      <c r="B30" s="1" t="s">
        <v>7</v>
      </c>
      <c r="C30" s="19" t="s">
        <v>156</v>
      </c>
      <c r="D30" s="127">
        <f>'JAP-23 Page 3'!E34</f>
        <v>8.9200000000000113E-3</v>
      </c>
      <c r="E30" s="127">
        <f>$D$30</f>
        <v>8.9200000000000113E-3</v>
      </c>
      <c r="F30" s="127">
        <f>$D$30</f>
        <v>8.9200000000000113E-3</v>
      </c>
      <c r="G30" s="127">
        <f>$D$30</f>
        <v>8.9200000000000113E-3</v>
      </c>
      <c r="H30" s="127">
        <f>'JAP-23 Page 8'!E34</f>
        <v>1.5270000000000006E-2</v>
      </c>
      <c r="I30" s="127">
        <f t="shared" ref="I30:O30" si="10">$H$30</f>
        <v>1.5270000000000006E-2</v>
      </c>
      <c r="J30" s="127">
        <f t="shared" si="10"/>
        <v>1.5270000000000006E-2</v>
      </c>
      <c r="K30" s="127">
        <f t="shared" si="10"/>
        <v>1.5270000000000006E-2</v>
      </c>
      <c r="L30" s="127">
        <f t="shared" si="10"/>
        <v>1.5270000000000006E-2</v>
      </c>
      <c r="M30" s="127">
        <f t="shared" si="10"/>
        <v>1.5270000000000006E-2</v>
      </c>
      <c r="N30" s="127">
        <f t="shared" si="10"/>
        <v>1.5270000000000006E-2</v>
      </c>
      <c r="O30" s="127">
        <f t="shared" si="10"/>
        <v>1.5270000000000006E-2</v>
      </c>
      <c r="P30" s="5"/>
    </row>
    <row r="31" spans="1:18">
      <c r="A31" s="3">
        <f t="shared" si="1"/>
        <v>22</v>
      </c>
      <c r="B31" s="7"/>
      <c r="C31" s="3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8">
      <c r="A32" s="3">
        <f t="shared" si="1"/>
        <v>23</v>
      </c>
      <c r="B32" s="1" t="s">
        <v>5</v>
      </c>
      <c r="C32" s="3" t="str">
        <f>"("&amp;A14&amp;") x ("&amp;A30&amp;")"</f>
        <v>(5) x (21)</v>
      </c>
      <c r="D32" s="126">
        <f t="shared" ref="D32:O32" si="11">D30*D14</f>
        <v>587112.73457118962</v>
      </c>
      <c r="E32" s="126">
        <f t="shared" si="11"/>
        <v>573343.77277377155</v>
      </c>
      <c r="F32" s="126">
        <f t="shared" si="11"/>
        <v>508490.70919451542</v>
      </c>
      <c r="G32" s="126">
        <f t="shared" si="11"/>
        <v>456444.81336618552</v>
      </c>
      <c r="H32" s="126">
        <f t="shared" si="11"/>
        <v>655041.56264333799</v>
      </c>
      <c r="I32" s="126">
        <f t="shared" si="11"/>
        <v>556557.90769181016</v>
      </c>
      <c r="J32" s="126">
        <f t="shared" si="11"/>
        <v>465121.71221435053</v>
      </c>
      <c r="K32" s="126">
        <f t="shared" si="11"/>
        <v>435165.53029876476</v>
      </c>
      <c r="L32" s="126">
        <f t="shared" si="11"/>
        <v>456644.54036273708</v>
      </c>
      <c r="M32" s="126">
        <f t="shared" si="11"/>
        <v>511443.68365818541</v>
      </c>
      <c r="N32" s="126">
        <f t="shared" si="11"/>
        <v>694516.52400442725</v>
      </c>
      <c r="O32" s="126">
        <f t="shared" si="11"/>
        <v>927728.29269418353</v>
      </c>
      <c r="P32" s="5">
        <f>SUM(D32:O32)</f>
        <v>6827611.7834734581</v>
      </c>
    </row>
    <row r="33" spans="1:16">
      <c r="A33" s="3">
        <f t="shared" si="1"/>
        <v>24</v>
      </c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3">
        <f t="shared" si="1"/>
        <v>25</v>
      </c>
      <c r="B34" s="7" t="s">
        <v>4</v>
      </c>
      <c r="C34" s="3" t="s">
        <v>3</v>
      </c>
      <c r="D34" s="5">
        <v>51764920.283883013</v>
      </c>
      <c r="E34" s="5">
        <v>50615694.175972745</v>
      </c>
      <c r="F34" s="5">
        <v>45202734.583244279</v>
      </c>
      <c r="G34" s="5">
        <v>40858724.97848884</v>
      </c>
      <c r="H34" s="5">
        <v>34971322.235895127</v>
      </c>
      <c r="I34" s="5">
        <v>30128676.388773687</v>
      </c>
      <c r="J34" s="5">
        <v>25632568.760320626</v>
      </c>
      <c r="K34" s="5">
        <v>24159561.081833005</v>
      </c>
      <c r="L34" s="5">
        <v>25215728.614788294</v>
      </c>
      <c r="M34" s="5">
        <v>27910316.298766188</v>
      </c>
      <c r="N34" s="5">
        <v>36912388.068541631</v>
      </c>
      <c r="O34" s="5">
        <v>48379895.074665122</v>
      </c>
      <c r="P34" s="5">
        <f>SUM(D34:O34)</f>
        <v>441752530.54517257</v>
      </c>
    </row>
    <row r="35" spans="1:16">
      <c r="A35" s="3">
        <f t="shared" si="1"/>
        <v>26</v>
      </c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3">
        <f t="shared" si="1"/>
        <v>27</v>
      </c>
      <c r="B36" s="7" t="s">
        <v>158</v>
      </c>
      <c r="C36" s="3" t="str">
        <f>"("&amp;A32&amp;") / ("&amp;A34&amp;")"</f>
        <v>(23) / (25)</v>
      </c>
      <c r="D36" s="125">
        <f t="shared" ref="D36:P36" si="12">D32/D34</f>
        <v>1.1341903577778463E-2</v>
      </c>
      <c r="E36" s="125">
        <f t="shared" si="12"/>
        <v>1.1327391278690349E-2</v>
      </c>
      <c r="F36" s="125">
        <f t="shared" si="12"/>
        <v>1.1249113883986179E-2</v>
      </c>
      <c r="G36" s="125">
        <f t="shared" si="12"/>
        <v>1.1171293612477947E-2</v>
      </c>
      <c r="H36" s="125">
        <f t="shared" si="12"/>
        <v>1.8730820591364224E-2</v>
      </c>
      <c r="I36" s="125">
        <f t="shared" si="12"/>
        <v>1.8472696925351504E-2</v>
      </c>
      <c r="J36" s="125">
        <f t="shared" si="12"/>
        <v>1.81457315715607E-2</v>
      </c>
      <c r="K36" s="125">
        <f t="shared" si="12"/>
        <v>1.8012145536285894E-2</v>
      </c>
      <c r="L36" s="125">
        <f t="shared" si="12"/>
        <v>1.8109512016834139E-2</v>
      </c>
      <c r="M36" s="125">
        <f t="shared" si="12"/>
        <v>1.8324539148300317E-2</v>
      </c>
      <c r="N36" s="125">
        <f t="shared" si="12"/>
        <v>1.8815269353876483E-2</v>
      </c>
      <c r="O36" s="125">
        <f t="shared" si="12"/>
        <v>1.9175905430601124E-2</v>
      </c>
      <c r="P36" s="125">
        <f t="shared" si="12"/>
        <v>1.5455738929321838E-2</v>
      </c>
    </row>
    <row r="37" spans="1:16">
      <c r="A37" s="4"/>
      <c r="B37" s="130"/>
      <c r="C37" s="129"/>
    </row>
    <row r="38" spans="1:16">
      <c r="A38" s="130"/>
      <c r="B38" s="130"/>
      <c r="C38" s="129"/>
    </row>
    <row r="40" spans="1:16">
      <c r="C40" s="129"/>
    </row>
    <row r="43" spans="1:16">
      <c r="C43" s="129"/>
    </row>
    <row r="46" spans="1:16">
      <c r="C46" s="129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7"/>
    </row>
    <row r="2" spans="1:2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"/>
    </row>
    <row r="3" spans="1:21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</row>
    <row r="4" spans="1:21" ht="15">
      <c r="A4" s="131" t="s">
        <v>41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7"/>
    </row>
    <row r="5" spans="1:21" ht="14.25">
      <c r="A5" s="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5.5" customHeight="1">
      <c r="A7" s="29" t="s">
        <v>40</v>
      </c>
      <c r="B7" s="28"/>
      <c r="C7" s="27" t="s">
        <v>39</v>
      </c>
      <c r="D7" s="26">
        <v>41275</v>
      </c>
      <c r="E7" s="26">
        <f t="shared" ref="E7:O7" si="0">EDATE(D7,1)</f>
        <v>41306</v>
      </c>
      <c r="F7" s="26">
        <f t="shared" si="0"/>
        <v>41334</v>
      </c>
      <c r="G7" s="26">
        <f t="shared" si="0"/>
        <v>41365</v>
      </c>
      <c r="H7" s="26">
        <f t="shared" si="0"/>
        <v>41395</v>
      </c>
      <c r="I7" s="26">
        <f t="shared" si="0"/>
        <v>41426</v>
      </c>
      <c r="J7" s="26">
        <f t="shared" si="0"/>
        <v>41456</v>
      </c>
      <c r="K7" s="26">
        <f t="shared" si="0"/>
        <v>41487</v>
      </c>
      <c r="L7" s="26">
        <f t="shared" si="0"/>
        <v>41518</v>
      </c>
      <c r="M7" s="26">
        <f t="shared" si="0"/>
        <v>41548</v>
      </c>
      <c r="N7" s="26">
        <f t="shared" si="0"/>
        <v>41579</v>
      </c>
      <c r="O7" s="26">
        <f t="shared" si="0"/>
        <v>41609</v>
      </c>
      <c r="P7" s="26" t="s">
        <v>38</v>
      </c>
      <c r="Q7" s="25"/>
      <c r="R7" s="25"/>
      <c r="S7" s="24"/>
      <c r="T7" s="24"/>
      <c r="U7" s="24"/>
    </row>
    <row r="8" spans="1:21">
      <c r="A8" s="3"/>
      <c r="B8" s="3" t="s">
        <v>37</v>
      </c>
      <c r="C8" s="3" t="s">
        <v>36</v>
      </c>
      <c r="D8" s="3" t="s">
        <v>35</v>
      </c>
      <c r="E8" s="3" t="s">
        <v>34</v>
      </c>
      <c r="F8" s="3" t="s">
        <v>33</v>
      </c>
      <c r="G8" s="3" t="s">
        <v>32</v>
      </c>
      <c r="H8" s="3" t="s">
        <v>31</v>
      </c>
      <c r="I8" s="3" t="s">
        <v>30</v>
      </c>
      <c r="J8" s="3" t="s">
        <v>29</v>
      </c>
      <c r="K8" s="3" t="s">
        <v>28</v>
      </c>
      <c r="L8" s="3" t="s">
        <v>27</v>
      </c>
      <c r="M8" s="3" t="s">
        <v>26</v>
      </c>
      <c r="N8" s="3" t="s">
        <v>25</v>
      </c>
      <c r="O8" s="3" t="s">
        <v>24</v>
      </c>
      <c r="P8" s="3" t="s">
        <v>23</v>
      </c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21">
      <c r="A10" s="3">
        <v>1</v>
      </c>
      <c r="B10" s="7" t="s">
        <v>22</v>
      </c>
      <c r="C10" s="3" t="s">
        <v>17</v>
      </c>
      <c r="D10" s="21">
        <v>0</v>
      </c>
      <c r="E10" s="21">
        <v>0</v>
      </c>
      <c r="F10" s="21">
        <v>0</v>
      </c>
      <c r="G10" s="21">
        <v>0</v>
      </c>
      <c r="H10" s="21">
        <v>57494.94501981861</v>
      </c>
      <c r="I10" s="21">
        <v>57489.478647892596</v>
      </c>
      <c r="J10" s="21">
        <v>57471.637876254157</v>
      </c>
      <c r="K10" s="21">
        <v>57464.034942422411</v>
      </c>
      <c r="L10" s="21">
        <v>57531.294744834071</v>
      </c>
      <c r="M10" s="21">
        <v>57663.621167049278</v>
      </c>
      <c r="N10" s="21">
        <v>57880.244114370667</v>
      </c>
      <c r="O10" s="21">
        <v>58035.185890317895</v>
      </c>
      <c r="P10" s="33"/>
      <c r="Q10" s="20"/>
      <c r="R10" s="20"/>
    </row>
    <row r="11" spans="1:21">
      <c r="A11" s="3">
        <f t="shared" ref="A11:A36" si="1">A10+1</f>
        <v>2</v>
      </c>
      <c r="B11" s="7" t="s">
        <v>21</v>
      </c>
      <c r="C11" s="19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117.34853803251347</v>
      </c>
      <c r="I11" s="6">
        <v>95.150895599151028</v>
      </c>
      <c r="J11" s="6">
        <v>88.261878912016158</v>
      </c>
      <c r="K11" s="6">
        <v>89.832065275755014</v>
      </c>
      <c r="L11" s="6">
        <v>94.558022812298503</v>
      </c>
      <c r="M11" s="6">
        <v>127.13740232376388</v>
      </c>
      <c r="N11" s="6">
        <v>161.39829882700209</v>
      </c>
      <c r="O11" s="6">
        <v>188.71612157417925</v>
      </c>
      <c r="P11" s="32"/>
      <c r="Q11" s="23"/>
      <c r="R11" s="23"/>
    </row>
    <row r="12" spans="1:21">
      <c r="A12" s="3">
        <f t="shared" si="1"/>
        <v>3</v>
      </c>
      <c r="B12" s="7" t="s">
        <v>19</v>
      </c>
      <c r="C12" s="3" t="str">
        <f>"("&amp;A10&amp;") x ("&amp;A11&amp;")"</f>
        <v>(1) x (2)</v>
      </c>
      <c r="D12" s="5">
        <f t="shared" ref="D12:O12" si="2">D10*D11</f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6746947.7423354555</v>
      </c>
      <c r="I12" s="5">
        <f t="shared" si="2"/>
        <v>5470175.3808752503</v>
      </c>
      <c r="J12" s="5">
        <f t="shared" si="2"/>
        <v>5072554.7431091862</v>
      </c>
      <c r="K12" s="5">
        <f t="shared" si="2"/>
        <v>5162112.9379559569</v>
      </c>
      <c r="L12" s="5">
        <f t="shared" si="2"/>
        <v>5440045.480903089</v>
      </c>
      <c r="M12" s="5">
        <f t="shared" si="2"/>
        <v>7331203.0037602512</v>
      </c>
      <c r="N12" s="5">
        <f t="shared" si="2"/>
        <v>9341772.9357510265</v>
      </c>
      <c r="O12" s="5">
        <f t="shared" si="2"/>
        <v>10952175.196057323</v>
      </c>
      <c r="P12" s="10">
        <f>SUM(D12:O12)</f>
        <v>55516987.420747533</v>
      </c>
      <c r="Q12" s="16"/>
      <c r="R12" s="16"/>
    </row>
    <row r="13" spans="1:21">
      <c r="A13" s="3">
        <f t="shared" si="1"/>
        <v>4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0"/>
      <c r="Q13" s="22"/>
      <c r="R13" s="22"/>
    </row>
    <row r="14" spans="1:21">
      <c r="A14" s="3">
        <f t="shared" si="1"/>
        <v>5</v>
      </c>
      <c r="B14" s="7" t="s">
        <v>18</v>
      </c>
      <c r="C14" s="3" t="s">
        <v>17</v>
      </c>
      <c r="D14" s="21">
        <v>0</v>
      </c>
      <c r="E14" s="21">
        <v>0</v>
      </c>
      <c r="F14" s="21">
        <v>0</v>
      </c>
      <c r="G14" s="21">
        <v>0</v>
      </c>
      <c r="H14" s="21">
        <v>42729803.520754434</v>
      </c>
      <c r="I14" s="21">
        <v>36351919.53430561</v>
      </c>
      <c r="J14" s="21">
        <v>30472415.378940575</v>
      </c>
      <c r="K14" s="21">
        <v>28554383.095692888</v>
      </c>
      <c r="L14" s="21">
        <v>29947975.27599588</v>
      </c>
      <c r="M14" s="21">
        <v>33471734.243474826</v>
      </c>
      <c r="N14" s="21">
        <v>45302176.927478567</v>
      </c>
      <c r="O14" s="21">
        <v>60512713.722588249</v>
      </c>
      <c r="P14" s="10"/>
      <c r="Q14" s="20"/>
      <c r="R14" s="20"/>
    </row>
    <row r="15" spans="1:21">
      <c r="A15" s="3">
        <f t="shared" si="1"/>
        <v>6</v>
      </c>
      <c r="B15" s="7" t="s">
        <v>16</v>
      </c>
      <c r="C15" s="19" t="s">
        <v>6</v>
      </c>
      <c r="D15" s="18">
        <v>0</v>
      </c>
      <c r="E15" s="18">
        <v>0</v>
      </c>
      <c r="F15" s="18">
        <v>0</v>
      </c>
      <c r="G15" s="18">
        <v>0</v>
      </c>
      <c r="H15" s="18">
        <v>0.17383000000000001</v>
      </c>
      <c r="I15" s="18">
        <f t="shared" ref="I15:O15" si="3">$H$15</f>
        <v>0.17383000000000001</v>
      </c>
      <c r="J15" s="18">
        <f t="shared" si="3"/>
        <v>0.17383000000000001</v>
      </c>
      <c r="K15" s="18">
        <f t="shared" si="3"/>
        <v>0.17383000000000001</v>
      </c>
      <c r="L15" s="18">
        <f t="shared" si="3"/>
        <v>0.17383000000000001</v>
      </c>
      <c r="M15" s="18">
        <f t="shared" si="3"/>
        <v>0.17383000000000001</v>
      </c>
      <c r="N15" s="18">
        <f t="shared" si="3"/>
        <v>0.17383000000000001</v>
      </c>
      <c r="O15" s="18">
        <f t="shared" si="3"/>
        <v>0.17383000000000001</v>
      </c>
      <c r="P15" s="10"/>
      <c r="Q15" s="17"/>
      <c r="R15" s="17"/>
    </row>
    <row r="16" spans="1:21">
      <c r="A16" s="3">
        <f t="shared" si="1"/>
        <v>7</v>
      </c>
      <c r="B16" s="7" t="s">
        <v>15</v>
      </c>
      <c r="C16" s="3" t="str">
        <f>"("&amp;A14&amp;") x ("&amp;A15&amp;")"</f>
        <v>(5) x (6)</v>
      </c>
      <c r="D16" s="5">
        <f t="shared" ref="D16:O16" si="4">D14*D15</f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  <c r="H16" s="5">
        <f t="shared" si="4"/>
        <v>7427721.7460127436</v>
      </c>
      <c r="I16" s="5">
        <f t="shared" si="4"/>
        <v>6319054.1726483442</v>
      </c>
      <c r="J16" s="5">
        <f t="shared" si="4"/>
        <v>5297019.9653212409</v>
      </c>
      <c r="K16" s="5">
        <f t="shared" si="4"/>
        <v>4963608.4135242952</v>
      </c>
      <c r="L16" s="5">
        <f t="shared" si="4"/>
        <v>5205856.5422263639</v>
      </c>
      <c r="M16" s="5">
        <f t="shared" si="4"/>
        <v>5818391.5635432294</v>
      </c>
      <c r="N16" s="5">
        <f t="shared" si="4"/>
        <v>7874877.4153036</v>
      </c>
      <c r="O16" s="5">
        <f t="shared" si="4"/>
        <v>10518925.026397515</v>
      </c>
      <c r="P16" s="10">
        <f>SUM(D16:O16)</f>
        <v>53425454.844977334</v>
      </c>
      <c r="Q16" s="16"/>
      <c r="R16" s="16"/>
    </row>
    <row r="17" spans="1:18">
      <c r="A17" s="8">
        <f t="shared" si="1"/>
        <v>8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8">
      <c r="A18" s="8">
        <f t="shared" si="1"/>
        <v>9</v>
      </c>
      <c r="B18" s="7" t="s">
        <v>14</v>
      </c>
      <c r="C18" s="3" t="str">
        <f>"("&amp;A$12&amp;") - ("&amp;A16&amp;")"</f>
        <v>(3) - (7)</v>
      </c>
      <c r="D18" s="5">
        <f t="shared" ref="D18:O18" si="5">D12-D16</f>
        <v>0</v>
      </c>
      <c r="E18" s="5">
        <f t="shared" si="5"/>
        <v>0</v>
      </c>
      <c r="F18" s="5">
        <f t="shared" si="5"/>
        <v>0</v>
      </c>
      <c r="G18" s="5">
        <f t="shared" si="5"/>
        <v>0</v>
      </c>
      <c r="H18" s="5">
        <f t="shared" si="5"/>
        <v>-680774.00367728807</v>
      </c>
      <c r="I18" s="5">
        <f t="shared" si="5"/>
        <v>-848878.79177309386</v>
      </c>
      <c r="J18" s="5">
        <f t="shared" si="5"/>
        <v>-224465.22221205477</v>
      </c>
      <c r="K18" s="5">
        <f t="shared" si="5"/>
        <v>198504.5244316617</v>
      </c>
      <c r="L18" s="5">
        <f t="shared" si="5"/>
        <v>234188.93867672514</v>
      </c>
      <c r="M18" s="5">
        <f t="shared" si="5"/>
        <v>1512811.4402170219</v>
      </c>
      <c r="N18" s="5">
        <f t="shared" si="5"/>
        <v>1466895.5204474265</v>
      </c>
      <c r="O18" s="5">
        <f t="shared" si="5"/>
        <v>433250.16965980828</v>
      </c>
      <c r="P18" s="5">
        <f>SUM(D18:O18)</f>
        <v>2091532.5757702067</v>
      </c>
      <c r="Q18" s="16"/>
      <c r="R18" s="16"/>
    </row>
    <row r="19" spans="1:18">
      <c r="A19" s="3">
        <f t="shared" si="1"/>
        <v>10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0"/>
    </row>
    <row r="20" spans="1:18">
      <c r="A20" s="3">
        <f t="shared" si="1"/>
        <v>11</v>
      </c>
      <c r="B20" s="7" t="s">
        <v>13</v>
      </c>
      <c r="C20" s="3" t="s">
        <v>3</v>
      </c>
      <c r="D20" s="15">
        <v>0</v>
      </c>
      <c r="E20" s="15">
        <v>0</v>
      </c>
      <c r="F20" s="15">
        <v>0</v>
      </c>
      <c r="G20" s="15">
        <v>0</v>
      </c>
      <c r="H20" s="15">
        <v>-921.88146331299424</v>
      </c>
      <c r="I20" s="15">
        <v>-2993.2862904853864</v>
      </c>
      <c r="J20" s="15">
        <v>-4446.7729760902757</v>
      </c>
      <c r="K20" s="15">
        <v>-4481.9280876678904</v>
      </c>
      <c r="L20" s="15">
        <v>-3895.9890230419501</v>
      </c>
      <c r="M20" s="15">
        <v>-1530.2593432900012</v>
      </c>
      <c r="N20" s="15">
        <v>2504.7604992764395</v>
      </c>
      <c r="O20" s="15">
        <v>5077.8744546299868</v>
      </c>
      <c r="P20" s="10">
        <f>SUM(D20:O20)</f>
        <v>-10687.482229982073</v>
      </c>
      <c r="Q20" s="14"/>
      <c r="R20" s="14"/>
    </row>
    <row r="21" spans="1:18">
      <c r="A21" s="3">
        <f t="shared" si="1"/>
        <v>12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0"/>
    </row>
    <row r="22" spans="1:18">
      <c r="A22" s="3">
        <f t="shared" si="1"/>
        <v>13</v>
      </c>
      <c r="B22" s="7" t="s">
        <v>12</v>
      </c>
      <c r="C22" s="3" t="str">
        <f>"Σ(("&amp;A$18&amp;") + ("&amp;A20&amp;"))"</f>
        <v>Σ((9) + (11))</v>
      </c>
      <c r="D22" s="5">
        <f>D18+D20</f>
        <v>0</v>
      </c>
      <c r="E22" s="5">
        <f t="shared" ref="E22:O22" si="6">D22+E18+E20</f>
        <v>0</v>
      </c>
      <c r="F22" s="5">
        <f t="shared" si="6"/>
        <v>0</v>
      </c>
      <c r="G22" s="5">
        <f t="shared" si="6"/>
        <v>0</v>
      </c>
      <c r="H22" s="5">
        <f t="shared" si="6"/>
        <v>-681695.88514060108</v>
      </c>
      <c r="I22" s="5">
        <f t="shared" si="6"/>
        <v>-1533567.9632041804</v>
      </c>
      <c r="J22" s="5">
        <f t="shared" si="6"/>
        <v>-1762479.9583923253</v>
      </c>
      <c r="K22" s="5">
        <f t="shared" si="6"/>
        <v>-1568457.3620483314</v>
      </c>
      <c r="L22" s="5">
        <f t="shared" si="6"/>
        <v>-1338164.4123946482</v>
      </c>
      <c r="M22" s="5">
        <f t="shared" si="6"/>
        <v>173116.76847908366</v>
      </c>
      <c r="N22" s="5">
        <f t="shared" si="6"/>
        <v>1642517.0494257866</v>
      </c>
      <c r="O22" s="5">
        <f t="shared" si="6"/>
        <v>2080845.0935402249</v>
      </c>
      <c r="P22" s="10"/>
    </row>
    <row r="23" spans="1:18">
      <c r="A23" s="3">
        <f t="shared" si="1"/>
        <v>14</v>
      </c>
      <c r="B23" s="7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"/>
    </row>
    <row r="24" spans="1:18">
      <c r="A24" s="3">
        <f t="shared" si="1"/>
        <v>15</v>
      </c>
      <c r="B24" s="7" t="s">
        <v>11</v>
      </c>
      <c r="C24" s="3" t="s">
        <v>10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0"/>
    </row>
    <row r="25" spans="1:18">
      <c r="A25" s="3">
        <f t="shared" si="1"/>
        <v>16</v>
      </c>
      <c r="B25" s="7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</row>
    <row r="26" spans="1:18">
      <c r="A26" s="3">
        <f t="shared" si="1"/>
        <v>17</v>
      </c>
      <c r="B26" s="7" t="s">
        <v>9</v>
      </c>
      <c r="C26" s="3" t="str">
        <f>"("&amp;A14&amp;") x ("&amp;A24&amp;")"</f>
        <v>(5) x (15)</v>
      </c>
      <c r="D26" s="5">
        <v>0</v>
      </c>
      <c r="E26" s="5">
        <v>0</v>
      </c>
      <c r="F26" s="5">
        <v>0</v>
      </c>
      <c r="G26" s="5">
        <v>0</v>
      </c>
      <c r="H26" s="5">
        <f t="shared" ref="H26:O26" si="7">H14*H24</f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0</v>
      </c>
      <c r="P26" s="10"/>
    </row>
    <row r="27" spans="1:18">
      <c r="A27" s="3">
        <f t="shared" si="1"/>
        <v>18</v>
      </c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/>
    </row>
    <row r="28" spans="1:18">
      <c r="A28" s="3">
        <f t="shared" si="1"/>
        <v>19</v>
      </c>
      <c r="B28" s="7" t="s">
        <v>8</v>
      </c>
      <c r="C28" s="3" t="str">
        <f>"("&amp;A$28&amp;") + ("&amp;A18&amp;") + ("&amp;A20&amp;") - ("&amp;A26&amp;")"</f>
        <v>(19) + (9) + (11) - (17)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0"/>
    </row>
    <row r="29" spans="1:18">
      <c r="A29" s="3">
        <f t="shared" si="1"/>
        <v>20</v>
      </c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/>
    </row>
    <row r="30" spans="1:18">
      <c r="A30" s="3">
        <f t="shared" si="1"/>
        <v>21</v>
      </c>
      <c r="B30" s="7" t="s">
        <v>7</v>
      </c>
      <c r="C30" s="3" t="s">
        <v>6</v>
      </c>
      <c r="D30" s="13">
        <v>0</v>
      </c>
      <c r="E30" s="13">
        <v>0</v>
      </c>
      <c r="F30" s="13">
        <v>0</v>
      </c>
      <c r="G30" s="13">
        <v>0</v>
      </c>
      <c r="H30" s="13">
        <v>-2.2499999999999742E-3</v>
      </c>
      <c r="I30" s="13">
        <f t="shared" ref="I30:O30" si="8">$H$30</f>
        <v>-2.2499999999999742E-3</v>
      </c>
      <c r="J30" s="13">
        <f t="shared" si="8"/>
        <v>-2.2499999999999742E-3</v>
      </c>
      <c r="K30" s="13">
        <f t="shared" si="8"/>
        <v>-2.2499999999999742E-3</v>
      </c>
      <c r="L30" s="13">
        <f t="shared" si="8"/>
        <v>-2.2499999999999742E-3</v>
      </c>
      <c r="M30" s="13">
        <f t="shared" si="8"/>
        <v>-2.2499999999999742E-3</v>
      </c>
      <c r="N30" s="13">
        <f t="shared" si="8"/>
        <v>-2.2499999999999742E-3</v>
      </c>
      <c r="O30" s="13">
        <f t="shared" si="8"/>
        <v>-2.2499999999999742E-3</v>
      </c>
      <c r="P30" s="10"/>
    </row>
    <row r="31" spans="1:18">
      <c r="A31" s="3">
        <f t="shared" si="1"/>
        <v>22</v>
      </c>
      <c r="B31" s="7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0"/>
    </row>
    <row r="32" spans="1:18">
      <c r="A32" s="3">
        <f t="shared" si="1"/>
        <v>23</v>
      </c>
      <c r="B32" s="7" t="s">
        <v>5</v>
      </c>
      <c r="C32" s="3" t="str">
        <f>"("&amp;A14&amp;") x ("&amp;A30&amp;")"</f>
        <v>(5) x (21)</v>
      </c>
      <c r="D32" s="11">
        <v>0</v>
      </c>
      <c r="E32" s="11">
        <v>0</v>
      </c>
      <c r="F32" s="11">
        <v>0</v>
      </c>
      <c r="G32" s="10">
        <f t="shared" ref="G32:O32" si="9">G30*G14</f>
        <v>0</v>
      </c>
      <c r="H32" s="10">
        <f t="shared" si="9"/>
        <v>-96142.057921696382</v>
      </c>
      <c r="I32" s="10">
        <f t="shared" si="9"/>
        <v>-81791.818952186688</v>
      </c>
      <c r="J32" s="10">
        <f t="shared" si="9"/>
        <v>-68562.934602615511</v>
      </c>
      <c r="K32" s="10">
        <f t="shared" si="9"/>
        <v>-64247.361965308264</v>
      </c>
      <c r="L32" s="10">
        <f t="shared" si="9"/>
        <v>-67382.944370989964</v>
      </c>
      <c r="M32" s="10">
        <f t="shared" si="9"/>
        <v>-75311.402047817493</v>
      </c>
      <c r="N32" s="10">
        <f t="shared" si="9"/>
        <v>-101929.8980868256</v>
      </c>
      <c r="O32" s="10">
        <f t="shared" si="9"/>
        <v>-136153.60587582199</v>
      </c>
      <c r="P32" s="10">
        <f>SUM(D32:O32)</f>
        <v>-691522.02382326196</v>
      </c>
    </row>
    <row r="33" spans="1:16">
      <c r="A33" s="3">
        <f t="shared" si="1"/>
        <v>24</v>
      </c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/>
    </row>
    <row r="34" spans="1:16">
      <c r="A34" s="3">
        <f t="shared" si="1"/>
        <v>25</v>
      </c>
      <c r="B34" s="7" t="s">
        <v>4</v>
      </c>
      <c r="C34" s="3" t="s">
        <v>3</v>
      </c>
      <c r="D34" s="5">
        <v>0</v>
      </c>
      <c r="E34" s="5">
        <v>0</v>
      </c>
      <c r="F34" s="5">
        <v>0</v>
      </c>
      <c r="G34" s="5">
        <v>0</v>
      </c>
      <c r="H34" s="5">
        <v>34017482.820979737</v>
      </c>
      <c r="I34" s="5">
        <v>29340340.60177552</v>
      </c>
      <c r="J34" s="5">
        <v>25028679.058311801</v>
      </c>
      <c r="K34" s="5">
        <v>23622113.841880295</v>
      </c>
      <c r="L34" s="5">
        <v>24644087.405008275</v>
      </c>
      <c r="M34" s="5">
        <v>27228192.395333108</v>
      </c>
      <c r="N34" s="5">
        <v>35903900.995049819</v>
      </c>
      <c r="O34" s="5">
        <v>47058359.742233492</v>
      </c>
      <c r="P34" s="10">
        <f>SUM(D34:O34)</f>
        <v>246843156.86057207</v>
      </c>
    </row>
    <row r="35" spans="1:16">
      <c r="A35" s="3">
        <f t="shared" si="1"/>
        <v>26</v>
      </c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/>
    </row>
    <row r="36" spans="1:16">
      <c r="A36" s="3">
        <f t="shared" si="1"/>
        <v>27</v>
      </c>
      <c r="B36" s="7" t="s">
        <v>2</v>
      </c>
      <c r="C36" s="3" t="str">
        <f>"("&amp;A32&amp;") / ("&amp;A34&amp;")"</f>
        <v>(23) / (25)</v>
      </c>
      <c r="D36" s="31"/>
      <c r="E36" s="31"/>
      <c r="F36" s="31"/>
      <c r="G36" s="31"/>
      <c r="H36" s="31">
        <f t="shared" ref="H36:P36" si="10">H32/H34</f>
        <v>-2.826254324214792E-3</v>
      </c>
      <c r="I36" s="31">
        <f t="shared" si="10"/>
        <v>-2.787691528953726E-3</v>
      </c>
      <c r="J36" s="31">
        <f t="shared" si="10"/>
        <v>-2.7393748764318574E-3</v>
      </c>
      <c r="K36" s="31">
        <f t="shared" si="10"/>
        <v>-2.7197973219230849E-3</v>
      </c>
      <c r="L36" s="31">
        <f t="shared" si="10"/>
        <v>-2.7342438477675631E-3</v>
      </c>
      <c r="M36" s="31">
        <f t="shared" si="10"/>
        <v>-2.7659346957136168E-3</v>
      </c>
      <c r="N36" s="31">
        <f t="shared" si="10"/>
        <v>-2.8389644373428666E-3</v>
      </c>
      <c r="O36" s="31">
        <f t="shared" si="10"/>
        <v>-2.8932926396418391E-3</v>
      </c>
      <c r="P36" s="31">
        <f t="shared" si="10"/>
        <v>-2.801463215015777E-3</v>
      </c>
    </row>
    <row r="37" spans="1:16">
      <c r="A37" s="4"/>
      <c r="C37" s="4"/>
    </row>
    <row r="40" spans="1:16">
      <c r="C40" s="4"/>
    </row>
    <row r="43" spans="1:16">
      <c r="C43" s="4"/>
    </row>
    <row r="46" spans="1:16">
      <c r="C46" s="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workbookViewId="0">
      <selection activeCell="F46" sqref="F46"/>
    </sheetView>
  </sheetViews>
  <sheetFormatPr defaultRowHeight="12.75"/>
  <cols>
    <col min="1" max="1" width="6" style="35" customWidth="1"/>
    <col min="2" max="2" width="64" style="35" customWidth="1"/>
    <col min="3" max="3" width="19.42578125" style="35" bestFit="1" customWidth="1"/>
    <col min="4" max="4" width="16.42578125" style="35" customWidth="1"/>
    <col min="5" max="5" width="17.7109375" style="35" bestFit="1" customWidth="1"/>
    <col min="6" max="6" width="14.5703125" style="35" bestFit="1" customWidth="1"/>
    <col min="7" max="16384" width="9.140625" style="35"/>
  </cols>
  <sheetData>
    <row r="1" spans="1:15">
      <c r="A1" s="134" t="s">
        <v>44</v>
      </c>
      <c r="B1" s="134"/>
      <c r="C1" s="134"/>
      <c r="D1" s="134"/>
      <c r="E1" s="134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134" t="s">
        <v>43</v>
      </c>
      <c r="B2" s="134"/>
      <c r="C2" s="134"/>
      <c r="D2" s="134"/>
      <c r="E2" s="134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134" t="s">
        <v>71</v>
      </c>
      <c r="B3" s="134"/>
      <c r="C3" s="134"/>
      <c r="D3" s="134"/>
      <c r="E3" s="134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>
      <c r="A4" s="134" t="s">
        <v>70</v>
      </c>
      <c r="B4" s="134"/>
      <c r="C4" s="134"/>
      <c r="D4" s="134"/>
      <c r="E4" s="134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>
      <c r="A5" s="12"/>
      <c r="B5" s="12"/>
      <c r="C5" s="12"/>
      <c r="D5" s="12"/>
      <c r="E5" s="12"/>
    </row>
    <row r="6" spans="1:15">
      <c r="A6" s="12"/>
      <c r="B6" s="12"/>
      <c r="C6" s="12"/>
      <c r="D6" s="12"/>
      <c r="E6" s="12"/>
    </row>
    <row r="7" spans="1:15" ht="25.5">
      <c r="A7" s="48" t="s">
        <v>40</v>
      </c>
      <c r="B7" s="49"/>
      <c r="C7" s="48" t="s">
        <v>39</v>
      </c>
      <c r="D7" s="48" t="s">
        <v>69</v>
      </c>
      <c r="E7" s="48" t="s">
        <v>68</v>
      </c>
    </row>
    <row r="8" spans="1:15">
      <c r="A8" s="7"/>
      <c r="B8" s="3" t="s">
        <v>37</v>
      </c>
      <c r="C8" s="3" t="s">
        <v>36</v>
      </c>
      <c r="D8" s="3" t="s">
        <v>35</v>
      </c>
      <c r="E8" s="3" t="s">
        <v>34</v>
      </c>
    </row>
    <row r="9" spans="1:15">
      <c r="A9" s="3">
        <v>1</v>
      </c>
      <c r="B9" s="47"/>
      <c r="C9" s="3"/>
      <c r="D9" s="3"/>
      <c r="E9" s="3"/>
    </row>
    <row r="10" spans="1:15">
      <c r="A10" s="3">
        <f t="shared" ref="A10:A45" si="0">A9+1</f>
        <v>2</v>
      </c>
      <c r="B10" s="7" t="s">
        <v>67</v>
      </c>
      <c r="C10" s="45" t="s">
        <v>63</v>
      </c>
      <c r="D10" s="5">
        <v>291961292.69999999</v>
      </c>
      <c r="E10" s="5">
        <v>121900413.42000002</v>
      </c>
    </row>
    <row r="11" spans="1:15">
      <c r="A11" s="3">
        <f t="shared" si="0"/>
        <v>3</v>
      </c>
      <c r="B11" s="7"/>
      <c r="C11" s="3"/>
      <c r="D11" s="7"/>
      <c r="E11" s="7"/>
    </row>
    <row r="12" spans="1:15">
      <c r="A12" s="3">
        <f t="shared" si="0"/>
        <v>4</v>
      </c>
      <c r="B12" s="7" t="s">
        <v>66</v>
      </c>
      <c r="C12" s="45" t="s">
        <v>63</v>
      </c>
      <c r="D12" s="46">
        <v>88318800.439999998</v>
      </c>
      <c r="E12" s="46">
        <v>31696914.329999998</v>
      </c>
    </row>
    <row r="13" spans="1:15">
      <c r="A13" s="3">
        <f t="shared" si="0"/>
        <v>5</v>
      </c>
      <c r="C13" s="45"/>
      <c r="D13" s="10"/>
      <c r="E13" s="10"/>
    </row>
    <row r="14" spans="1:15">
      <c r="A14" s="3">
        <f t="shared" si="0"/>
        <v>6</v>
      </c>
      <c r="B14" s="7" t="s">
        <v>65</v>
      </c>
      <c r="C14" s="3" t="str">
        <f>"("&amp;A$10&amp;") - ("&amp;A12&amp;")"</f>
        <v>(2) - (4)</v>
      </c>
      <c r="D14" s="10">
        <f>D10-D12</f>
        <v>203642492.25999999</v>
      </c>
      <c r="E14" s="10">
        <f>E10-E12</f>
        <v>90203499.090000018</v>
      </c>
    </row>
    <row r="15" spans="1:15">
      <c r="A15" s="3">
        <f t="shared" si="0"/>
        <v>7</v>
      </c>
      <c r="B15" s="7"/>
      <c r="C15" s="45"/>
      <c r="D15" s="7"/>
      <c r="E15" s="7"/>
    </row>
    <row r="16" spans="1:15">
      <c r="A16" s="3">
        <f t="shared" si="0"/>
        <v>8</v>
      </c>
      <c r="B16" s="7" t="s">
        <v>64</v>
      </c>
      <c r="C16" s="45" t="s">
        <v>63</v>
      </c>
      <c r="D16" s="39">
        <v>559688037</v>
      </c>
      <c r="E16" s="39">
        <v>512283585</v>
      </c>
    </row>
    <row r="17" spans="1:5">
      <c r="A17" s="3">
        <f t="shared" si="0"/>
        <v>9</v>
      </c>
      <c r="B17" s="7"/>
      <c r="C17" s="3"/>
      <c r="D17" s="7"/>
      <c r="E17" s="7"/>
    </row>
    <row r="18" spans="1:5" ht="13.5" thickBot="1">
      <c r="A18" s="3">
        <f t="shared" si="0"/>
        <v>10</v>
      </c>
      <c r="B18" s="7" t="s">
        <v>62</v>
      </c>
      <c r="C18" s="3" t="str">
        <f>"("&amp;A14&amp;") / ("&amp;A16&amp;")"</f>
        <v>(6) / (8)</v>
      </c>
      <c r="D18" s="38">
        <f>ROUND(D14/D16,5)</f>
        <v>0.36385000000000001</v>
      </c>
      <c r="E18" s="38">
        <f>ROUND(E14/E16,5)</f>
        <v>0.17607999999999999</v>
      </c>
    </row>
    <row r="19" spans="1:5" ht="13.5" thickTop="1">
      <c r="A19" s="3">
        <f t="shared" si="0"/>
        <v>11</v>
      </c>
      <c r="B19" s="12"/>
      <c r="C19" s="12"/>
      <c r="D19" s="12"/>
      <c r="E19" s="12"/>
    </row>
    <row r="20" spans="1:5">
      <c r="A20" s="3">
        <f t="shared" si="0"/>
        <v>12</v>
      </c>
      <c r="B20" s="7" t="s">
        <v>61</v>
      </c>
      <c r="C20" s="3" t="s">
        <v>60</v>
      </c>
      <c r="D20" s="6">
        <v>307.89</v>
      </c>
      <c r="E20" s="6">
        <v>1687.0800000000002</v>
      </c>
    </row>
    <row r="21" spans="1:5">
      <c r="A21" s="3">
        <f t="shared" si="0"/>
        <v>13</v>
      </c>
      <c r="B21" s="7"/>
      <c r="C21" s="3"/>
      <c r="D21" s="7"/>
      <c r="E21" s="7"/>
    </row>
    <row r="22" spans="1:5">
      <c r="A22" s="3">
        <f t="shared" si="0"/>
        <v>14</v>
      </c>
      <c r="B22" s="7" t="s">
        <v>59</v>
      </c>
      <c r="C22" s="3" t="s">
        <v>17</v>
      </c>
      <c r="D22" s="44">
        <v>732936.64874727989</v>
      </c>
      <c r="E22" s="44">
        <v>58671.12940103349</v>
      </c>
    </row>
    <row r="23" spans="1:5">
      <c r="A23" s="3">
        <f t="shared" si="0"/>
        <v>15</v>
      </c>
      <c r="B23" s="7"/>
      <c r="C23" s="3"/>
      <c r="D23" s="7"/>
      <c r="E23" s="7"/>
    </row>
    <row r="24" spans="1:5">
      <c r="A24" s="3">
        <f t="shared" si="0"/>
        <v>16</v>
      </c>
      <c r="B24" s="7" t="s">
        <v>58</v>
      </c>
      <c r="C24" s="3" t="str">
        <f>"("&amp;A$20&amp;") x ("&amp;A22&amp;")"</f>
        <v>(12) x (14)</v>
      </c>
      <c r="D24" s="41">
        <f>D20*D22</f>
        <v>225663864.78279999</v>
      </c>
      <c r="E24" s="41">
        <f>E20*E22</f>
        <v>98982888.989895582</v>
      </c>
    </row>
    <row r="25" spans="1:5">
      <c r="A25" s="3">
        <f t="shared" si="0"/>
        <v>17</v>
      </c>
      <c r="B25" s="7"/>
      <c r="C25" s="3"/>
      <c r="D25" s="41"/>
      <c r="E25" s="41"/>
    </row>
    <row r="26" spans="1:5">
      <c r="A26" s="3">
        <f t="shared" si="0"/>
        <v>18</v>
      </c>
      <c r="B26" s="7" t="s">
        <v>57</v>
      </c>
      <c r="C26" s="3" t="s">
        <v>56</v>
      </c>
      <c r="D26" s="43">
        <f>'JAP-23 Page 1'!O22</f>
        <v>9518281.0691519976</v>
      </c>
      <c r="E26" s="43">
        <f>'JAP-23 Page 2'!O22</f>
        <v>2080845.0935402249</v>
      </c>
    </row>
    <row r="27" spans="1:5">
      <c r="A27" s="3">
        <f t="shared" si="0"/>
        <v>19</v>
      </c>
      <c r="B27" s="7"/>
      <c r="C27" s="3"/>
      <c r="D27" s="42"/>
      <c r="E27" s="42"/>
    </row>
    <row r="28" spans="1:5">
      <c r="A28" s="3">
        <f t="shared" si="0"/>
        <v>20</v>
      </c>
      <c r="B28" s="7" t="s">
        <v>55</v>
      </c>
      <c r="C28" s="3" t="str">
        <f>"("&amp;A24&amp;") + ("&amp;A26&amp;")"</f>
        <v>(16) + (18)</v>
      </c>
      <c r="D28" s="41">
        <f>D24+D26</f>
        <v>235182145.85195199</v>
      </c>
      <c r="E28" s="41">
        <f>E24+E26</f>
        <v>101063734.0834358</v>
      </c>
    </row>
    <row r="29" spans="1:5">
      <c r="A29" s="3">
        <f t="shared" si="0"/>
        <v>21</v>
      </c>
      <c r="B29" s="12"/>
      <c r="C29" s="12"/>
      <c r="D29" s="40"/>
      <c r="E29" s="40"/>
    </row>
    <row r="30" spans="1:5">
      <c r="A30" s="3">
        <f t="shared" si="0"/>
        <v>22</v>
      </c>
      <c r="B30" s="7" t="s">
        <v>54</v>
      </c>
      <c r="C30" s="3" t="s">
        <v>17</v>
      </c>
      <c r="D30" s="39">
        <v>565140089.31640637</v>
      </c>
      <c r="E30" s="39">
        <v>546276437.64665544</v>
      </c>
    </row>
    <row r="31" spans="1:5">
      <c r="A31" s="3">
        <f t="shared" si="0"/>
        <v>23</v>
      </c>
      <c r="B31" s="12"/>
      <c r="C31" s="12"/>
      <c r="D31" s="12"/>
      <c r="E31" s="12"/>
    </row>
    <row r="32" spans="1:5" ht="13.5" thickBot="1">
      <c r="A32" s="3">
        <f t="shared" si="0"/>
        <v>24</v>
      </c>
      <c r="B32" s="7" t="s">
        <v>53</v>
      </c>
      <c r="C32" s="3" t="str">
        <f>"("&amp;A28&amp;") / ("&amp;A30&amp;")"</f>
        <v>(20) / (22)</v>
      </c>
      <c r="D32" s="38">
        <f>ROUND(D28/D30,5)</f>
        <v>0.41615000000000002</v>
      </c>
      <c r="E32" s="38">
        <f>ROUND(E28/E30,5)</f>
        <v>0.185</v>
      </c>
    </row>
    <row r="33" spans="1:5" ht="13.5" thickTop="1">
      <c r="A33" s="3">
        <f t="shared" si="0"/>
        <v>25</v>
      </c>
      <c r="B33" s="12"/>
      <c r="C33" s="12"/>
      <c r="D33" s="12"/>
      <c r="E33" s="12"/>
    </row>
    <row r="34" spans="1:5">
      <c r="A34" s="3">
        <f t="shared" si="0"/>
        <v>26</v>
      </c>
      <c r="B34" s="7" t="s">
        <v>52</v>
      </c>
      <c r="C34" s="3" t="str">
        <f>"("&amp;A32&amp;") - ("&amp;A18&amp;")"</f>
        <v>(24) - (10)</v>
      </c>
      <c r="D34" s="13">
        <f>D32-D18</f>
        <v>5.2300000000000013E-2</v>
      </c>
      <c r="E34" s="13">
        <f>E32-E18</f>
        <v>8.9200000000000113E-3</v>
      </c>
    </row>
    <row r="35" spans="1:5">
      <c r="A35" s="3">
        <f t="shared" si="0"/>
        <v>27</v>
      </c>
      <c r="B35" s="7"/>
      <c r="C35" s="12"/>
      <c r="D35" s="12"/>
      <c r="E35" s="12"/>
    </row>
    <row r="36" spans="1:5">
      <c r="A36" s="3">
        <f t="shared" si="0"/>
        <v>28</v>
      </c>
      <c r="B36" s="7" t="s">
        <v>51</v>
      </c>
      <c r="C36" s="3" t="s">
        <v>50</v>
      </c>
      <c r="D36" s="13">
        <f>'JAP-23 Page 4'!D34</f>
        <v>5.2300000000000013E-2</v>
      </c>
      <c r="E36" s="13">
        <f>'JAP-23 Page 4'!E34</f>
        <v>8.9200000000000113E-3</v>
      </c>
    </row>
    <row r="37" spans="1:5">
      <c r="A37" s="3">
        <f t="shared" si="0"/>
        <v>29</v>
      </c>
      <c r="B37" s="7"/>
      <c r="C37" s="3"/>
      <c r="D37" s="12"/>
      <c r="E37" s="12"/>
    </row>
    <row r="38" spans="1:5">
      <c r="A38" s="3">
        <f t="shared" si="0"/>
        <v>30</v>
      </c>
      <c r="B38" s="7" t="s">
        <v>49</v>
      </c>
      <c r="C38" s="3" t="s">
        <v>10</v>
      </c>
      <c r="D38" s="37">
        <f>IF(D34=D36,D26,(D26-((D34-D36)*D30)))</f>
        <v>9518281.0691519976</v>
      </c>
      <c r="E38" s="10">
        <f>IF(E34=E36,E26,(E26-((E34-E36)*E30)))</f>
        <v>2080845.0935402249</v>
      </c>
    </row>
    <row r="39" spans="1:5">
      <c r="A39" s="3">
        <f t="shared" si="0"/>
        <v>31</v>
      </c>
      <c r="B39" s="7"/>
      <c r="C39" s="12"/>
      <c r="D39" s="12"/>
      <c r="E39" s="12"/>
    </row>
    <row r="40" spans="1:5">
      <c r="A40" s="3">
        <f t="shared" si="0"/>
        <v>32</v>
      </c>
      <c r="B40" s="7" t="s">
        <v>48</v>
      </c>
      <c r="C40" s="3" t="str">
        <f>"("&amp;A$30&amp;") x ("&amp;A36&amp;")"</f>
        <v>(22) x (28)</v>
      </c>
      <c r="D40" s="10"/>
      <c r="E40" s="10">
        <f>E30*E36</f>
        <v>4872785.8238081727</v>
      </c>
    </row>
    <row r="41" spans="1:5">
      <c r="A41" s="3">
        <f t="shared" si="0"/>
        <v>33</v>
      </c>
      <c r="B41" s="7"/>
      <c r="C41" s="12"/>
      <c r="D41" s="10"/>
      <c r="E41" s="10"/>
    </row>
    <row r="42" spans="1:5">
      <c r="A42" s="3">
        <f t="shared" si="0"/>
        <v>34</v>
      </c>
      <c r="B42" s="7" t="s">
        <v>47</v>
      </c>
      <c r="C42" s="3" t="str">
        <f>"("&amp;A40&amp;") / ("&amp;A28&amp;")"</f>
        <v>(32) / (20)</v>
      </c>
      <c r="D42" s="36"/>
      <c r="E42" s="36">
        <f>ROUND(E40/E28,5)</f>
        <v>4.8210000000000003E-2</v>
      </c>
    </row>
    <row r="43" spans="1:5">
      <c r="A43" s="3">
        <f t="shared" si="0"/>
        <v>35</v>
      </c>
      <c r="B43" s="7"/>
      <c r="C43" s="12"/>
      <c r="D43" s="10"/>
      <c r="E43" s="10"/>
    </row>
    <row r="44" spans="1:5">
      <c r="A44" s="3">
        <f t="shared" si="0"/>
        <v>36</v>
      </c>
      <c r="B44" s="12" t="s">
        <v>159</v>
      </c>
      <c r="C44" s="12"/>
      <c r="D44" s="10"/>
      <c r="E44" s="10"/>
    </row>
    <row r="45" spans="1:5">
      <c r="A45" s="3">
        <f t="shared" si="0"/>
        <v>37</v>
      </c>
      <c r="B45" s="35" t="s">
        <v>46</v>
      </c>
      <c r="C45" s="12"/>
      <c r="D45" s="10"/>
      <c r="E45" s="10"/>
    </row>
    <row r="46" spans="1:5">
      <c r="C46" s="12"/>
    </row>
    <row r="49" spans="3:3">
      <c r="C49" s="12"/>
    </row>
    <row r="52" spans="3:3">
      <c r="C52" s="1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Normal="100" workbookViewId="0">
      <selection activeCell="F46" sqref="F46"/>
    </sheetView>
  </sheetViews>
  <sheetFormatPr defaultRowHeight="15"/>
  <cols>
    <col min="1" max="1" width="6.42578125" customWidth="1"/>
    <col min="2" max="2" width="59.85546875" customWidth="1"/>
    <col min="3" max="3" width="17" bestFit="1" customWidth="1"/>
    <col min="4" max="5" width="19.7109375" customWidth="1"/>
  </cols>
  <sheetData>
    <row r="1" spans="1:5">
      <c r="A1" s="134" t="s">
        <v>44</v>
      </c>
      <c r="B1" s="134"/>
      <c r="C1" s="134"/>
      <c r="D1" s="134"/>
      <c r="E1" s="134"/>
    </row>
    <row r="2" spans="1:5">
      <c r="A2" s="134" t="s">
        <v>43</v>
      </c>
      <c r="B2" s="134"/>
      <c r="C2" s="134"/>
      <c r="D2" s="134"/>
      <c r="E2" s="134"/>
    </row>
    <row r="3" spans="1:5">
      <c r="A3" s="134" t="s">
        <v>95</v>
      </c>
      <c r="B3" s="134"/>
      <c r="C3" s="134"/>
      <c r="D3" s="134"/>
      <c r="E3" s="134"/>
    </row>
    <row r="4" spans="1:5">
      <c r="A4" s="134" t="s">
        <v>70</v>
      </c>
      <c r="B4" s="134"/>
      <c r="C4" s="134"/>
      <c r="D4" s="134"/>
      <c r="E4" s="134"/>
    </row>
    <row r="5" spans="1:5">
      <c r="A5" s="12"/>
      <c r="B5" s="12"/>
      <c r="C5" s="12"/>
      <c r="D5" s="12"/>
      <c r="E5" s="12"/>
    </row>
    <row r="6" spans="1:5">
      <c r="A6" s="12"/>
      <c r="B6" s="12"/>
      <c r="C6" s="12"/>
      <c r="D6" s="12"/>
      <c r="E6" s="12"/>
    </row>
    <row r="7" spans="1:5" ht="25.5">
      <c r="A7" s="48" t="s">
        <v>40</v>
      </c>
      <c r="B7" s="49"/>
      <c r="C7" s="48" t="s">
        <v>39</v>
      </c>
      <c r="D7" s="48" t="s">
        <v>69</v>
      </c>
      <c r="E7" s="48" t="s">
        <v>68</v>
      </c>
    </row>
    <row r="8" spans="1:5">
      <c r="A8" s="7"/>
      <c r="B8" s="3" t="s">
        <v>37</v>
      </c>
      <c r="C8" s="3" t="s">
        <v>36</v>
      </c>
      <c r="D8" s="3" t="s">
        <v>35</v>
      </c>
      <c r="E8" s="3" t="s">
        <v>34</v>
      </c>
    </row>
    <row r="9" spans="1:5">
      <c r="A9" s="3">
        <v>1</v>
      </c>
      <c r="B9" s="47"/>
      <c r="C9" s="3"/>
      <c r="D9" s="3"/>
      <c r="E9" s="3"/>
    </row>
    <row r="10" spans="1:5">
      <c r="A10" s="3">
        <f t="shared" ref="A10:A37" si="0">A9+1</f>
        <v>2</v>
      </c>
      <c r="B10" s="7" t="s">
        <v>94</v>
      </c>
      <c r="C10" s="3" t="s">
        <v>89</v>
      </c>
      <c r="D10" s="5">
        <v>626364038.94210923</v>
      </c>
      <c r="E10" s="5">
        <v>436015761.77686995</v>
      </c>
    </row>
    <row r="11" spans="1:5">
      <c r="A11" s="3">
        <f t="shared" si="0"/>
        <v>3</v>
      </c>
      <c r="B11" s="7"/>
      <c r="C11" s="3"/>
      <c r="D11" s="7"/>
      <c r="E11" s="7"/>
    </row>
    <row r="12" spans="1:5">
      <c r="A12" s="3">
        <f t="shared" si="0"/>
        <v>4</v>
      </c>
      <c r="B12" s="7" t="s">
        <v>93</v>
      </c>
      <c r="C12" s="3" t="s">
        <v>56</v>
      </c>
      <c r="D12" s="43">
        <f>'JAP-23 Page 1'!P32</f>
        <v>5517149.3026181385</v>
      </c>
      <c r="E12" s="43">
        <f>'JAP-23 Page 2'!P32</f>
        <v>-691522.02382326196</v>
      </c>
    </row>
    <row r="13" spans="1:5">
      <c r="A13" s="3">
        <f t="shared" si="0"/>
        <v>5</v>
      </c>
      <c r="B13" s="7"/>
      <c r="C13" s="3"/>
      <c r="D13" s="7"/>
      <c r="E13" s="7"/>
    </row>
    <row r="14" spans="1:5">
      <c r="A14" s="3">
        <f t="shared" si="0"/>
        <v>6</v>
      </c>
      <c r="B14" s="7" t="s">
        <v>92</v>
      </c>
      <c r="C14" s="3" t="s">
        <v>91</v>
      </c>
      <c r="D14" s="5">
        <f>D10-D12</f>
        <v>620846889.63949108</v>
      </c>
      <c r="E14" s="5">
        <f>E10-E12</f>
        <v>436707283.80069321</v>
      </c>
    </row>
    <row r="15" spans="1:5">
      <c r="A15" s="3">
        <f t="shared" si="0"/>
        <v>7</v>
      </c>
      <c r="B15" s="7"/>
      <c r="C15" s="3"/>
      <c r="D15" s="7"/>
      <c r="E15" s="7"/>
    </row>
    <row r="16" spans="1:5">
      <c r="A16" s="3">
        <f t="shared" si="0"/>
        <v>8</v>
      </c>
      <c r="B16" s="7" t="s">
        <v>90</v>
      </c>
      <c r="C16" s="3" t="s">
        <v>89</v>
      </c>
      <c r="D16" s="58">
        <v>555530762.32551038</v>
      </c>
      <c r="E16" s="58">
        <v>544431712.71522951</v>
      </c>
    </row>
    <row r="17" spans="1:5">
      <c r="A17" s="3">
        <f t="shared" si="0"/>
        <v>9</v>
      </c>
      <c r="B17" s="7"/>
      <c r="C17" s="3"/>
      <c r="D17" s="7"/>
      <c r="E17" s="7"/>
    </row>
    <row r="18" spans="1:5">
      <c r="A18" s="3">
        <f t="shared" si="0"/>
        <v>10</v>
      </c>
      <c r="B18" s="7" t="s">
        <v>88</v>
      </c>
      <c r="C18" s="3" t="s">
        <v>87</v>
      </c>
      <c r="D18" s="53">
        <f>ROUND(D10/D16,5)</f>
        <v>1.12751</v>
      </c>
      <c r="E18" s="53">
        <f>ROUND(E10/E16,5)</f>
        <v>0.80086000000000002</v>
      </c>
    </row>
    <row r="19" spans="1:5">
      <c r="A19" s="3">
        <f t="shared" si="0"/>
        <v>11</v>
      </c>
      <c r="B19" s="7"/>
      <c r="C19" s="3"/>
      <c r="D19" s="53"/>
      <c r="E19" s="53"/>
    </row>
    <row r="20" spans="1:5">
      <c r="A20" s="3">
        <f t="shared" si="0"/>
        <v>12</v>
      </c>
      <c r="B20" s="7" t="s">
        <v>86</v>
      </c>
      <c r="C20" s="3" t="s">
        <v>6</v>
      </c>
      <c r="D20" s="57">
        <v>2.1059999999999968E-2</v>
      </c>
      <c r="E20" s="57">
        <v>-2.2499999999999742E-3</v>
      </c>
    </row>
    <row r="21" spans="1:5">
      <c r="A21" s="3">
        <f t="shared" si="0"/>
        <v>13</v>
      </c>
      <c r="B21" s="7"/>
      <c r="C21" s="3"/>
      <c r="D21" s="53"/>
      <c r="E21" s="53"/>
    </row>
    <row r="22" spans="1:5">
      <c r="A22" s="3">
        <f t="shared" si="0"/>
        <v>14</v>
      </c>
      <c r="B22" s="7" t="s">
        <v>85</v>
      </c>
      <c r="C22" s="3" t="s">
        <v>84</v>
      </c>
      <c r="D22" s="53">
        <f>D18+D20</f>
        <v>1.1485699999999999</v>
      </c>
      <c r="E22" s="53">
        <f>E18+E20</f>
        <v>0.79861000000000004</v>
      </c>
    </row>
    <row r="23" spans="1:5">
      <c r="A23" s="3">
        <f t="shared" si="0"/>
        <v>15</v>
      </c>
      <c r="B23" s="7"/>
      <c r="C23" s="3"/>
      <c r="D23" s="53"/>
      <c r="E23" s="53"/>
    </row>
    <row r="24" spans="1:5">
      <c r="A24" s="3">
        <f t="shared" si="0"/>
        <v>16</v>
      </c>
      <c r="B24" s="7" t="s">
        <v>83</v>
      </c>
      <c r="C24" s="3" t="s">
        <v>82</v>
      </c>
      <c r="D24" s="53">
        <f>'JAP-23 Page 3'!D34</f>
        <v>5.2300000000000013E-2</v>
      </c>
      <c r="E24" s="53">
        <f>'JAP-23 Page 3'!E34</f>
        <v>8.9200000000000113E-3</v>
      </c>
    </row>
    <row r="25" spans="1:5">
      <c r="A25" s="3">
        <f t="shared" si="0"/>
        <v>17</v>
      </c>
      <c r="B25" s="7"/>
      <c r="C25" s="3"/>
      <c r="D25" s="7"/>
      <c r="E25" s="7"/>
    </row>
    <row r="26" spans="1:5">
      <c r="A26" s="3">
        <f t="shared" si="0"/>
        <v>18</v>
      </c>
      <c r="B26" s="7" t="s">
        <v>81</v>
      </c>
      <c r="C26" s="3" t="s">
        <v>80</v>
      </c>
      <c r="D26" s="13">
        <f>D24-D20</f>
        <v>3.1240000000000046E-2</v>
      </c>
      <c r="E26" s="13">
        <f>E24-E20</f>
        <v>1.1169999999999985E-2</v>
      </c>
    </row>
    <row r="27" spans="1:5">
      <c r="A27" s="3">
        <f t="shared" si="0"/>
        <v>19</v>
      </c>
      <c r="B27" s="7"/>
      <c r="C27" s="3"/>
      <c r="D27" s="7"/>
      <c r="E27" s="7"/>
    </row>
    <row r="28" spans="1:5">
      <c r="A28" s="3">
        <f t="shared" si="0"/>
        <v>20</v>
      </c>
      <c r="B28" s="7" t="s">
        <v>79</v>
      </c>
      <c r="C28" s="3" t="s">
        <v>78</v>
      </c>
      <c r="D28" s="9">
        <f>D26/D22</f>
        <v>2.7199038804774676E-2</v>
      </c>
      <c r="E28" s="9">
        <f>E26/E22</f>
        <v>1.3986802068594163E-2</v>
      </c>
    </row>
    <row r="29" spans="1:5">
      <c r="A29" s="3">
        <f t="shared" si="0"/>
        <v>21</v>
      </c>
      <c r="B29" s="7"/>
      <c r="C29" s="3"/>
      <c r="D29" s="7"/>
      <c r="E29" s="7"/>
    </row>
    <row r="30" spans="1:5">
      <c r="A30" s="3">
        <f t="shared" si="0"/>
        <v>22</v>
      </c>
      <c r="B30" s="7" t="s">
        <v>77</v>
      </c>
      <c r="C30" s="3" t="s">
        <v>10</v>
      </c>
      <c r="D30" s="56">
        <f>IF(D28&gt;3%,D28-3%,0)</f>
        <v>0</v>
      </c>
      <c r="E30" s="56">
        <f>IF(E28&gt;3%,E28-3%,0)</f>
        <v>0</v>
      </c>
    </row>
    <row r="31" spans="1:5">
      <c r="A31" s="3">
        <f t="shared" si="0"/>
        <v>23</v>
      </c>
      <c r="B31" s="7"/>
      <c r="C31" s="3"/>
      <c r="D31" s="7"/>
      <c r="E31" s="7"/>
    </row>
    <row r="32" spans="1:5">
      <c r="A32" s="3">
        <f t="shared" si="0"/>
        <v>24</v>
      </c>
      <c r="B32" s="7" t="s">
        <v>76</v>
      </c>
      <c r="C32" s="3" t="s">
        <v>75</v>
      </c>
      <c r="D32" s="55">
        <f>D30*D22</f>
        <v>0</v>
      </c>
      <c r="E32" s="55">
        <f>E30*E22</f>
        <v>0</v>
      </c>
    </row>
    <row r="33" spans="1:5">
      <c r="A33" s="3">
        <f t="shared" si="0"/>
        <v>25</v>
      </c>
      <c r="B33" s="12"/>
      <c r="C33" s="12"/>
      <c r="D33" s="54"/>
      <c r="E33" s="54"/>
    </row>
    <row r="34" spans="1:5">
      <c r="A34" s="3">
        <f t="shared" si="0"/>
        <v>26</v>
      </c>
      <c r="B34" s="7" t="s">
        <v>74</v>
      </c>
      <c r="C34" s="3" t="s">
        <v>73</v>
      </c>
      <c r="D34" s="53">
        <f>D24-D32</f>
        <v>5.2300000000000013E-2</v>
      </c>
      <c r="E34" s="53">
        <f>E24-E32</f>
        <v>8.9200000000000113E-3</v>
      </c>
    </row>
    <row r="35" spans="1:5">
      <c r="A35" s="3">
        <f t="shared" si="0"/>
        <v>27</v>
      </c>
      <c r="B35" s="52"/>
      <c r="C35" s="52"/>
      <c r="D35" s="52"/>
      <c r="E35" s="52"/>
    </row>
    <row r="36" spans="1:5">
      <c r="A36" s="3">
        <f t="shared" si="0"/>
        <v>28</v>
      </c>
      <c r="B36" s="12" t="str">
        <f>'JAP-23 Page 3'!B44</f>
        <v>* Includes Schedules 31, 31T, 41, 41T, 85, 85T, 86, 86T, 87 and 87T.  Rates for special contract customers are governed by thier contracts.</v>
      </c>
      <c r="C36" s="52"/>
      <c r="D36" s="52"/>
      <c r="E36" s="52"/>
    </row>
    <row r="37" spans="1:5">
      <c r="A37" s="3">
        <f t="shared" si="0"/>
        <v>29</v>
      </c>
      <c r="B37" s="12" t="s">
        <v>72</v>
      </c>
    </row>
    <row r="39" spans="1:5">
      <c r="D39" s="5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5"/>
  <sheetViews>
    <sheetView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5"/>
  <cols>
    <col min="1" max="1" width="5.5703125" bestFit="1" customWidth="1"/>
    <col min="2" max="2" width="3" customWidth="1"/>
    <col min="3" max="3" width="22" bestFit="1" customWidth="1"/>
    <col min="4" max="4" width="8.42578125" bestFit="1" customWidth="1"/>
    <col min="5" max="5" width="13.28515625" bestFit="1" customWidth="1"/>
    <col min="6" max="6" width="10.7109375" bestFit="1" customWidth="1"/>
    <col min="7" max="7" width="16" bestFit="1" customWidth="1"/>
    <col min="8" max="8" width="2.42578125" customWidth="1"/>
    <col min="9" max="9" width="12.5703125" bestFit="1" customWidth="1"/>
    <col min="10" max="10" width="2.42578125" customWidth="1"/>
    <col min="11" max="11" width="10" bestFit="1" customWidth="1"/>
    <col min="12" max="12" width="16" bestFit="1" customWidth="1"/>
    <col min="13" max="13" width="2.42578125" customWidth="1"/>
    <col min="14" max="14" width="11.5703125" bestFit="1" customWidth="1"/>
    <col min="15" max="15" width="7.85546875" bestFit="1" customWidth="1"/>
    <col min="16" max="16" width="2.42578125" customWidth="1"/>
    <col min="17" max="17" width="14.85546875" bestFit="1" customWidth="1"/>
  </cols>
  <sheetData>
    <row r="1" spans="1:17">
      <c r="A1" s="63"/>
      <c r="B1" s="135" t="s">
        <v>44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>
      <c r="A2" s="63"/>
      <c r="B2" s="135" t="s">
        <v>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>
      <c r="A3" s="63"/>
      <c r="B3" s="135" t="s">
        <v>146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>
      <c r="A4" s="63"/>
      <c r="B4" s="135" t="s">
        <v>70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>
      <c r="A5" s="63"/>
      <c r="B5" s="124"/>
      <c r="C5" s="124"/>
      <c r="D5" s="124"/>
      <c r="E5" s="124"/>
      <c r="F5" s="124"/>
      <c r="G5" s="124"/>
      <c r="H5" s="123"/>
      <c r="I5" s="123"/>
      <c r="J5" s="123"/>
      <c r="K5" s="123"/>
      <c r="L5" s="123"/>
      <c r="M5" s="123"/>
      <c r="N5" s="123"/>
      <c r="O5" s="123"/>
      <c r="P5" s="123"/>
      <c r="Q5" s="122"/>
    </row>
    <row r="6" spans="1:17">
      <c r="A6" s="121" t="s">
        <v>145</v>
      </c>
      <c r="B6" s="63"/>
      <c r="C6" s="99"/>
      <c r="D6" s="99"/>
      <c r="E6" s="102" t="s">
        <v>144</v>
      </c>
      <c r="F6" s="118" t="s">
        <v>143</v>
      </c>
      <c r="G6" s="119"/>
      <c r="H6" s="120"/>
      <c r="I6" s="103" t="s">
        <v>142</v>
      </c>
      <c r="J6" s="103"/>
      <c r="K6" s="118" t="s">
        <v>141</v>
      </c>
      <c r="L6" s="119"/>
      <c r="M6" s="111"/>
      <c r="N6" s="118" t="s">
        <v>140</v>
      </c>
      <c r="O6" s="118"/>
      <c r="P6" s="117"/>
      <c r="Q6" s="99" t="s">
        <v>139</v>
      </c>
    </row>
    <row r="7" spans="1:17">
      <c r="A7" s="48" t="s">
        <v>138</v>
      </c>
      <c r="B7" s="116"/>
      <c r="C7" s="107" t="s">
        <v>137</v>
      </c>
      <c r="D7" s="107" t="s">
        <v>136</v>
      </c>
      <c r="E7" s="113" t="s">
        <v>135</v>
      </c>
      <c r="F7" s="107" t="s">
        <v>133</v>
      </c>
      <c r="G7" s="112" t="s">
        <v>132</v>
      </c>
      <c r="H7" s="115"/>
      <c r="I7" s="114" t="s">
        <v>134</v>
      </c>
      <c r="J7" s="103"/>
      <c r="K7" s="113" t="s">
        <v>133</v>
      </c>
      <c r="L7" s="112" t="s">
        <v>132</v>
      </c>
      <c r="M7" s="111"/>
      <c r="N7" s="110" t="s">
        <v>131</v>
      </c>
      <c r="O7" s="109" t="s">
        <v>130</v>
      </c>
      <c r="P7" s="108"/>
      <c r="Q7" s="107" t="s">
        <v>129</v>
      </c>
    </row>
    <row r="8" spans="1:17">
      <c r="A8" s="106"/>
      <c r="B8" s="66"/>
      <c r="C8" s="99" t="s">
        <v>37</v>
      </c>
      <c r="D8" s="99" t="s">
        <v>36</v>
      </c>
      <c r="E8" s="105" t="s">
        <v>35</v>
      </c>
      <c r="F8" s="99" t="s">
        <v>34</v>
      </c>
      <c r="G8" s="105" t="s">
        <v>33</v>
      </c>
      <c r="H8" s="104"/>
      <c r="I8" s="103" t="s">
        <v>32</v>
      </c>
      <c r="J8" s="103"/>
      <c r="K8" s="102" t="s">
        <v>31</v>
      </c>
      <c r="L8" s="101" t="s">
        <v>30</v>
      </c>
      <c r="M8" s="100"/>
      <c r="N8" s="99" t="s">
        <v>128</v>
      </c>
      <c r="O8" s="99" t="s">
        <v>28</v>
      </c>
      <c r="P8" s="99"/>
      <c r="Q8" s="99" t="s">
        <v>27</v>
      </c>
    </row>
    <row r="9" spans="1:17">
      <c r="A9" s="3">
        <v>1</v>
      </c>
      <c r="B9" s="87" t="s">
        <v>127</v>
      </c>
      <c r="C9" s="67"/>
      <c r="D9" s="71"/>
      <c r="E9" s="84"/>
      <c r="F9" s="84"/>
      <c r="G9" s="89"/>
      <c r="H9" s="95"/>
      <c r="I9" s="64"/>
      <c r="J9" s="95"/>
      <c r="K9" s="84"/>
      <c r="L9" s="89"/>
      <c r="M9" s="67"/>
      <c r="N9" s="67"/>
      <c r="O9" s="68"/>
      <c r="P9" s="67"/>
      <c r="Q9" s="67"/>
    </row>
    <row r="10" spans="1:17">
      <c r="A10" s="3">
        <f t="shared" ref="A10:A41" si="0">A9+1</f>
        <v>2</v>
      </c>
      <c r="B10" s="67"/>
      <c r="C10" s="72" t="s">
        <v>125</v>
      </c>
      <c r="D10" s="72" t="s">
        <v>99</v>
      </c>
      <c r="E10" s="77">
        <v>202815693</v>
      </c>
      <c r="F10" s="76">
        <v>0.30537999999999998</v>
      </c>
      <c r="G10" s="98">
        <f>ROUND($E10*F10,2)</f>
        <v>61935856.329999998</v>
      </c>
      <c r="H10" s="95"/>
      <c r="I10" s="64">
        <f>'JAP-23 Page 3'!$E$42</f>
        <v>4.8210000000000003E-2</v>
      </c>
      <c r="J10" s="95"/>
      <c r="K10" s="83">
        <f>ROUND(F10*(1+I10),5)</f>
        <v>0.3201</v>
      </c>
      <c r="L10" s="98">
        <f>ROUND($E10*K10,2)</f>
        <v>64921303.329999998</v>
      </c>
      <c r="M10" s="67"/>
      <c r="N10" s="61">
        <f>L10-G10</f>
        <v>2985447</v>
      </c>
      <c r="O10" s="60">
        <f>IF(G10&lt;&gt;0,N10/G10,0)</f>
        <v>4.820223981554822E-2</v>
      </c>
      <c r="P10" s="74"/>
      <c r="Q10" s="82">
        <f>K10-F10</f>
        <v>1.4720000000000011E-2</v>
      </c>
    </row>
    <row r="11" spans="1:17">
      <c r="A11" s="3">
        <f t="shared" si="0"/>
        <v>3</v>
      </c>
      <c r="B11" s="67"/>
      <c r="C11" s="72"/>
      <c r="D11" s="72"/>
      <c r="E11" s="84"/>
      <c r="F11" s="77"/>
      <c r="G11" s="98"/>
      <c r="H11" s="95"/>
      <c r="I11" s="64"/>
      <c r="J11" s="95"/>
      <c r="K11" s="77"/>
      <c r="L11" s="98"/>
      <c r="M11" s="67"/>
      <c r="N11" s="67"/>
      <c r="O11" s="68"/>
      <c r="P11" s="67"/>
      <c r="Q11" s="67"/>
    </row>
    <row r="12" spans="1:17">
      <c r="A12" s="3">
        <f t="shared" si="0"/>
        <v>4</v>
      </c>
      <c r="B12" s="94" t="s">
        <v>126</v>
      </c>
      <c r="C12" s="67"/>
      <c r="D12" s="71"/>
      <c r="E12" s="84"/>
      <c r="F12" s="84"/>
      <c r="G12" s="89"/>
      <c r="H12" s="95"/>
      <c r="I12" s="64"/>
      <c r="J12" s="95"/>
      <c r="K12" s="84"/>
      <c r="L12" s="89"/>
      <c r="M12" s="67"/>
      <c r="N12" s="72"/>
      <c r="O12" s="68"/>
      <c r="P12" s="67"/>
      <c r="Q12" s="67"/>
    </row>
    <row r="13" spans="1:17">
      <c r="A13" s="3">
        <f t="shared" si="0"/>
        <v>5</v>
      </c>
      <c r="B13" s="72"/>
      <c r="C13" s="72" t="s">
        <v>125</v>
      </c>
      <c r="D13" s="72" t="s">
        <v>99</v>
      </c>
      <c r="E13" s="77">
        <v>0</v>
      </c>
      <c r="F13" s="76">
        <f>F10</f>
        <v>0.30537999999999998</v>
      </c>
      <c r="G13" s="98">
        <f>ROUND($E13*F13,2)</f>
        <v>0</v>
      </c>
      <c r="H13" s="95"/>
      <c r="I13" s="64">
        <f>'JAP-23 Page 3'!$E$42</f>
        <v>4.8210000000000003E-2</v>
      </c>
      <c r="J13" s="95"/>
      <c r="K13" s="83">
        <f>ROUND(F13*(1+I13),5)</f>
        <v>0.3201</v>
      </c>
      <c r="L13" s="98">
        <f>ROUND($E13*K13,2)</f>
        <v>0</v>
      </c>
      <c r="M13" s="67"/>
      <c r="N13" s="61">
        <f>L13-G13</f>
        <v>0</v>
      </c>
      <c r="O13" s="60">
        <f>IF(G13&lt;&gt;0,N13/G13,0)</f>
        <v>0</v>
      </c>
      <c r="P13" s="74"/>
      <c r="Q13" s="82">
        <f>K13-F13</f>
        <v>1.4720000000000011E-2</v>
      </c>
    </row>
    <row r="14" spans="1:17">
      <c r="A14" s="3">
        <f t="shared" si="0"/>
        <v>6</v>
      </c>
      <c r="B14" s="72"/>
      <c r="C14" s="81" t="s">
        <v>110</v>
      </c>
      <c r="D14" s="72"/>
      <c r="E14" s="77"/>
      <c r="F14" s="76">
        <f>-F80</f>
        <v>-5.3699999999999998E-3</v>
      </c>
      <c r="G14" s="98">
        <f>ROUND($E14*F14,2)</f>
        <v>0</v>
      </c>
      <c r="H14" s="95"/>
      <c r="I14" s="64">
        <f>'JAP-23 Page 3'!$E$42</f>
        <v>4.8210000000000003E-2</v>
      </c>
      <c r="J14" s="95"/>
      <c r="K14" s="83">
        <f>ROUND(F14*(1+I14),5)</f>
        <v>-5.6299999999999996E-3</v>
      </c>
      <c r="L14" s="98">
        <f>ROUND($E14*K14,2)</f>
        <v>0</v>
      </c>
      <c r="M14" s="67"/>
      <c r="N14" s="61">
        <f>L14-G14</f>
        <v>0</v>
      </c>
      <c r="O14" s="60">
        <f>IF(G14&lt;&gt;0,N14/G14,0)</f>
        <v>0</v>
      </c>
      <c r="P14" s="74"/>
      <c r="Q14" s="82">
        <f>K14-F14</f>
        <v>-2.5999999999999981E-4</v>
      </c>
    </row>
    <row r="15" spans="1:17">
      <c r="A15" s="3">
        <f t="shared" si="0"/>
        <v>7</v>
      </c>
      <c r="B15" s="67"/>
      <c r="C15" s="78" t="s">
        <v>97</v>
      </c>
      <c r="D15" s="71"/>
      <c r="E15" s="77"/>
      <c r="F15" s="77"/>
      <c r="G15" s="97">
        <f>SUM(G13:G14)</f>
        <v>0</v>
      </c>
      <c r="H15" s="95"/>
      <c r="I15" s="64"/>
      <c r="J15" s="95"/>
      <c r="K15" s="77"/>
      <c r="L15" s="97">
        <f>SUM(L13:L14)</f>
        <v>0</v>
      </c>
      <c r="M15" s="67"/>
      <c r="N15" s="61">
        <f>L15-G15</f>
        <v>0</v>
      </c>
      <c r="O15" s="60">
        <f>IF(G15&lt;&gt;0,N15/G15,0)</f>
        <v>0</v>
      </c>
      <c r="P15" s="74"/>
      <c r="Q15" s="67"/>
    </row>
    <row r="16" spans="1:17">
      <c r="A16" s="3">
        <f t="shared" si="0"/>
        <v>8</v>
      </c>
      <c r="B16" s="72"/>
      <c r="C16" s="72"/>
      <c r="D16" s="72"/>
      <c r="E16" s="84"/>
      <c r="F16" s="96"/>
      <c r="G16" s="62"/>
      <c r="H16" s="95"/>
      <c r="I16" s="64"/>
      <c r="J16" s="95"/>
      <c r="K16" s="96"/>
      <c r="L16" s="62"/>
      <c r="M16" s="67"/>
      <c r="N16" s="67"/>
      <c r="O16" s="68"/>
      <c r="P16" s="67"/>
      <c r="Q16" s="67"/>
    </row>
    <row r="17" spans="1:17">
      <c r="A17" s="3">
        <f t="shared" si="0"/>
        <v>9</v>
      </c>
      <c r="B17" s="94" t="s">
        <v>124</v>
      </c>
      <c r="C17" s="67"/>
      <c r="D17" s="71"/>
      <c r="E17" s="84"/>
      <c r="F17" s="84"/>
      <c r="G17" s="89"/>
      <c r="H17" s="95"/>
      <c r="I17" s="64"/>
      <c r="J17" s="95"/>
      <c r="K17" s="84"/>
      <c r="L17" s="89"/>
      <c r="M17" s="67"/>
      <c r="N17" s="67"/>
      <c r="O17" s="68"/>
      <c r="P17" s="67"/>
      <c r="Q17" s="67"/>
    </row>
    <row r="18" spans="1:17">
      <c r="A18" s="3">
        <f t="shared" si="0"/>
        <v>10</v>
      </c>
      <c r="B18" s="67"/>
      <c r="C18" s="84" t="s">
        <v>108</v>
      </c>
      <c r="D18" s="72" t="s">
        <v>107</v>
      </c>
      <c r="E18" s="77">
        <v>4308674.33</v>
      </c>
      <c r="F18" s="69">
        <f>F39</f>
        <v>1.1499999999999999</v>
      </c>
      <c r="G18" s="89">
        <f>ROUND($E18*F18,2)</f>
        <v>4954975.4800000004</v>
      </c>
      <c r="H18" s="95"/>
      <c r="I18" s="64">
        <f>'JAP-23 Page 3'!$E$42</f>
        <v>4.8210000000000003E-2</v>
      </c>
      <c r="J18" s="95"/>
      <c r="K18" s="86">
        <f>ROUND(F18*(1+I18),2)</f>
        <v>1.21</v>
      </c>
      <c r="L18" s="89">
        <f>ROUND($E18*K18,2)</f>
        <v>5213495.9400000004</v>
      </c>
      <c r="M18" s="67"/>
      <c r="N18" s="61">
        <f>L18-G18</f>
        <v>258520.45999999996</v>
      </c>
      <c r="O18" s="60">
        <f>IF(G18&lt;&gt;0,N18/G18,0)</f>
        <v>5.2173913078576918E-2</v>
      </c>
      <c r="P18" s="74"/>
      <c r="Q18" s="85">
        <f>K18-F18</f>
        <v>6.0000000000000053E-2</v>
      </c>
    </row>
    <row r="19" spans="1:17">
      <c r="A19" s="3">
        <f t="shared" si="0"/>
        <v>11</v>
      </c>
      <c r="B19" s="67"/>
      <c r="C19" s="84"/>
      <c r="D19" s="72"/>
      <c r="E19" s="77"/>
      <c r="F19" s="69"/>
      <c r="G19" s="62"/>
      <c r="H19" s="95"/>
      <c r="I19" s="64"/>
      <c r="J19" s="95"/>
      <c r="K19" s="69"/>
      <c r="L19" s="62"/>
      <c r="M19" s="67"/>
      <c r="N19" s="67"/>
      <c r="O19" s="68"/>
      <c r="P19" s="67"/>
      <c r="Q19" s="67"/>
    </row>
    <row r="20" spans="1:17">
      <c r="A20" s="3">
        <f t="shared" si="0"/>
        <v>12</v>
      </c>
      <c r="B20" s="67"/>
      <c r="C20" s="84" t="s">
        <v>106</v>
      </c>
      <c r="D20" s="72"/>
      <c r="E20" s="77"/>
      <c r="F20" s="69"/>
      <c r="G20" s="62"/>
      <c r="H20" s="95"/>
      <c r="I20" s="64"/>
      <c r="J20" s="95"/>
      <c r="K20" s="69"/>
      <c r="L20" s="62"/>
      <c r="M20" s="67"/>
      <c r="N20" s="67"/>
      <c r="O20" s="68"/>
      <c r="P20" s="67"/>
      <c r="Q20" s="67"/>
    </row>
    <row r="21" spans="1:17">
      <c r="A21" s="3">
        <f t="shared" si="0"/>
        <v>13</v>
      </c>
      <c r="B21" s="67"/>
      <c r="C21" s="84" t="s">
        <v>122</v>
      </c>
      <c r="D21" s="72" t="s">
        <v>99</v>
      </c>
      <c r="E21" s="77">
        <v>18457758</v>
      </c>
      <c r="F21" s="76">
        <v>0.13761999999999999</v>
      </c>
      <c r="G21" s="89" t="s">
        <v>121</v>
      </c>
      <c r="H21" s="95"/>
      <c r="I21" s="64"/>
      <c r="J21" s="95"/>
      <c r="K21" s="83">
        <f>ROUND(F21*(1+I21),5)</f>
        <v>0.13761999999999999</v>
      </c>
      <c r="L21" s="89" t="s">
        <v>121</v>
      </c>
      <c r="M21" s="67"/>
      <c r="N21" s="67"/>
      <c r="O21" s="68"/>
      <c r="P21" s="67"/>
      <c r="Q21" s="82">
        <f>K21-F21</f>
        <v>0</v>
      </c>
    </row>
    <row r="22" spans="1:17">
      <c r="A22" s="3">
        <f t="shared" si="0"/>
        <v>14</v>
      </c>
      <c r="B22" s="67"/>
      <c r="C22" s="84" t="s">
        <v>120</v>
      </c>
      <c r="D22" s="72" t="s">
        <v>99</v>
      </c>
      <c r="E22" s="77">
        <v>32519670</v>
      </c>
      <c r="F22" s="76">
        <v>0.13761999999999999</v>
      </c>
      <c r="G22" s="89">
        <f>ROUND($E22*F22,2)</f>
        <v>4475356.99</v>
      </c>
      <c r="H22" s="95"/>
      <c r="I22" s="64">
        <f>'JAP-23 Page 3'!$E$42</f>
        <v>4.8210000000000003E-2</v>
      </c>
      <c r="J22" s="95"/>
      <c r="K22" s="83">
        <f>ROUND(F22*(1+I22),5)</f>
        <v>0.14424999999999999</v>
      </c>
      <c r="L22" s="89">
        <f>ROUND($E22*K22,2)</f>
        <v>4690962.4000000004</v>
      </c>
      <c r="M22" s="67"/>
      <c r="N22" s="61">
        <f>L22-G22</f>
        <v>215605.41000000015</v>
      </c>
      <c r="O22" s="60">
        <f>IF(G22&lt;&gt;0,N22/G22,0)</f>
        <v>4.8176136670607841E-2</v>
      </c>
      <c r="P22" s="74"/>
      <c r="Q22" s="82">
        <f>K22-F22</f>
        <v>6.629999999999997E-3</v>
      </c>
    </row>
    <row r="23" spans="1:17">
      <c r="A23" s="3">
        <f t="shared" si="0"/>
        <v>15</v>
      </c>
      <c r="B23" s="67"/>
      <c r="C23" s="84" t="s">
        <v>119</v>
      </c>
      <c r="D23" s="72" t="s">
        <v>99</v>
      </c>
      <c r="E23" s="77">
        <v>26996599</v>
      </c>
      <c r="F23" s="76">
        <v>0.11078</v>
      </c>
      <c r="G23" s="89">
        <f>ROUND($E23*F23,2)</f>
        <v>2990683.24</v>
      </c>
      <c r="H23" s="95"/>
      <c r="I23" s="64">
        <f>'JAP-23 Page 3'!$E$42</f>
        <v>4.8210000000000003E-2</v>
      </c>
      <c r="J23" s="95"/>
      <c r="K23" s="83">
        <f>ROUND(F23*(1+I23),5)</f>
        <v>0.11612</v>
      </c>
      <c r="L23" s="89">
        <f>ROUND($E23*K23,2)</f>
        <v>3134845.08</v>
      </c>
      <c r="M23" s="67"/>
      <c r="N23" s="61">
        <f>L23-G23</f>
        <v>144161.83999999985</v>
      </c>
      <c r="O23" s="60">
        <f>IF(G23&lt;&gt;0,N23/G23,0)</f>
        <v>4.8203647270915875E-2</v>
      </c>
      <c r="P23" s="74"/>
      <c r="Q23" s="82">
        <f>K23-F23</f>
        <v>5.3399999999999975E-3</v>
      </c>
    </row>
    <row r="24" spans="1:17">
      <c r="A24" s="3">
        <f t="shared" si="0"/>
        <v>16</v>
      </c>
      <c r="B24" s="67"/>
      <c r="C24" s="81" t="s">
        <v>98</v>
      </c>
      <c r="D24" s="71"/>
      <c r="E24" s="80">
        <f>SUM(E21:E23)</f>
        <v>77974027</v>
      </c>
      <c r="F24" s="77"/>
      <c r="G24" s="67"/>
      <c r="H24" s="95"/>
      <c r="I24" s="64"/>
      <c r="J24" s="95"/>
      <c r="K24" s="77"/>
      <c r="L24" s="67"/>
      <c r="M24" s="67"/>
      <c r="N24" s="67"/>
      <c r="O24" s="68"/>
      <c r="P24" s="67"/>
      <c r="Q24" s="67"/>
    </row>
    <row r="25" spans="1:17">
      <c r="A25" s="3">
        <f t="shared" si="0"/>
        <v>17</v>
      </c>
      <c r="B25" s="67"/>
      <c r="C25" s="78" t="s">
        <v>97</v>
      </c>
      <c r="D25" s="71"/>
      <c r="E25" s="77"/>
      <c r="F25" s="77"/>
      <c r="G25" s="88">
        <f>SUM(G18:G18,G22:G23)</f>
        <v>12421015.710000001</v>
      </c>
      <c r="H25" s="95"/>
      <c r="I25" s="64"/>
      <c r="J25" s="95"/>
      <c r="K25" s="77"/>
      <c r="L25" s="88">
        <f>SUM(L18:L18,L22:L23)</f>
        <v>13039303.42</v>
      </c>
      <c r="M25" s="67"/>
      <c r="N25" s="61">
        <f>L25-G25</f>
        <v>618287.70999999903</v>
      </c>
      <c r="O25" s="60">
        <f>IF(G25&lt;&gt;0,N25/G25,0)</f>
        <v>4.9777548345118307E-2</v>
      </c>
      <c r="P25" s="74"/>
      <c r="Q25" s="67"/>
    </row>
    <row r="26" spans="1:17">
      <c r="A26" s="3">
        <f t="shared" si="0"/>
        <v>18</v>
      </c>
      <c r="B26" s="67"/>
      <c r="C26" s="81"/>
      <c r="D26" s="71"/>
      <c r="E26" s="77"/>
      <c r="F26" s="77"/>
      <c r="G26" s="62"/>
      <c r="H26" s="95"/>
      <c r="I26" s="64"/>
      <c r="J26" s="95"/>
      <c r="K26" s="77"/>
      <c r="L26" s="62"/>
      <c r="M26" s="67"/>
      <c r="N26" s="67"/>
      <c r="O26" s="68"/>
      <c r="P26" s="67"/>
      <c r="Q26" s="67"/>
    </row>
    <row r="27" spans="1:17">
      <c r="A27" s="3">
        <f t="shared" si="0"/>
        <v>19</v>
      </c>
      <c r="B27" s="94" t="s">
        <v>123</v>
      </c>
      <c r="C27" s="79"/>
      <c r="D27" s="71"/>
      <c r="E27" s="84"/>
      <c r="F27" s="84"/>
      <c r="G27" s="89"/>
      <c r="H27" s="92"/>
      <c r="I27" s="64"/>
      <c r="J27" s="92"/>
      <c r="K27" s="84"/>
      <c r="L27" s="89"/>
      <c r="M27" s="79"/>
      <c r="N27" s="79"/>
      <c r="O27" s="91"/>
      <c r="P27" s="79"/>
      <c r="Q27" s="79"/>
    </row>
    <row r="28" spans="1:17">
      <c r="A28" s="3">
        <f t="shared" si="0"/>
        <v>20</v>
      </c>
      <c r="B28" s="84"/>
      <c r="C28" s="84" t="s">
        <v>108</v>
      </c>
      <c r="D28" s="72" t="s">
        <v>107</v>
      </c>
      <c r="E28" s="77">
        <v>512366</v>
      </c>
      <c r="F28" s="69">
        <f>F18</f>
        <v>1.1499999999999999</v>
      </c>
      <c r="G28" s="89">
        <f>ROUND($E28*F28,2)</f>
        <v>589220.9</v>
      </c>
      <c r="H28" s="92"/>
      <c r="I28" s="64">
        <f>'JAP-23 Page 3'!$E$42</f>
        <v>4.8210000000000003E-2</v>
      </c>
      <c r="J28" s="92"/>
      <c r="K28" s="86">
        <f>ROUND(F28*(1+I28),2)</f>
        <v>1.21</v>
      </c>
      <c r="L28" s="89">
        <f>ROUND($E28*K28,2)</f>
        <v>619962.86</v>
      </c>
      <c r="M28" s="79"/>
      <c r="N28" s="61">
        <f>L28-G28</f>
        <v>30741.959999999963</v>
      </c>
      <c r="O28" s="60">
        <f>IF(G28&lt;&gt;0,N28/G28,0)</f>
        <v>5.2173913043478196E-2</v>
      </c>
      <c r="P28" s="74"/>
      <c r="Q28" s="85">
        <f>K28-F28</f>
        <v>6.0000000000000053E-2</v>
      </c>
    </row>
    <row r="29" spans="1:17">
      <c r="A29" s="3">
        <f t="shared" si="0"/>
        <v>21</v>
      </c>
      <c r="B29" s="84"/>
      <c r="C29" s="84"/>
      <c r="D29" s="72"/>
      <c r="E29" s="77"/>
      <c r="F29" s="69"/>
      <c r="G29" s="62"/>
      <c r="H29" s="92"/>
      <c r="I29" s="64"/>
      <c r="J29" s="92"/>
      <c r="K29" s="69"/>
      <c r="L29" s="62"/>
      <c r="M29" s="79"/>
      <c r="N29" s="79"/>
      <c r="O29" s="91"/>
      <c r="P29" s="79"/>
      <c r="Q29" s="79"/>
    </row>
    <row r="30" spans="1:17">
      <c r="A30" s="3">
        <f t="shared" si="0"/>
        <v>22</v>
      </c>
      <c r="B30" s="84"/>
      <c r="C30" s="84" t="s">
        <v>106</v>
      </c>
      <c r="D30" s="72"/>
      <c r="E30" s="77"/>
      <c r="F30" s="69"/>
      <c r="G30" s="62"/>
      <c r="H30" s="92"/>
      <c r="I30" s="64"/>
      <c r="J30" s="92"/>
      <c r="K30" s="69"/>
      <c r="L30" s="62"/>
      <c r="M30" s="79"/>
      <c r="N30" s="79"/>
      <c r="O30" s="91"/>
      <c r="P30" s="79"/>
      <c r="Q30" s="79"/>
    </row>
    <row r="31" spans="1:17">
      <c r="A31" s="3">
        <f t="shared" si="0"/>
        <v>23</v>
      </c>
      <c r="B31" s="84"/>
      <c r="C31" s="84" t="s">
        <v>122</v>
      </c>
      <c r="D31" s="72" t="s">
        <v>99</v>
      </c>
      <c r="E31" s="77">
        <v>665953</v>
      </c>
      <c r="F31" s="76">
        <f>F21</f>
        <v>0.13761999999999999</v>
      </c>
      <c r="G31" s="89" t="s">
        <v>121</v>
      </c>
      <c r="H31" s="92"/>
      <c r="I31" s="64"/>
      <c r="J31" s="92"/>
      <c r="K31" s="83">
        <f>ROUND(F31*(1+I31),5)</f>
        <v>0.13761999999999999</v>
      </c>
      <c r="L31" s="89" t="s">
        <v>121</v>
      </c>
      <c r="M31" s="79"/>
      <c r="N31" s="79"/>
      <c r="O31" s="91"/>
      <c r="P31" s="79"/>
      <c r="Q31" s="82">
        <f>K31-F31</f>
        <v>0</v>
      </c>
    </row>
    <row r="32" spans="1:17">
      <c r="A32" s="3">
        <f t="shared" si="0"/>
        <v>24</v>
      </c>
      <c r="B32" s="84"/>
      <c r="C32" s="84" t="s">
        <v>120</v>
      </c>
      <c r="D32" s="72" t="s">
        <v>99</v>
      </c>
      <c r="E32" s="77">
        <v>2690154</v>
      </c>
      <c r="F32" s="76">
        <f>F22</f>
        <v>0.13761999999999999</v>
      </c>
      <c r="G32" s="89">
        <f>ROUND($E32*F32,2)</f>
        <v>370218.99</v>
      </c>
      <c r="H32" s="92"/>
      <c r="I32" s="64">
        <f>'JAP-23 Page 3'!$E$42</f>
        <v>4.8210000000000003E-2</v>
      </c>
      <c r="J32" s="92"/>
      <c r="K32" s="83">
        <f>ROUND(F32*(1+I32),5)</f>
        <v>0.14424999999999999</v>
      </c>
      <c r="L32" s="89">
        <f>ROUND($E32*K32,2)</f>
        <v>388054.71</v>
      </c>
      <c r="M32" s="79"/>
      <c r="N32" s="61">
        <f>L32-G32</f>
        <v>17835.72000000003</v>
      </c>
      <c r="O32" s="60">
        <f>IF(G32&lt;&gt;0,N32/G32,0)</f>
        <v>4.8176134887084075E-2</v>
      </c>
      <c r="P32" s="74"/>
      <c r="Q32" s="82">
        <f>K32-F32</f>
        <v>6.629999999999997E-3</v>
      </c>
    </row>
    <row r="33" spans="1:17">
      <c r="A33" s="3">
        <f t="shared" si="0"/>
        <v>25</v>
      </c>
      <c r="B33" s="84"/>
      <c r="C33" s="84" t="s">
        <v>119</v>
      </c>
      <c r="D33" s="72" t="s">
        <v>99</v>
      </c>
      <c r="E33" s="77">
        <v>7533376</v>
      </c>
      <c r="F33" s="76">
        <f>F23</f>
        <v>0.11078</v>
      </c>
      <c r="G33" s="89">
        <f>ROUND($E33*F33,2)</f>
        <v>834547.39</v>
      </c>
      <c r="H33" s="92"/>
      <c r="I33" s="64">
        <f>'JAP-23 Page 3'!$E$42</f>
        <v>4.8210000000000003E-2</v>
      </c>
      <c r="J33" s="92"/>
      <c r="K33" s="83">
        <f>ROUND(F33*(1+I33),5)</f>
        <v>0.11612</v>
      </c>
      <c r="L33" s="89">
        <f>ROUND($E33*K33,2)</f>
        <v>874775.62</v>
      </c>
      <c r="M33" s="79"/>
      <c r="N33" s="61">
        <f>L33-G33</f>
        <v>40228.229999999981</v>
      </c>
      <c r="O33" s="60">
        <f>IF(G33&lt;&gt;0,N33/G33,0)</f>
        <v>4.8203649645348456E-2</v>
      </c>
      <c r="P33" s="74"/>
      <c r="Q33" s="82">
        <f>K33-F33</f>
        <v>5.3399999999999975E-3</v>
      </c>
    </row>
    <row r="34" spans="1:17">
      <c r="A34" s="3">
        <f t="shared" si="0"/>
        <v>26</v>
      </c>
      <c r="B34" s="84"/>
      <c r="C34" s="81" t="s">
        <v>98</v>
      </c>
      <c r="D34" s="71"/>
      <c r="E34" s="80">
        <f>SUM(E31:E33)</f>
        <v>10889483</v>
      </c>
      <c r="F34" s="77"/>
      <c r="G34" s="84"/>
      <c r="H34" s="92"/>
      <c r="I34" s="64"/>
      <c r="J34" s="92"/>
      <c r="K34" s="77"/>
      <c r="L34" s="84"/>
      <c r="M34" s="79"/>
      <c r="N34" s="79"/>
      <c r="O34" s="91"/>
      <c r="P34" s="79"/>
      <c r="Q34" s="79"/>
    </row>
    <row r="35" spans="1:17">
      <c r="A35" s="3">
        <f t="shared" si="0"/>
        <v>27</v>
      </c>
      <c r="B35" s="84"/>
      <c r="C35" s="81" t="s">
        <v>110</v>
      </c>
      <c r="D35" s="72" t="s">
        <v>99</v>
      </c>
      <c r="E35" s="77">
        <f>E34</f>
        <v>10889483</v>
      </c>
      <c r="F35" s="93">
        <f>-F80</f>
        <v>-5.3699999999999998E-3</v>
      </c>
      <c r="G35" s="89">
        <f>ROUND($E35*F35,2)</f>
        <v>-58476.52</v>
      </c>
      <c r="H35" s="92"/>
      <c r="I35" s="64">
        <f>'JAP-23 Page 3'!$E$42</f>
        <v>4.8210000000000003E-2</v>
      </c>
      <c r="J35" s="92"/>
      <c r="K35" s="83">
        <f>ROUND(F35*(1+I35),5)</f>
        <v>-5.6299999999999996E-3</v>
      </c>
      <c r="L35" s="89">
        <f>ROUND($E35*K35,2)</f>
        <v>-61307.79</v>
      </c>
      <c r="M35" s="79"/>
      <c r="N35" s="61">
        <f>L35-G35</f>
        <v>-2831.2700000000041</v>
      </c>
      <c r="O35" s="60">
        <f>IF(G35&lt;&gt;0,N35/G35,0)</f>
        <v>4.8417210873697755E-2</v>
      </c>
      <c r="P35" s="74"/>
      <c r="Q35" s="82">
        <f>K35-F35</f>
        <v>-2.5999999999999981E-4</v>
      </c>
    </row>
    <row r="36" spans="1:17">
      <c r="A36" s="3">
        <f t="shared" si="0"/>
        <v>28</v>
      </c>
      <c r="B36" s="79"/>
      <c r="C36" s="78" t="s">
        <v>97</v>
      </c>
      <c r="D36" s="71"/>
      <c r="E36" s="77"/>
      <c r="F36" s="77"/>
      <c r="G36" s="88">
        <f>SUM(G28:G35)</f>
        <v>1735510.76</v>
      </c>
      <c r="H36" s="92"/>
      <c r="I36" s="64"/>
      <c r="J36" s="92"/>
      <c r="K36" s="77"/>
      <c r="L36" s="88">
        <f>SUM(L28:L35)</f>
        <v>1821485.4</v>
      </c>
      <c r="M36" s="79"/>
      <c r="N36" s="61">
        <f>L36-G36</f>
        <v>85974.639999999898</v>
      </c>
      <c r="O36" s="60">
        <f>IF(G36&lt;&gt;0,N36/G36,0)</f>
        <v>4.9538523172279206E-2</v>
      </c>
      <c r="P36" s="74"/>
      <c r="Q36" s="79"/>
    </row>
    <row r="37" spans="1:17">
      <c r="A37" s="3">
        <f t="shared" si="0"/>
        <v>29</v>
      </c>
      <c r="B37" s="84"/>
      <c r="C37" s="81"/>
      <c r="D37" s="71"/>
      <c r="E37" s="77"/>
      <c r="F37" s="77"/>
      <c r="G37" s="62"/>
      <c r="H37" s="92"/>
      <c r="I37" s="64"/>
      <c r="J37" s="92"/>
      <c r="K37" s="77"/>
      <c r="L37" s="62"/>
      <c r="M37" s="79"/>
      <c r="N37" s="79"/>
      <c r="O37" s="91"/>
      <c r="P37" s="79"/>
      <c r="Q37" s="79"/>
    </row>
    <row r="38" spans="1:17">
      <c r="A38" s="3">
        <f t="shared" si="0"/>
        <v>30</v>
      </c>
      <c r="B38" s="87" t="s">
        <v>118</v>
      </c>
      <c r="C38" s="67"/>
      <c r="D38" s="71"/>
      <c r="E38" s="77"/>
      <c r="F38" s="69"/>
      <c r="G38" s="90"/>
      <c r="H38" s="70"/>
      <c r="I38" s="64"/>
      <c r="J38" s="70"/>
      <c r="K38" s="69"/>
      <c r="L38" s="90"/>
      <c r="M38" s="67"/>
      <c r="N38" s="67"/>
      <c r="O38" s="68"/>
      <c r="P38" s="67"/>
      <c r="Q38" s="67"/>
    </row>
    <row r="39" spans="1:17">
      <c r="A39" s="3">
        <f t="shared" si="0"/>
        <v>31</v>
      </c>
      <c r="B39" s="67"/>
      <c r="C39" s="72" t="s">
        <v>108</v>
      </c>
      <c r="D39" s="72" t="s">
        <v>107</v>
      </c>
      <c r="E39" s="77">
        <v>101408</v>
      </c>
      <c r="F39" s="69">
        <v>1.1499999999999999</v>
      </c>
      <c r="G39" s="89">
        <f>ROUND($E39*F39,2)</f>
        <v>116619.2</v>
      </c>
      <c r="H39" s="70"/>
      <c r="I39" s="64">
        <f>'JAP-23 Page 3'!$E$42</f>
        <v>4.8210000000000003E-2</v>
      </c>
      <c r="J39" s="70"/>
      <c r="K39" s="86">
        <f>ROUND(F39*(1+I39),2)</f>
        <v>1.21</v>
      </c>
      <c r="L39" s="89">
        <f>ROUND($E39*K39,2)</f>
        <v>122703.67999999999</v>
      </c>
      <c r="M39" s="67"/>
      <c r="N39" s="61">
        <f>L39-G39</f>
        <v>6084.4799999999959</v>
      </c>
      <c r="O39" s="60">
        <f>IF(G39&lt;&gt;0,N39/G39,0)</f>
        <v>5.217391304347823E-2</v>
      </c>
      <c r="P39" s="74"/>
      <c r="Q39" s="85">
        <f>K39-F39</f>
        <v>6.0000000000000053E-2</v>
      </c>
    </row>
    <row r="40" spans="1:17">
      <c r="A40" s="3">
        <f t="shared" si="0"/>
        <v>32</v>
      </c>
      <c r="B40" s="67"/>
      <c r="C40" s="72" t="s">
        <v>110</v>
      </c>
      <c r="D40" s="72" t="s">
        <v>99</v>
      </c>
      <c r="E40" s="77">
        <v>17344756</v>
      </c>
      <c r="F40" s="76">
        <v>6.7999999999999996E-3</v>
      </c>
      <c r="G40" s="89">
        <f>ROUND($E40*F40,2)</f>
        <v>117944.34</v>
      </c>
      <c r="H40" s="70"/>
      <c r="I40" s="64">
        <f>'JAP-23 Page 3'!$E$42</f>
        <v>4.8210000000000003E-2</v>
      </c>
      <c r="J40" s="70"/>
      <c r="K40" s="83">
        <f>ROUND(F40*(1+I40),5)</f>
        <v>7.1300000000000001E-3</v>
      </c>
      <c r="L40" s="89">
        <f>ROUND($E40*K40,2)</f>
        <v>123668.11</v>
      </c>
      <c r="M40" s="67"/>
      <c r="N40" s="61">
        <f>L40-G40</f>
        <v>5723.7700000000041</v>
      </c>
      <c r="O40" s="60">
        <f>IF(G40&lt;&gt;0,N40/G40,0)</f>
        <v>4.8529416502733444E-2</v>
      </c>
      <c r="P40" s="74"/>
      <c r="Q40" s="82">
        <f>K40-F40</f>
        <v>3.3000000000000043E-4</v>
      </c>
    </row>
    <row r="41" spans="1:17">
      <c r="A41" s="3">
        <f t="shared" si="0"/>
        <v>33</v>
      </c>
      <c r="B41" s="67"/>
      <c r="C41" s="72"/>
      <c r="D41" s="72"/>
      <c r="E41" s="77"/>
      <c r="F41" s="76"/>
      <c r="G41" s="62"/>
      <c r="H41" s="70"/>
      <c r="I41" s="64"/>
      <c r="J41" s="70"/>
      <c r="K41" s="76"/>
      <c r="L41" s="62"/>
      <c r="M41" s="67"/>
      <c r="N41" s="67"/>
      <c r="O41" s="68"/>
      <c r="P41" s="67"/>
      <c r="Q41" s="67"/>
    </row>
    <row r="42" spans="1:17">
      <c r="A42" s="3">
        <f t="shared" ref="A42:A73" si="1">A41+1</f>
        <v>34</v>
      </c>
      <c r="B42" s="67"/>
      <c r="C42" s="72" t="s">
        <v>106</v>
      </c>
      <c r="D42" s="72"/>
      <c r="E42" s="77"/>
      <c r="F42" s="76"/>
      <c r="G42" s="62"/>
      <c r="H42" s="70"/>
      <c r="I42" s="64"/>
      <c r="J42" s="70"/>
      <c r="K42" s="76"/>
      <c r="L42" s="62"/>
      <c r="M42" s="67"/>
      <c r="N42" s="67"/>
      <c r="O42" s="68"/>
      <c r="P42" s="67"/>
      <c r="Q42" s="67"/>
    </row>
    <row r="43" spans="1:17">
      <c r="A43" s="3">
        <f t="shared" si="1"/>
        <v>35</v>
      </c>
      <c r="B43" s="67"/>
      <c r="C43" s="72" t="s">
        <v>105</v>
      </c>
      <c r="D43" s="72" t="s">
        <v>99</v>
      </c>
      <c r="E43" s="77">
        <v>8755957</v>
      </c>
      <c r="F43" s="76">
        <v>0.10172</v>
      </c>
      <c r="G43" s="89">
        <f>ROUND($E43*F43,2)</f>
        <v>890655.95</v>
      </c>
      <c r="H43" s="70"/>
      <c r="I43" s="64">
        <f>'JAP-23 Page 3'!$E$42</f>
        <v>4.8210000000000003E-2</v>
      </c>
      <c r="J43" s="70"/>
      <c r="K43" s="83">
        <f>ROUND(F43*(1+I43),5)</f>
        <v>0.10662000000000001</v>
      </c>
      <c r="L43" s="89">
        <f>ROUND($E43*K43,2)</f>
        <v>933560.14</v>
      </c>
      <c r="M43" s="67"/>
      <c r="N43" s="61">
        <f>L43-G43</f>
        <v>42904.190000000061</v>
      </c>
      <c r="O43" s="60">
        <f>IF(G43&lt;&gt;0,N43/G43,0)</f>
        <v>4.8171451613835917E-2</v>
      </c>
      <c r="P43" s="74"/>
      <c r="Q43" s="82">
        <f>K43-F43</f>
        <v>4.9000000000000016E-3</v>
      </c>
    </row>
    <row r="44" spans="1:17">
      <c r="A44" s="3">
        <f t="shared" si="1"/>
        <v>36</v>
      </c>
      <c r="B44" s="67"/>
      <c r="C44" s="72" t="s">
        <v>104</v>
      </c>
      <c r="D44" s="72" t="s">
        <v>99</v>
      </c>
      <c r="E44" s="77">
        <v>4051604</v>
      </c>
      <c r="F44" s="76">
        <v>5.033E-2</v>
      </c>
      <c r="G44" s="89">
        <f>ROUND($E44*F44,2)</f>
        <v>203917.23</v>
      </c>
      <c r="H44" s="70"/>
      <c r="I44" s="64">
        <f>'JAP-23 Page 3'!$E$42</f>
        <v>4.8210000000000003E-2</v>
      </c>
      <c r="J44" s="70"/>
      <c r="K44" s="83">
        <f>ROUND(F44*(1+I44),5)</f>
        <v>5.2760000000000001E-2</v>
      </c>
      <c r="L44" s="89">
        <f>ROUND($E44*K44,2)</f>
        <v>213762.63</v>
      </c>
      <c r="M44" s="67"/>
      <c r="N44" s="61">
        <f>L44-G44</f>
        <v>9845.3999999999942</v>
      </c>
      <c r="O44" s="60">
        <f>IF(G44&lt;&gt;0,N44/G44,0)</f>
        <v>4.8281354155310922E-2</v>
      </c>
      <c r="P44" s="74"/>
      <c r="Q44" s="82">
        <f>K44-F44</f>
        <v>2.4300000000000016E-3</v>
      </c>
    </row>
    <row r="45" spans="1:17">
      <c r="A45" s="3">
        <f t="shared" si="1"/>
        <v>37</v>
      </c>
      <c r="B45" s="67"/>
      <c r="C45" s="72" t="s">
        <v>117</v>
      </c>
      <c r="D45" s="72" t="s">
        <v>99</v>
      </c>
      <c r="E45" s="77">
        <v>4537195</v>
      </c>
      <c r="F45" s="76">
        <v>4.8160000000000001E-2</v>
      </c>
      <c r="G45" s="89">
        <f>ROUND($E45*F45,2)</f>
        <v>218511.31</v>
      </c>
      <c r="H45" s="70"/>
      <c r="I45" s="64">
        <f>'JAP-23 Page 3'!$E$42</f>
        <v>4.8210000000000003E-2</v>
      </c>
      <c r="J45" s="70"/>
      <c r="K45" s="83">
        <f>ROUND(F45*(1+I45),5)</f>
        <v>5.0479999999999997E-2</v>
      </c>
      <c r="L45" s="89">
        <f>ROUND($E45*K45,2)</f>
        <v>229037.6</v>
      </c>
      <c r="M45" s="67"/>
      <c r="N45" s="61">
        <f>L45-G45</f>
        <v>10526.290000000008</v>
      </c>
      <c r="O45" s="60">
        <f>IF(G45&lt;&gt;0,N45/G45,0)</f>
        <v>4.8172746756220575E-2</v>
      </c>
      <c r="P45" s="74"/>
      <c r="Q45" s="82">
        <f>K45-F45</f>
        <v>2.3199999999999957E-3</v>
      </c>
    </row>
    <row r="46" spans="1:17">
      <c r="A46" s="3">
        <f t="shared" si="1"/>
        <v>38</v>
      </c>
      <c r="B46" s="67"/>
      <c r="C46" s="81" t="s">
        <v>98</v>
      </c>
      <c r="D46" s="71"/>
      <c r="E46" s="80">
        <f>SUM(E43:E45)</f>
        <v>17344756</v>
      </c>
      <c r="F46" s="69"/>
      <c r="G46" s="67"/>
      <c r="H46" s="70"/>
      <c r="I46" s="64"/>
      <c r="J46" s="70"/>
      <c r="K46" s="69"/>
      <c r="L46" s="67"/>
      <c r="M46" s="67"/>
      <c r="N46" s="67"/>
      <c r="O46" s="68"/>
      <c r="P46" s="67"/>
      <c r="Q46" s="67"/>
    </row>
    <row r="47" spans="1:17">
      <c r="A47" s="3">
        <f t="shared" si="1"/>
        <v>39</v>
      </c>
      <c r="B47" s="67"/>
      <c r="C47" s="72"/>
      <c r="D47" s="71"/>
      <c r="E47" s="77"/>
      <c r="F47" s="69"/>
      <c r="G47" s="88">
        <f>SUM(G39:G45)</f>
        <v>1547648.03</v>
      </c>
      <c r="H47" s="70"/>
      <c r="I47" s="64"/>
      <c r="J47" s="70"/>
      <c r="K47" s="69"/>
      <c r="L47" s="88">
        <f>SUM(L39:L45)</f>
        <v>1622732.1600000001</v>
      </c>
      <c r="M47" s="67"/>
      <c r="N47" s="61">
        <f>L47-G47</f>
        <v>75084.130000000121</v>
      </c>
      <c r="O47" s="60">
        <f>IF(G47&lt;&gt;0,N47/G47,0)</f>
        <v>4.8514990840650064E-2</v>
      </c>
      <c r="P47" s="74"/>
      <c r="Q47" s="67"/>
    </row>
    <row r="48" spans="1:17">
      <c r="A48" s="3">
        <f t="shared" si="1"/>
        <v>40</v>
      </c>
      <c r="B48" s="67"/>
      <c r="C48" s="71"/>
      <c r="D48" s="71"/>
      <c r="E48" s="77"/>
      <c r="F48" s="69"/>
      <c r="G48" s="62"/>
      <c r="H48" s="70"/>
      <c r="I48" s="64"/>
      <c r="J48" s="70"/>
      <c r="K48" s="69"/>
      <c r="L48" s="62"/>
      <c r="M48" s="67"/>
      <c r="N48" s="67"/>
      <c r="O48" s="68"/>
      <c r="P48" s="67"/>
      <c r="Q48" s="67"/>
    </row>
    <row r="49" spans="1:17">
      <c r="A49" s="3">
        <f t="shared" si="1"/>
        <v>41</v>
      </c>
      <c r="B49" s="87" t="s">
        <v>116</v>
      </c>
      <c r="C49" s="67"/>
      <c r="D49" s="71"/>
      <c r="E49" s="77"/>
      <c r="F49" s="69"/>
      <c r="G49" s="90"/>
      <c r="H49" s="70"/>
      <c r="I49" s="64"/>
      <c r="J49" s="70"/>
      <c r="K49" s="69"/>
      <c r="L49" s="90"/>
      <c r="M49" s="67"/>
      <c r="N49" s="67"/>
      <c r="O49" s="68"/>
      <c r="P49" s="67"/>
      <c r="Q49" s="67"/>
    </row>
    <row r="50" spans="1:17">
      <c r="A50" s="3">
        <f t="shared" si="1"/>
        <v>42</v>
      </c>
      <c r="B50" s="67"/>
      <c r="C50" s="72"/>
      <c r="D50" s="72" t="s">
        <v>107</v>
      </c>
      <c r="E50" s="77">
        <v>665050</v>
      </c>
      <c r="F50" s="69">
        <f>F39</f>
        <v>1.1499999999999999</v>
      </c>
      <c r="G50" s="89">
        <f>ROUND($E50*F50,2)</f>
        <v>764807.5</v>
      </c>
      <c r="H50" s="70"/>
      <c r="I50" s="64">
        <f>'JAP-23 Page 3'!$E$42</f>
        <v>4.8210000000000003E-2</v>
      </c>
      <c r="J50" s="70"/>
      <c r="K50" s="86">
        <f>ROUND(F50*(1+I50),2)</f>
        <v>1.21</v>
      </c>
      <c r="L50" s="89">
        <f>ROUND($E50*K50,2)</f>
        <v>804710.5</v>
      </c>
      <c r="M50" s="67"/>
      <c r="N50" s="61">
        <f>L50-G50</f>
        <v>39903</v>
      </c>
      <c r="O50" s="60">
        <f>IF(G50&lt;&gt;0,N50/G50,0)</f>
        <v>5.2173913043478258E-2</v>
      </c>
      <c r="P50" s="74"/>
      <c r="Q50" s="85">
        <f>K50-F50</f>
        <v>6.0000000000000053E-2</v>
      </c>
    </row>
    <row r="51" spans="1:17">
      <c r="A51" s="3">
        <f t="shared" si="1"/>
        <v>43</v>
      </c>
      <c r="B51" s="67"/>
      <c r="C51" s="72"/>
      <c r="D51" s="72"/>
      <c r="E51" s="77"/>
      <c r="F51" s="76"/>
      <c r="G51" s="62"/>
      <c r="H51" s="70"/>
      <c r="I51" s="64"/>
      <c r="J51" s="70"/>
      <c r="K51" s="76"/>
      <c r="L51" s="62"/>
      <c r="M51" s="67"/>
      <c r="N51" s="67"/>
      <c r="O51" s="68"/>
      <c r="P51" s="67"/>
      <c r="Q51" s="67"/>
    </row>
    <row r="52" spans="1:17">
      <c r="A52" s="3">
        <f t="shared" si="1"/>
        <v>44</v>
      </c>
      <c r="B52" s="67"/>
      <c r="C52" s="72" t="s">
        <v>106</v>
      </c>
      <c r="D52" s="72"/>
      <c r="E52" s="77"/>
      <c r="F52" s="76"/>
      <c r="G52" s="62"/>
      <c r="H52" s="70"/>
      <c r="I52" s="64"/>
      <c r="J52" s="70"/>
      <c r="K52" s="76"/>
      <c r="L52" s="62"/>
      <c r="M52" s="67"/>
      <c r="N52" s="67"/>
      <c r="O52" s="68"/>
      <c r="P52" s="67"/>
      <c r="Q52" s="67"/>
    </row>
    <row r="53" spans="1:17">
      <c r="A53" s="3">
        <f t="shared" si="1"/>
        <v>45</v>
      </c>
      <c r="B53" s="67"/>
      <c r="C53" s="72" t="s">
        <v>105</v>
      </c>
      <c r="D53" s="72" t="s">
        <v>99</v>
      </c>
      <c r="E53" s="77">
        <v>27027671</v>
      </c>
      <c r="F53" s="76">
        <f>F43</f>
        <v>0.10172</v>
      </c>
      <c r="G53" s="89">
        <f>ROUND($E53*F53,2)</f>
        <v>2749254.69</v>
      </c>
      <c r="H53" s="70"/>
      <c r="I53" s="64">
        <f>'JAP-23 Page 3'!$E$42</f>
        <v>4.8210000000000003E-2</v>
      </c>
      <c r="J53" s="70"/>
      <c r="K53" s="83">
        <f>ROUND(F53*(1+I53),5)</f>
        <v>0.10662000000000001</v>
      </c>
      <c r="L53" s="89">
        <f>ROUND($E53*K53,2)</f>
        <v>2881690.28</v>
      </c>
      <c r="M53" s="67"/>
      <c r="N53" s="61">
        <f>L53-G53</f>
        <v>132435.58999999985</v>
      </c>
      <c r="O53" s="60">
        <f>IF(G53&lt;&gt;0,N53/G53,0)</f>
        <v>4.817145187810877E-2</v>
      </c>
      <c r="P53" s="74"/>
      <c r="Q53" s="82">
        <f>K53-F53</f>
        <v>4.9000000000000016E-3</v>
      </c>
    </row>
    <row r="54" spans="1:17">
      <c r="A54" s="3">
        <f t="shared" si="1"/>
        <v>46</v>
      </c>
      <c r="B54" s="67"/>
      <c r="C54" s="72" t="s">
        <v>104</v>
      </c>
      <c r="D54" s="72" t="s">
        <v>99</v>
      </c>
      <c r="E54" s="77">
        <v>18099259</v>
      </c>
      <c r="F54" s="76">
        <f>F44</f>
        <v>5.033E-2</v>
      </c>
      <c r="G54" s="89">
        <f>ROUND($E54*F54,2)</f>
        <v>910935.71</v>
      </c>
      <c r="H54" s="70"/>
      <c r="I54" s="64">
        <f>'JAP-23 Page 3'!$E$42</f>
        <v>4.8210000000000003E-2</v>
      </c>
      <c r="J54" s="70"/>
      <c r="K54" s="83">
        <f>ROUND(F54*(1+I54),5)</f>
        <v>5.2760000000000001E-2</v>
      </c>
      <c r="L54" s="89">
        <f>ROUND($E54*K54,2)</f>
        <v>954916.9</v>
      </c>
      <c r="M54" s="67"/>
      <c r="N54" s="61">
        <f>L54-G54</f>
        <v>43981.190000000061</v>
      </c>
      <c r="O54" s="60">
        <f>IF(G54&lt;&gt;0,N54/G54,0)</f>
        <v>4.8281332609081781E-2</v>
      </c>
      <c r="P54" s="74"/>
      <c r="Q54" s="82">
        <f>K54-F54</f>
        <v>2.4300000000000016E-3</v>
      </c>
    </row>
    <row r="55" spans="1:17">
      <c r="A55" s="3">
        <f t="shared" si="1"/>
        <v>47</v>
      </c>
      <c r="B55" s="67"/>
      <c r="C55" s="72" t="s">
        <v>103</v>
      </c>
      <c r="D55" s="72" t="s">
        <v>99</v>
      </c>
      <c r="E55" s="77">
        <v>31440202</v>
      </c>
      <c r="F55" s="76">
        <f>F45</f>
        <v>4.8160000000000001E-2</v>
      </c>
      <c r="G55" s="89">
        <f>ROUND($E55*F55,2)</f>
        <v>1514160.13</v>
      </c>
      <c r="H55" s="70"/>
      <c r="I55" s="64">
        <f>'JAP-23 Page 3'!$E$42</f>
        <v>4.8210000000000003E-2</v>
      </c>
      <c r="J55" s="70"/>
      <c r="K55" s="83">
        <f>ROUND(F55*(1+I55),5)</f>
        <v>5.0479999999999997E-2</v>
      </c>
      <c r="L55" s="89">
        <f>ROUND($E55*K55,2)</f>
        <v>1587101.4</v>
      </c>
      <c r="M55" s="67"/>
      <c r="N55" s="61">
        <f>L55-G55</f>
        <v>72941.270000000019</v>
      </c>
      <c r="O55" s="60">
        <f>IF(G55&lt;&gt;0,N55/G55,0)</f>
        <v>4.8172758319821846E-2</v>
      </c>
      <c r="P55" s="74"/>
      <c r="Q55" s="82">
        <f>K55-F55</f>
        <v>2.3199999999999957E-3</v>
      </c>
    </row>
    <row r="56" spans="1:17">
      <c r="A56" s="3">
        <f t="shared" si="1"/>
        <v>48</v>
      </c>
      <c r="B56" s="67"/>
      <c r="C56" s="81" t="s">
        <v>98</v>
      </c>
      <c r="D56" s="71"/>
      <c r="E56" s="80">
        <f>SUM(E53:E55)</f>
        <v>76567132</v>
      </c>
      <c r="F56" s="69"/>
      <c r="G56" s="67"/>
      <c r="H56" s="70"/>
      <c r="I56" s="64"/>
      <c r="J56" s="70"/>
      <c r="K56" s="69"/>
      <c r="L56" s="67"/>
      <c r="M56" s="67"/>
      <c r="N56" s="67"/>
      <c r="O56" s="68"/>
      <c r="P56" s="67"/>
      <c r="Q56" s="67"/>
    </row>
    <row r="57" spans="1:17">
      <c r="A57" s="3">
        <f t="shared" si="1"/>
        <v>49</v>
      </c>
      <c r="B57" s="67"/>
      <c r="C57" s="78" t="s">
        <v>97</v>
      </c>
      <c r="D57" s="71"/>
      <c r="E57" s="77"/>
      <c r="F57" s="69"/>
      <c r="G57" s="88">
        <f>SUM(G50:G55)</f>
        <v>5939158.0300000003</v>
      </c>
      <c r="H57" s="70"/>
      <c r="I57" s="64"/>
      <c r="J57" s="70"/>
      <c r="K57" s="69"/>
      <c r="L57" s="88">
        <f>SUM(L50:L55)</f>
        <v>6228419.0800000001</v>
      </c>
      <c r="M57" s="67"/>
      <c r="N57" s="61">
        <f>L57-G57</f>
        <v>289261.04999999981</v>
      </c>
      <c r="O57" s="60">
        <f>IF(G57&lt;&gt;0,N57/G57,0)</f>
        <v>4.8704050058758885E-2</v>
      </c>
      <c r="P57" s="74"/>
      <c r="Q57" s="67"/>
    </row>
    <row r="58" spans="1:17">
      <c r="A58" s="3">
        <f t="shared" si="1"/>
        <v>50</v>
      </c>
      <c r="B58" s="67"/>
      <c r="C58" s="71"/>
      <c r="D58" s="71"/>
      <c r="E58" s="77"/>
      <c r="F58" s="69"/>
      <c r="G58" s="62"/>
      <c r="H58" s="70"/>
      <c r="I58" s="64"/>
      <c r="J58" s="70"/>
      <c r="K58" s="69"/>
      <c r="L58" s="62"/>
      <c r="M58" s="67"/>
      <c r="N58" s="67"/>
      <c r="O58" s="68"/>
      <c r="P58" s="67"/>
      <c r="Q58" s="67"/>
    </row>
    <row r="59" spans="1:17">
      <c r="A59" s="3">
        <f t="shared" si="1"/>
        <v>51</v>
      </c>
      <c r="B59" s="87" t="s">
        <v>115</v>
      </c>
      <c r="C59" s="67"/>
      <c r="D59" s="71"/>
      <c r="E59" s="77"/>
      <c r="F59" s="69"/>
      <c r="G59" s="62"/>
      <c r="H59" s="70"/>
      <c r="I59" s="64"/>
      <c r="J59" s="70"/>
      <c r="K59" s="69"/>
      <c r="L59" s="62"/>
      <c r="M59" s="67"/>
      <c r="N59" s="67"/>
      <c r="O59" s="68"/>
      <c r="P59" s="67"/>
      <c r="Q59" s="67"/>
    </row>
    <row r="60" spans="1:17">
      <c r="A60" s="3">
        <f t="shared" si="1"/>
        <v>52</v>
      </c>
      <c r="B60" s="67"/>
      <c r="C60" s="72" t="s">
        <v>108</v>
      </c>
      <c r="D60" s="72" t="s">
        <v>107</v>
      </c>
      <c r="E60" s="77">
        <v>93477</v>
      </c>
      <c r="F60" s="69">
        <f>F39</f>
        <v>1.1499999999999999</v>
      </c>
      <c r="G60" s="62">
        <f>ROUND($E60*F60,2)</f>
        <v>107498.55</v>
      </c>
      <c r="H60" s="70"/>
      <c r="I60" s="64">
        <f>'JAP-23 Page 3'!$E$42</f>
        <v>4.8210000000000003E-2</v>
      </c>
      <c r="J60" s="70"/>
      <c r="K60" s="86">
        <f>ROUND(F60*(1+I60),2)</f>
        <v>1.21</v>
      </c>
      <c r="L60" s="62">
        <f>ROUND($E60*K60,2)</f>
        <v>113107.17</v>
      </c>
      <c r="M60" s="67"/>
      <c r="N60" s="61">
        <f>L60-G60</f>
        <v>5608.6199999999953</v>
      </c>
      <c r="O60" s="60">
        <f>IF(G60&lt;&gt;0,N60/G60,0)</f>
        <v>5.2173913043478216E-2</v>
      </c>
      <c r="P60" s="74"/>
      <c r="Q60" s="85">
        <f>K60-F60</f>
        <v>6.0000000000000053E-2</v>
      </c>
    </row>
    <row r="61" spans="1:17">
      <c r="A61" s="3">
        <f t="shared" si="1"/>
        <v>53</v>
      </c>
      <c r="B61" s="67"/>
      <c r="C61" s="72" t="s">
        <v>110</v>
      </c>
      <c r="D61" s="72" t="s">
        <v>99</v>
      </c>
      <c r="E61" s="77">
        <v>12317849</v>
      </c>
      <c r="F61" s="76">
        <v>6.79E-3</v>
      </c>
      <c r="G61" s="62">
        <f>ROUND($E61*F61,2)</f>
        <v>83638.19</v>
      </c>
      <c r="H61" s="70"/>
      <c r="I61" s="64">
        <f>'JAP-23 Page 3'!$E$42</f>
        <v>4.8210000000000003E-2</v>
      </c>
      <c r="J61" s="70"/>
      <c r="K61" s="83">
        <f>ROUND(F61*(1+I61),5)</f>
        <v>7.1199999999999996E-3</v>
      </c>
      <c r="L61" s="62">
        <f>ROUND($E61*K61,2)</f>
        <v>87703.08</v>
      </c>
      <c r="M61" s="67"/>
      <c r="N61" s="61">
        <f>L61-G61</f>
        <v>4064.8899999999994</v>
      </c>
      <c r="O61" s="60">
        <f>IF(G61&lt;&gt;0,N61/G61,0)</f>
        <v>4.8600884356775287E-2</v>
      </c>
      <c r="P61" s="74"/>
      <c r="Q61" s="82">
        <f>K61-F61</f>
        <v>3.2999999999999956E-4</v>
      </c>
    </row>
    <row r="62" spans="1:17">
      <c r="A62" s="3">
        <f t="shared" si="1"/>
        <v>54</v>
      </c>
      <c r="B62" s="67"/>
      <c r="C62" s="72"/>
      <c r="D62" s="72"/>
      <c r="E62" s="77"/>
      <c r="F62" s="76"/>
      <c r="G62" s="62"/>
      <c r="H62" s="70"/>
      <c r="I62" s="64"/>
      <c r="J62" s="70"/>
      <c r="K62" s="76"/>
      <c r="L62" s="62"/>
      <c r="M62" s="67"/>
      <c r="N62" s="67"/>
      <c r="O62" s="68"/>
      <c r="P62" s="67"/>
      <c r="Q62" s="67"/>
    </row>
    <row r="63" spans="1:17">
      <c r="A63" s="3">
        <f t="shared" si="1"/>
        <v>55</v>
      </c>
      <c r="B63" s="67"/>
      <c r="C63" s="72" t="s">
        <v>106</v>
      </c>
      <c r="D63" s="72"/>
      <c r="E63" s="77"/>
      <c r="F63" s="76"/>
      <c r="G63" s="62"/>
      <c r="H63" s="70"/>
      <c r="I63" s="64"/>
      <c r="J63" s="70"/>
      <c r="K63" s="76"/>
      <c r="L63" s="62"/>
      <c r="M63" s="67"/>
      <c r="N63" s="67"/>
      <c r="O63" s="68"/>
      <c r="P63" s="67"/>
      <c r="Q63" s="67"/>
    </row>
    <row r="64" spans="1:17">
      <c r="A64" s="3">
        <f t="shared" si="1"/>
        <v>56</v>
      </c>
      <c r="B64" s="67"/>
      <c r="C64" s="84" t="s">
        <v>113</v>
      </c>
      <c r="D64" s="84" t="s">
        <v>99</v>
      </c>
      <c r="E64" s="77">
        <v>2903910</v>
      </c>
      <c r="F64" s="76">
        <v>0.19853999999999999</v>
      </c>
      <c r="G64" s="62">
        <f>ROUND($E64*F64,2)</f>
        <v>576542.29</v>
      </c>
      <c r="H64" s="70"/>
      <c r="I64" s="64">
        <f>'JAP-23 Page 3'!$E$42</f>
        <v>4.8210000000000003E-2</v>
      </c>
      <c r="J64" s="70"/>
      <c r="K64" s="83">
        <f>ROUND(F64*(1+I64),5)</f>
        <v>0.20810999999999999</v>
      </c>
      <c r="L64" s="62">
        <f>ROUND($E64*K64,2)</f>
        <v>604332.71</v>
      </c>
      <c r="M64" s="67"/>
      <c r="N64" s="61">
        <f>L64-G64</f>
        <v>27790.419999999925</v>
      </c>
      <c r="O64" s="60">
        <f>IF(G64&lt;&gt;0,N64/G64,0)</f>
        <v>4.8201876049716881E-2</v>
      </c>
      <c r="P64" s="74"/>
      <c r="Q64" s="82">
        <f>K64-F64</f>
        <v>9.5699999999999952E-3</v>
      </c>
    </row>
    <row r="65" spans="1:17">
      <c r="A65" s="3">
        <f t="shared" si="1"/>
        <v>57</v>
      </c>
      <c r="B65" s="67"/>
      <c r="C65" s="84" t="s">
        <v>112</v>
      </c>
      <c r="D65" s="84" t="s">
        <v>99</v>
      </c>
      <c r="E65" s="77">
        <v>9413939</v>
      </c>
      <c r="F65" s="76">
        <v>0.14076</v>
      </c>
      <c r="G65" s="62">
        <f>ROUND($E65*F65,2)</f>
        <v>1325106.05</v>
      </c>
      <c r="H65" s="70"/>
      <c r="I65" s="64">
        <f>'JAP-23 Page 3'!$E$42</f>
        <v>4.8210000000000003E-2</v>
      </c>
      <c r="J65" s="70"/>
      <c r="K65" s="83">
        <f>ROUND(F65*(1+I65),5)</f>
        <v>0.14754999999999999</v>
      </c>
      <c r="L65" s="62">
        <f>ROUND($E65*K65,2)</f>
        <v>1389026.7</v>
      </c>
      <c r="M65" s="67"/>
      <c r="N65" s="61">
        <f>L65-G65</f>
        <v>63920.649999999907</v>
      </c>
      <c r="O65" s="60">
        <f>IF(G65&lt;&gt;0,N65/G65,0)</f>
        <v>4.8238139128562507E-2</v>
      </c>
      <c r="P65" s="74"/>
      <c r="Q65" s="82">
        <f>K65-F65</f>
        <v>6.7899999999999905E-3</v>
      </c>
    </row>
    <row r="66" spans="1:17">
      <c r="A66" s="3">
        <f t="shared" si="1"/>
        <v>58</v>
      </c>
      <c r="B66" s="67"/>
      <c r="C66" s="81" t="s">
        <v>98</v>
      </c>
      <c r="D66" s="72" t="s">
        <v>99</v>
      </c>
      <c r="E66" s="80">
        <f>SUM(E64:E65)</f>
        <v>12317849</v>
      </c>
      <c r="F66" s="69"/>
      <c r="G66" s="67"/>
      <c r="H66" s="70"/>
      <c r="I66" s="64"/>
      <c r="J66" s="70"/>
      <c r="K66" s="69"/>
      <c r="L66" s="67"/>
      <c r="M66" s="67"/>
      <c r="N66" s="67"/>
      <c r="O66" s="68"/>
      <c r="P66" s="67"/>
      <c r="Q66" s="67"/>
    </row>
    <row r="67" spans="1:17">
      <c r="A67" s="3">
        <f t="shared" si="1"/>
        <v>59</v>
      </c>
      <c r="B67" s="67"/>
      <c r="C67" s="78" t="s">
        <v>97</v>
      </c>
      <c r="D67" s="72"/>
      <c r="E67" s="77"/>
      <c r="F67" s="69"/>
      <c r="G67" s="88">
        <f>SUM(G60:G65)</f>
        <v>2092785.08</v>
      </c>
      <c r="H67" s="70"/>
      <c r="I67" s="64"/>
      <c r="J67" s="70"/>
      <c r="K67" s="69"/>
      <c r="L67" s="88">
        <f>SUM(L60:L65)</f>
        <v>2194169.66</v>
      </c>
      <c r="M67" s="67"/>
      <c r="N67" s="61">
        <f>L67-G67</f>
        <v>101384.58000000007</v>
      </c>
      <c r="O67" s="60">
        <f>IF(G67&lt;&gt;0,N67/G67,0)</f>
        <v>4.8444812116110875E-2</v>
      </c>
      <c r="P67" s="74"/>
      <c r="Q67" s="67"/>
    </row>
    <row r="68" spans="1:17">
      <c r="A68" s="3">
        <f t="shared" si="1"/>
        <v>60</v>
      </c>
      <c r="B68" s="67"/>
      <c r="C68" s="71"/>
      <c r="D68" s="71"/>
      <c r="E68" s="77"/>
      <c r="F68" s="69"/>
      <c r="G68" s="62"/>
      <c r="H68" s="70"/>
      <c r="I68" s="64"/>
      <c r="J68" s="70"/>
      <c r="K68" s="69"/>
      <c r="L68" s="62"/>
      <c r="M68" s="67"/>
      <c r="N68" s="67"/>
      <c r="O68" s="68"/>
      <c r="P68" s="67"/>
      <c r="Q68" s="67"/>
    </row>
    <row r="69" spans="1:17">
      <c r="A69" s="3">
        <f t="shared" si="1"/>
        <v>61</v>
      </c>
      <c r="B69" s="87" t="s">
        <v>114</v>
      </c>
      <c r="C69" s="67"/>
      <c r="D69" s="71"/>
      <c r="E69" s="77"/>
      <c r="F69" s="69"/>
      <c r="G69" s="62"/>
      <c r="H69" s="70"/>
      <c r="I69" s="64"/>
      <c r="J69" s="70"/>
      <c r="K69" s="69"/>
      <c r="L69" s="62"/>
      <c r="M69" s="67"/>
      <c r="N69" s="67"/>
      <c r="O69" s="68"/>
      <c r="P69" s="67"/>
      <c r="Q69" s="67"/>
    </row>
    <row r="70" spans="1:17">
      <c r="A70" s="3">
        <f t="shared" si="1"/>
        <v>62</v>
      </c>
      <c r="B70" s="72"/>
      <c r="C70" s="72" t="s">
        <v>108</v>
      </c>
      <c r="D70" s="72" t="s">
        <v>107</v>
      </c>
      <c r="E70" s="77">
        <v>0</v>
      </c>
      <c r="F70" s="69">
        <f>F60</f>
        <v>1.1499999999999999</v>
      </c>
      <c r="G70" s="62">
        <f>ROUND($E70*F70,2)</f>
        <v>0</v>
      </c>
      <c r="H70" s="70"/>
      <c r="I70" s="64">
        <f>'JAP-23 Page 3'!$E$42</f>
        <v>4.8210000000000003E-2</v>
      </c>
      <c r="J70" s="70"/>
      <c r="K70" s="86">
        <f>ROUND(F70*(1+I70),2)</f>
        <v>1.21</v>
      </c>
      <c r="L70" s="62">
        <f>ROUND($E70*K70,2)</f>
        <v>0</v>
      </c>
      <c r="M70" s="67"/>
      <c r="N70" s="61">
        <f>L70-G70</f>
        <v>0</v>
      </c>
      <c r="O70" s="60">
        <f>IF(G70&lt;&gt;0,N70/G70,0)</f>
        <v>0</v>
      </c>
      <c r="P70" s="74"/>
      <c r="Q70" s="85">
        <f>K70-F70</f>
        <v>6.0000000000000053E-2</v>
      </c>
    </row>
    <row r="71" spans="1:17">
      <c r="A71" s="3">
        <f t="shared" si="1"/>
        <v>63</v>
      </c>
      <c r="B71" s="72"/>
      <c r="C71" s="72"/>
      <c r="D71" s="72"/>
      <c r="E71" s="77"/>
      <c r="F71" s="76"/>
      <c r="G71" s="62"/>
      <c r="H71" s="70"/>
      <c r="I71" s="64"/>
      <c r="J71" s="70"/>
      <c r="K71" s="76"/>
      <c r="L71" s="62"/>
      <c r="M71" s="67"/>
      <c r="N71" s="67"/>
      <c r="O71" s="68"/>
      <c r="P71" s="67"/>
      <c r="Q71" s="67"/>
    </row>
    <row r="72" spans="1:17">
      <c r="A72" s="3">
        <f t="shared" si="1"/>
        <v>64</v>
      </c>
      <c r="B72" s="72"/>
      <c r="C72" s="72" t="s">
        <v>106</v>
      </c>
      <c r="D72" s="72"/>
      <c r="E72" s="77"/>
      <c r="F72" s="76"/>
      <c r="G72" s="62"/>
      <c r="H72" s="70"/>
      <c r="I72" s="64"/>
      <c r="J72" s="70"/>
      <c r="K72" s="76"/>
      <c r="L72" s="62"/>
      <c r="M72" s="67"/>
      <c r="N72" s="67"/>
      <c r="O72" s="68"/>
      <c r="P72" s="67"/>
      <c r="Q72" s="67"/>
    </row>
    <row r="73" spans="1:17">
      <c r="A73" s="3">
        <f t="shared" si="1"/>
        <v>65</v>
      </c>
      <c r="B73" s="72"/>
      <c r="C73" s="84" t="s">
        <v>113</v>
      </c>
      <c r="D73" s="84" t="s">
        <v>99</v>
      </c>
      <c r="E73" s="77">
        <v>5459</v>
      </c>
      <c r="F73" s="76">
        <f>F64</f>
        <v>0.19853999999999999</v>
      </c>
      <c r="G73" s="62">
        <f>ROUND($E73*F73,2)</f>
        <v>1083.83</v>
      </c>
      <c r="H73" s="70"/>
      <c r="I73" s="64">
        <f>'JAP-23 Page 3'!$E$42</f>
        <v>4.8210000000000003E-2</v>
      </c>
      <c r="J73" s="70"/>
      <c r="K73" s="83">
        <f>ROUND(F73*(1+I73),5)</f>
        <v>0.20810999999999999</v>
      </c>
      <c r="L73" s="62">
        <f>ROUND($E73*K73,2)</f>
        <v>1136.07</v>
      </c>
      <c r="M73" s="67"/>
      <c r="N73" s="61">
        <f>L73-G73</f>
        <v>52.240000000000009</v>
      </c>
      <c r="O73" s="60">
        <f>IF(G73&lt;&gt;0,N73/G73,0)</f>
        <v>4.819944087172344E-2</v>
      </c>
      <c r="P73" s="74"/>
      <c r="Q73" s="82">
        <f>K73-F73</f>
        <v>9.5699999999999952E-3</v>
      </c>
    </row>
    <row r="74" spans="1:17">
      <c r="A74" s="3">
        <f t="shared" ref="A74:A105" si="2">A73+1</f>
        <v>66</v>
      </c>
      <c r="B74" s="72"/>
      <c r="C74" s="84" t="s">
        <v>112</v>
      </c>
      <c r="D74" s="84" t="s">
        <v>99</v>
      </c>
      <c r="E74" s="77">
        <v>21114</v>
      </c>
      <c r="F74" s="76">
        <f>F65</f>
        <v>0.14076</v>
      </c>
      <c r="G74" s="62">
        <f>ROUND($E74*F74,2)</f>
        <v>2972.01</v>
      </c>
      <c r="H74" s="70"/>
      <c r="I74" s="64">
        <f>'JAP-23 Page 3'!$E$42</f>
        <v>4.8210000000000003E-2</v>
      </c>
      <c r="J74" s="70"/>
      <c r="K74" s="83">
        <f>ROUND(F74*(1+I74),5)</f>
        <v>0.14754999999999999</v>
      </c>
      <c r="L74" s="62">
        <f>ROUND($E74*K74,2)</f>
        <v>3115.37</v>
      </c>
      <c r="M74" s="67"/>
      <c r="N74" s="61">
        <f>L74-G74</f>
        <v>143.35999999999967</v>
      </c>
      <c r="O74" s="60">
        <f>IF(G74&lt;&gt;0,N74/G74,0)</f>
        <v>4.8236715219666035E-2</v>
      </c>
      <c r="P74" s="74"/>
      <c r="Q74" s="82">
        <f>K74-F74</f>
        <v>6.7899999999999905E-3</v>
      </c>
    </row>
    <row r="75" spans="1:17">
      <c r="A75" s="3">
        <f t="shared" si="2"/>
        <v>67</v>
      </c>
      <c r="B75" s="67"/>
      <c r="C75" s="81" t="s">
        <v>98</v>
      </c>
      <c r="D75" s="72" t="s">
        <v>99</v>
      </c>
      <c r="E75" s="80">
        <f>SUM(E73:E74)</f>
        <v>26573</v>
      </c>
      <c r="F75" s="69"/>
      <c r="G75" s="67"/>
      <c r="H75" s="70"/>
      <c r="I75" s="64"/>
      <c r="J75" s="70"/>
      <c r="K75" s="69"/>
      <c r="L75" s="67"/>
      <c r="M75" s="67"/>
      <c r="N75" s="67"/>
      <c r="O75" s="68"/>
      <c r="P75" s="67"/>
      <c r="Q75" s="67"/>
    </row>
    <row r="76" spans="1:17">
      <c r="A76" s="3">
        <f t="shared" si="2"/>
        <v>68</v>
      </c>
      <c r="B76" s="67"/>
      <c r="C76" s="78" t="s">
        <v>97</v>
      </c>
      <c r="D76" s="72"/>
      <c r="E76" s="77"/>
      <c r="F76" s="69"/>
      <c r="G76" s="88">
        <f>SUM(G70:G74)</f>
        <v>4055.84</v>
      </c>
      <c r="H76" s="70"/>
      <c r="I76" s="64"/>
      <c r="J76" s="70"/>
      <c r="K76" s="69"/>
      <c r="L76" s="88">
        <f>SUM(L70:L74)</f>
        <v>4251.4399999999996</v>
      </c>
      <c r="M76" s="67"/>
      <c r="N76" s="61">
        <f>L76-G76</f>
        <v>195.59999999999945</v>
      </c>
      <c r="O76" s="60">
        <f>IF(G76&lt;&gt;0,N76/G76,0)</f>
        <v>4.8226754507081013E-2</v>
      </c>
      <c r="P76" s="74"/>
      <c r="Q76" s="67"/>
    </row>
    <row r="77" spans="1:17">
      <c r="A77" s="3">
        <f t="shared" si="2"/>
        <v>69</v>
      </c>
      <c r="B77" s="72"/>
      <c r="C77" s="71"/>
      <c r="D77" s="71"/>
      <c r="E77" s="77"/>
      <c r="F77" s="69"/>
      <c r="G77" s="62"/>
      <c r="H77" s="70"/>
      <c r="I77" s="64"/>
      <c r="J77" s="70"/>
      <c r="K77" s="69"/>
      <c r="L77" s="62"/>
      <c r="M77" s="67"/>
      <c r="N77" s="67"/>
      <c r="O77" s="68"/>
      <c r="P77" s="67"/>
      <c r="Q77" s="67"/>
    </row>
    <row r="78" spans="1:17">
      <c r="A78" s="3">
        <f t="shared" si="2"/>
        <v>70</v>
      </c>
      <c r="B78" s="87" t="s">
        <v>111</v>
      </c>
      <c r="C78" s="67"/>
      <c r="D78" s="71"/>
      <c r="E78" s="77"/>
      <c r="F78" s="69"/>
      <c r="G78" s="62"/>
      <c r="H78" s="70"/>
      <c r="I78" s="64"/>
      <c r="J78" s="70"/>
      <c r="K78" s="69"/>
      <c r="L78" s="62"/>
      <c r="M78" s="67"/>
      <c r="N78" s="67"/>
      <c r="O78" s="68"/>
      <c r="P78" s="67"/>
      <c r="Q78" s="67"/>
    </row>
    <row r="79" spans="1:17">
      <c r="A79" s="3">
        <f t="shared" si="2"/>
        <v>71</v>
      </c>
      <c r="B79" s="67"/>
      <c r="C79" s="72" t="s">
        <v>108</v>
      </c>
      <c r="D79" s="72" t="s">
        <v>107</v>
      </c>
      <c r="E79" s="77">
        <v>2184</v>
      </c>
      <c r="F79" s="69">
        <f>F39</f>
        <v>1.1499999999999999</v>
      </c>
      <c r="G79" s="62">
        <f>ROUND($E79*F79,2)</f>
        <v>2511.6</v>
      </c>
      <c r="H79" s="70"/>
      <c r="I79" s="64">
        <f>'JAP-23 Page 3'!$E$42</f>
        <v>4.8210000000000003E-2</v>
      </c>
      <c r="J79" s="70"/>
      <c r="K79" s="86">
        <f>ROUND(F79*(1+I79),2)</f>
        <v>1.21</v>
      </c>
      <c r="L79" s="62">
        <f>ROUND($E79*K79,2)</f>
        <v>2642.64</v>
      </c>
      <c r="M79" s="67"/>
      <c r="N79" s="61">
        <f>L79-G79</f>
        <v>131.03999999999996</v>
      </c>
      <c r="O79" s="60">
        <f>IF(G79&lt;&gt;0,N79/G79,0)</f>
        <v>5.2173913043478251E-2</v>
      </c>
      <c r="P79" s="74"/>
      <c r="Q79" s="85">
        <f>K79-F79</f>
        <v>6.0000000000000053E-2</v>
      </c>
    </row>
    <row r="80" spans="1:17">
      <c r="A80" s="3">
        <f t="shared" si="2"/>
        <v>72</v>
      </c>
      <c r="B80" s="67"/>
      <c r="C80" s="72" t="s">
        <v>110</v>
      </c>
      <c r="D80" s="72"/>
      <c r="E80" s="77">
        <f>E89</f>
        <v>26567234</v>
      </c>
      <c r="F80" s="76">
        <v>5.3699999999999998E-3</v>
      </c>
      <c r="G80" s="62">
        <f>ROUND($E80*F80,2)</f>
        <v>142666.04999999999</v>
      </c>
      <c r="H80" s="70"/>
      <c r="I80" s="64">
        <f>'JAP-23 Page 3'!$E$42</f>
        <v>4.8210000000000003E-2</v>
      </c>
      <c r="J80" s="70"/>
      <c r="K80" s="83">
        <f>ROUND(F80*(1+I80),5)</f>
        <v>5.6299999999999996E-3</v>
      </c>
      <c r="L80" s="62">
        <f>ROUND($E80*K80,2)</f>
        <v>149573.53</v>
      </c>
      <c r="M80" s="67"/>
      <c r="N80" s="61">
        <f>L80-G80</f>
        <v>6907.4800000000105</v>
      </c>
      <c r="O80" s="60">
        <f>IF(G80&lt;&gt;0,N80/G80,0)</f>
        <v>4.8417125167480354E-2</v>
      </c>
      <c r="P80" s="74"/>
      <c r="Q80" s="82">
        <f>K80-F80</f>
        <v>2.5999999999999981E-4</v>
      </c>
    </row>
    <row r="81" spans="1:17">
      <c r="A81" s="3">
        <f t="shared" si="2"/>
        <v>73</v>
      </c>
      <c r="B81" s="67"/>
      <c r="C81" s="72"/>
      <c r="D81" s="72"/>
      <c r="E81" s="77"/>
      <c r="F81" s="76"/>
      <c r="G81" s="62"/>
      <c r="H81" s="70"/>
      <c r="I81" s="64"/>
      <c r="J81" s="70"/>
      <c r="K81" s="76"/>
      <c r="L81" s="62"/>
      <c r="M81" s="67"/>
      <c r="N81" s="67"/>
      <c r="O81" s="68"/>
      <c r="P81" s="67"/>
      <c r="Q81" s="67"/>
    </row>
    <row r="82" spans="1:17">
      <c r="A82" s="3">
        <f t="shared" si="2"/>
        <v>74</v>
      </c>
      <c r="B82" s="67"/>
      <c r="C82" s="72" t="s">
        <v>106</v>
      </c>
      <c r="D82" s="72"/>
      <c r="E82" s="77"/>
      <c r="F82" s="76"/>
      <c r="G82" s="62"/>
      <c r="H82" s="70"/>
      <c r="I82" s="64"/>
      <c r="J82" s="70"/>
      <c r="K82" s="76"/>
      <c r="L82" s="62"/>
      <c r="M82" s="67"/>
      <c r="N82" s="67"/>
      <c r="O82" s="68"/>
      <c r="P82" s="67"/>
      <c r="Q82" s="67"/>
    </row>
    <row r="83" spans="1:17">
      <c r="A83" s="3">
        <f t="shared" si="2"/>
        <v>75</v>
      </c>
      <c r="B83" s="67"/>
      <c r="C83" s="72" t="s">
        <v>105</v>
      </c>
      <c r="D83" s="72" t="s">
        <v>99</v>
      </c>
      <c r="E83" s="77">
        <v>2100000</v>
      </c>
      <c r="F83" s="76">
        <v>0.14394999999999999</v>
      </c>
      <c r="G83" s="62">
        <f t="shared" ref="G83:G88" si="3">ROUND($E83*F83,2)</f>
        <v>302295</v>
      </c>
      <c r="H83" s="70"/>
      <c r="I83" s="64">
        <f>'JAP-23 Page 3'!$E$42</f>
        <v>4.8210000000000003E-2</v>
      </c>
      <c r="J83" s="70"/>
      <c r="K83" s="83">
        <f t="shared" ref="K83:K88" si="4">ROUND(F83*(1+I83),5)</f>
        <v>0.15089</v>
      </c>
      <c r="L83" s="62">
        <f t="shared" ref="L83:L88" si="5">ROUND($E83*K83,2)</f>
        <v>316869</v>
      </c>
      <c r="M83" s="67"/>
      <c r="N83" s="61">
        <f t="shared" ref="N83:N88" si="6">L83-G83</f>
        <v>14574</v>
      </c>
      <c r="O83" s="60">
        <f t="shared" ref="O83:O88" si="7">IF(G83&lt;&gt;0,N83/G83,0)</f>
        <v>4.8211184439041335E-2</v>
      </c>
      <c r="P83" s="74"/>
      <c r="Q83" s="82">
        <f t="shared" ref="Q83:Q88" si="8">K83-F83</f>
        <v>6.9400000000000017E-3</v>
      </c>
    </row>
    <row r="84" spans="1:17">
      <c r="A84" s="3">
        <f t="shared" si="2"/>
        <v>76</v>
      </c>
      <c r="B84" s="67"/>
      <c r="C84" s="72" t="s">
        <v>104</v>
      </c>
      <c r="D84" s="72" t="s">
        <v>99</v>
      </c>
      <c r="E84" s="77">
        <v>2055807</v>
      </c>
      <c r="F84" s="76">
        <v>8.6989999999999998E-2</v>
      </c>
      <c r="G84" s="62">
        <f t="shared" si="3"/>
        <v>178834.65</v>
      </c>
      <c r="H84" s="70"/>
      <c r="I84" s="64">
        <f>'JAP-23 Page 3'!$E$42</f>
        <v>4.8210000000000003E-2</v>
      </c>
      <c r="J84" s="70"/>
      <c r="K84" s="83">
        <f t="shared" si="4"/>
        <v>9.1179999999999997E-2</v>
      </c>
      <c r="L84" s="62">
        <f t="shared" si="5"/>
        <v>187448.48</v>
      </c>
      <c r="M84" s="67"/>
      <c r="N84" s="61">
        <f t="shared" si="6"/>
        <v>8613.8300000000163</v>
      </c>
      <c r="O84" s="60">
        <f t="shared" si="7"/>
        <v>4.8166448727917192E-2</v>
      </c>
      <c r="P84" s="74"/>
      <c r="Q84" s="82">
        <f t="shared" si="8"/>
        <v>4.1899999999999993E-3</v>
      </c>
    </row>
    <row r="85" spans="1:17">
      <c r="A85" s="3">
        <f t="shared" si="2"/>
        <v>77</v>
      </c>
      <c r="B85" s="67"/>
      <c r="C85" s="72" t="s">
        <v>103</v>
      </c>
      <c r="D85" s="72" t="s">
        <v>99</v>
      </c>
      <c r="E85" s="77">
        <v>3801695</v>
      </c>
      <c r="F85" s="76">
        <v>5.5350000000000003E-2</v>
      </c>
      <c r="G85" s="62">
        <f t="shared" si="3"/>
        <v>210423.82</v>
      </c>
      <c r="H85" s="70"/>
      <c r="I85" s="64">
        <f>'JAP-23 Page 3'!$E$42</f>
        <v>4.8210000000000003E-2</v>
      </c>
      <c r="J85" s="70"/>
      <c r="K85" s="83">
        <f t="shared" si="4"/>
        <v>5.8020000000000002E-2</v>
      </c>
      <c r="L85" s="62">
        <f t="shared" si="5"/>
        <v>220574.34</v>
      </c>
      <c r="M85" s="67"/>
      <c r="N85" s="61">
        <f t="shared" si="6"/>
        <v>10150.51999999999</v>
      </c>
      <c r="O85" s="60">
        <f t="shared" si="7"/>
        <v>4.823845513307376E-2</v>
      </c>
      <c r="P85" s="74"/>
      <c r="Q85" s="82">
        <f t="shared" si="8"/>
        <v>2.6699999999999988E-3</v>
      </c>
    </row>
    <row r="86" spans="1:17">
      <c r="A86" s="3">
        <f t="shared" si="2"/>
        <v>78</v>
      </c>
      <c r="B86" s="67"/>
      <c r="C86" s="72" t="s">
        <v>102</v>
      </c>
      <c r="D86" s="72" t="s">
        <v>99</v>
      </c>
      <c r="E86" s="77">
        <v>5152762</v>
      </c>
      <c r="F86" s="76">
        <v>3.5490000000000001E-2</v>
      </c>
      <c r="G86" s="62">
        <f t="shared" si="3"/>
        <v>182871.52</v>
      </c>
      <c r="H86" s="70"/>
      <c r="I86" s="64">
        <f>'JAP-23 Page 3'!$E$42</f>
        <v>4.8210000000000003E-2</v>
      </c>
      <c r="J86" s="70"/>
      <c r="K86" s="83">
        <f t="shared" si="4"/>
        <v>3.7199999999999997E-2</v>
      </c>
      <c r="L86" s="62">
        <f t="shared" si="5"/>
        <v>191682.75</v>
      </c>
      <c r="M86" s="67"/>
      <c r="N86" s="61">
        <f t="shared" si="6"/>
        <v>8811.2300000000105</v>
      </c>
      <c r="O86" s="60">
        <f t="shared" si="7"/>
        <v>4.8182625703554118E-2</v>
      </c>
      <c r="P86" s="74"/>
      <c r="Q86" s="82">
        <f t="shared" si="8"/>
        <v>1.7099999999999962E-3</v>
      </c>
    </row>
    <row r="87" spans="1:17">
      <c r="A87" s="3">
        <f t="shared" si="2"/>
        <v>79</v>
      </c>
      <c r="B87" s="67"/>
      <c r="C87" s="72" t="s">
        <v>101</v>
      </c>
      <c r="D87" s="72" t="s">
        <v>99</v>
      </c>
      <c r="E87" s="77">
        <v>4864411</v>
      </c>
      <c r="F87" s="76">
        <v>2.5530000000000001E-2</v>
      </c>
      <c r="G87" s="62">
        <f t="shared" si="3"/>
        <v>124188.41</v>
      </c>
      <c r="H87" s="70"/>
      <c r="I87" s="64">
        <f>'JAP-23 Page 3'!$E$42</f>
        <v>4.8210000000000003E-2</v>
      </c>
      <c r="J87" s="70"/>
      <c r="K87" s="83">
        <f t="shared" si="4"/>
        <v>2.6759999999999999E-2</v>
      </c>
      <c r="L87" s="62">
        <f t="shared" si="5"/>
        <v>130171.64</v>
      </c>
      <c r="M87" s="67"/>
      <c r="N87" s="61">
        <f t="shared" si="6"/>
        <v>5983.2299999999959</v>
      </c>
      <c r="O87" s="60">
        <f t="shared" si="7"/>
        <v>4.8178650487593774E-2</v>
      </c>
      <c r="P87" s="74"/>
      <c r="Q87" s="82">
        <f t="shared" si="8"/>
        <v>1.2299999999999985E-3</v>
      </c>
    </row>
    <row r="88" spans="1:17">
      <c r="A88" s="3">
        <f t="shared" si="2"/>
        <v>80</v>
      </c>
      <c r="B88" s="67"/>
      <c r="C88" s="72" t="s">
        <v>100</v>
      </c>
      <c r="D88" s="72" t="s">
        <v>99</v>
      </c>
      <c r="E88" s="77">
        <v>8592559</v>
      </c>
      <c r="F88" s="76">
        <v>1.9689999999999999E-2</v>
      </c>
      <c r="G88" s="62">
        <f t="shared" si="3"/>
        <v>169187.49</v>
      </c>
      <c r="H88" s="70"/>
      <c r="I88" s="64">
        <f>'JAP-23 Page 3'!$E$42</f>
        <v>4.8210000000000003E-2</v>
      </c>
      <c r="J88" s="70"/>
      <c r="K88" s="83">
        <f t="shared" si="4"/>
        <v>2.0639999999999999E-2</v>
      </c>
      <c r="L88" s="62">
        <f t="shared" si="5"/>
        <v>177350.42</v>
      </c>
      <c r="M88" s="67"/>
      <c r="N88" s="61">
        <f t="shared" si="6"/>
        <v>8162.9300000000221</v>
      </c>
      <c r="O88" s="60">
        <f t="shared" si="7"/>
        <v>4.8247834399576604E-2</v>
      </c>
      <c r="P88" s="74"/>
      <c r="Q88" s="82">
        <f t="shared" si="8"/>
        <v>9.4999999999999946E-4</v>
      </c>
    </row>
    <row r="89" spans="1:17">
      <c r="A89" s="3">
        <f t="shared" si="2"/>
        <v>81</v>
      </c>
      <c r="B89" s="67"/>
      <c r="C89" s="81" t="s">
        <v>98</v>
      </c>
      <c r="D89" s="72" t="s">
        <v>99</v>
      </c>
      <c r="E89" s="80">
        <f>SUM(E83:E88)</f>
        <v>26567234</v>
      </c>
      <c r="F89" s="69"/>
      <c r="G89" s="67"/>
      <c r="H89" s="70"/>
      <c r="I89" s="64"/>
      <c r="J89" s="70"/>
      <c r="K89" s="69"/>
      <c r="L89" s="67"/>
      <c r="M89" s="67"/>
      <c r="N89" s="67"/>
      <c r="O89" s="68"/>
      <c r="P89" s="67"/>
      <c r="Q89" s="67"/>
    </row>
    <row r="90" spans="1:17">
      <c r="A90" s="3">
        <f t="shared" si="2"/>
        <v>82</v>
      </c>
      <c r="B90" s="67"/>
      <c r="C90" s="78" t="s">
        <v>97</v>
      </c>
      <c r="D90" s="72"/>
      <c r="E90" s="77"/>
      <c r="F90" s="69"/>
      <c r="G90" s="88">
        <f>SUM(G79:G88)</f>
        <v>1312978.54</v>
      </c>
      <c r="H90" s="70"/>
      <c r="I90" s="64"/>
      <c r="J90" s="70"/>
      <c r="K90" s="69"/>
      <c r="L90" s="88">
        <f>SUM(L79:L88)</f>
        <v>1376312.7999999998</v>
      </c>
      <c r="M90" s="67"/>
      <c r="N90" s="61">
        <f>L90-G90</f>
        <v>63334.259999999776</v>
      </c>
      <c r="O90" s="60">
        <f>IF(G90&lt;&gt;0,N90/G90,0)</f>
        <v>4.8237086951931275E-2</v>
      </c>
      <c r="P90" s="74"/>
      <c r="Q90" s="67"/>
    </row>
    <row r="91" spans="1:17">
      <c r="A91" s="3">
        <f t="shared" si="2"/>
        <v>83</v>
      </c>
      <c r="B91" s="67"/>
      <c r="C91" s="71"/>
      <c r="D91" s="71"/>
      <c r="E91" s="77"/>
      <c r="F91" s="69"/>
      <c r="G91" s="62"/>
      <c r="H91" s="70"/>
      <c r="I91" s="64"/>
      <c r="J91" s="70"/>
      <c r="K91" s="69"/>
      <c r="L91" s="62"/>
      <c r="M91" s="67"/>
      <c r="N91" s="67"/>
      <c r="O91" s="68"/>
      <c r="P91" s="67"/>
      <c r="Q91" s="67"/>
    </row>
    <row r="92" spans="1:17">
      <c r="A92" s="3">
        <f t="shared" si="2"/>
        <v>84</v>
      </c>
      <c r="B92" s="87" t="s">
        <v>109</v>
      </c>
      <c r="C92" s="67"/>
      <c r="D92" s="71"/>
      <c r="E92" s="77"/>
      <c r="F92" s="69"/>
      <c r="G92" s="62"/>
      <c r="H92" s="70"/>
      <c r="I92" s="64"/>
      <c r="J92" s="70"/>
      <c r="K92" s="69"/>
      <c r="L92" s="62"/>
      <c r="M92" s="67"/>
      <c r="N92" s="67"/>
      <c r="O92" s="68"/>
      <c r="P92" s="67"/>
      <c r="Q92" s="67"/>
    </row>
    <row r="93" spans="1:17">
      <c r="A93" s="3">
        <f t="shared" si="2"/>
        <v>85</v>
      </c>
      <c r="B93" s="72"/>
      <c r="C93" s="72" t="s">
        <v>108</v>
      </c>
      <c r="D93" s="72" t="s">
        <v>107</v>
      </c>
      <c r="E93" s="77">
        <v>332988</v>
      </c>
      <c r="F93" s="69">
        <f>F79</f>
        <v>1.1499999999999999</v>
      </c>
      <c r="G93" s="62">
        <f>ROUND($E93*F93,2)</f>
        <v>382936.2</v>
      </c>
      <c r="H93" s="70"/>
      <c r="I93" s="64">
        <f>'JAP-23 Page 3'!$E$42</f>
        <v>4.8210000000000003E-2</v>
      </c>
      <c r="J93" s="70"/>
      <c r="K93" s="86">
        <f>ROUND(F93*(1+I93),2)</f>
        <v>1.21</v>
      </c>
      <c r="L93" s="62">
        <f>ROUND($E93*K93,2)</f>
        <v>402915.48</v>
      </c>
      <c r="M93" s="67"/>
      <c r="N93" s="61">
        <f>L93-G93</f>
        <v>19979.27999999997</v>
      </c>
      <c r="O93" s="60">
        <f>IF(G93&lt;&gt;0,N93/G93,0)</f>
        <v>5.2173913043478182E-2</v>
      </c>
      <c r="P93" s="74"/>
      <c r="Q93" s="85">
        <f>K93-F93</f>
        <v>6.0000000000000053E-2</v>
      </c>
    </row>
    <row r="94" spans="1:17">
      <c r="A94" s="3">
        <f t="shared" si="2"/>
        <v>86</v>
      </c>
      <c r="B94" s="72"/>
      <c r="C94" s="84"/>
      <c r="D94" s="72"/>
      <c r="E94" s="77"/>
      <c r="F94" s="76"/>
      <c r="G94" s="62"/>
      <c r="H94" s="70"/>
      <c r="I94" s="64"/>
      <c r="J94" s="70"/>
      <c r="K94" s="76"/>
      <c r="L94" s="62"/>
      <c r="M94" s="67"/>
      <c r="N94" s="67"/>
      <c r="O94" s="68"/>
      <c r="P94" s="67"/>
      <c r="Q94" s="67"/>
    </row>
    <row r="95" spans="1:17">
      <c r="A95" s="3">
        <f t="shared" si="2"/>
        <v>87</v>
      </c>
      <c r="B95" s="72"/>
      <c r="C95" s="72" t="s">
        <v>106</v>
      </c>
      <c r="D95" s="72"/>
      <c r="E95" s="77"/>
      <c r="F95" s="76"/>
      <c r="G95" s="65"/>
      <c r="H95" s="70"/>
      <c r="I95" s="64"/>
      <c r="J95" s="70"/>
      <c r="K95" s="76"/>
      <c r="L95" s="62"/>
      <c r="M95" s="67"/>
      <c r="N95" s="67"/>
      <c r="O95" s="68"/>
      <c r="P95" s="67"/>
      <c r="Q95" s="67"/>
    </row>
    <row r="96" spans="1:17">
      <c r="A96" s="3">
        <f t="shared" si="2"/>
        <v>88</v>
      </c>
      <c r="B96" s="72"/>
      <c r="C96" s="72" t="s">
        <v>105</v>
      </c>
      <c r="D96" s="72" t="s">
        <v>99</v>
      </c>
      <c r="E96" s="77">
        <v>2925980</v>
      </c>
      <c r="F96" s="76">
        <f t="shared" ref="F96:F101" si="9">F83</f>
        <v>0.14394999999999999</v>
      </c>
      <c r="G96" s="65">
        <f t="shared" ref="G96:G101" si="10">ROUND($E96*F96,2)</f>
        <v>421194.82</v>
      </c>
      <c r="H96" s="70"/>
      <c r="I96" s="64">
        <f>'JAP-23 Page 3'!$E$42</f>
        <v>4.8210000000000003E-2</v>
      </c>
      <c r="J96" s="70"/>
      <c r="K96" s="83">
        <f t="shared" ref="K96:K101" si="11">ROUND(F96*(1+I96),5)</f>
        <v>0.15089</v>
      </c>
      <c r="L96" s="62">
        <f t="shared" ref="L96:L101" si="12">ROUND($E96*K96,2)</f>
        <v>441501.12</v>
      </c>
      <c r="M96" s="67"/>
      <c r="N96" s="61">
        <f t="shared" ref="N96:N101" si="13">L96-G96</f>
        <v>20306.299999999988</v>
      </c>
      <c r="O96" s="60">
        <f t="shared" ref="O96:O101" si="14">IF(G96&lt;&gt;0,N96/G96,0)</f>
        <v>4.8211181704466324E-2</v>
      </c>
      <c r="P96" s="74"/>
      <c r="Q96" s="82">
        <f t="shared" ref="Q96:Q101" si="15">K96-F96</f>
        <v>6.9400000000000017E-3</v>
      </c>
    </row>
    <row r="97" spans="1:17">
      <c r="A97" s="3">
        <f t="shared" si="2"/>
        <v>89</v>
      </c>
      <c r="B97" s="72"/>
      <c r="C97" s="72" t="s">
        <v>104</v>
      </c>
      <c r="D97" s="72" t="s">
        <v>99</v>
      </c>
      <c r="E97" s="77">
        <v>2885234</v>
      </c>
      <c r="F97" s="76">
        <f t="shared" si="9"/>
        <v>8.6989999999999998E-2</v>
      </c>
      <c r="G97" s="65">
        <f t="shared" si="10"/>
        <v>250986.51</v>
      </c>
      <c r="H97" s="70"/>
      <c r="I97" s="64">
        <f>'JAP-23 Page 3'!$E$42</f>
        <v>4.8210000000000003E-2</v>
      </c>
      <c r="J97" s="70"/>
      <c r="K97" s="83">
        <f t="shared" si="11"/>
        <v>9.1179999999999997E-2</v>
      </c>
      <c r="L97" s="62">
        <f t="shared" si="12"/>
        <v>263075.64</v>
      </c>
      <c r="M97" s="67"/>
      <c r="N97" s="61">
        <f t="shared" si="13"/>
        <v>12089.130000000005</v>
      </c>
      <c r="O97" s="60">
        <f t="shared" si="14"/>
        <v>4.8166453248822037E-2</v>
      </c>
      <c r="P97" s="74"/>
      <c r="Q97" s="82">
        <f t="shared" si="15"/>
        <v>4.1899999999999993E-3</v>
      </c>
    </row>
    <row r="98" spans="1:17">
      <c r="A98" s="3">
        <f t="shared" si="2"/>
        <v>90</v>
      </c>
      <c r="B98" s="72"/>
      <c r="C98" s="72" t="s">
        <v>103</v>
      </c>
      <c r="D98" s="72" t="s">
        <v>99</v>
      </c>
      <c r="E98" s="77">
        <v>5700000</v>
      </c>
      <c r="F98" s="76">
        <f t="shared" si="9"/>
        <v>5.5350000000000003E-2</v>
      </c>
      <c r="G98" s="65">
        <f t="shared" si="10"/>
        <v>315495</v>
      </c>
      <c r="H98" s="70"/>
      <c r="I98" s="64">
        <f>'JAP-23 Page 3'!$E$42</f>
        <v>4.8210000000000003E-2</v>
      </c>
      <c r="J98" s="70"/>
      <c r="K98" s="83">
        <f t="shared" si="11"/>
        <v>5.8020000000000002E-2</v>
      </c>
      <c r="L98" s="62">
        <f t="shared" si="12"/>
        <v>330714</v>
      </c>
      <c r="M98" s="67"/>
      <c r="N98" s="61">
        <f t="shared" si="13"/>
        <v>15219</v>
      </c>
      <c r="O98" s="60">
        <f t="shared" si="14"/>
        <v>4.8238482384823846E-2</v>
      </c>
      <c r="P98" s="74"/>
      <c r="Q98" s="82">
        <f t="shared" si="15"/>
        <v>2.6699999999999988E-3</v>
      </c>
    </row>
    <row r="99" spans="1:17">
      <c r="A99" s="3">
        <f t="shared" si="2"/>
        <v>91</v>
      </c>
      <c r="B99" s="72"/>
      <c r="C99" s="72" t="s">
        <v>102</v>
      </c>
      <c r="D99" s="72" t="s">
        <v>99</v>
      </c>
      <c r="E99" s="77">
        <v>11216700</v>
      </c>
      <c r="F99" s="76">
        <f t="shared" si="9"/>
        <v>3.5490000000000001E-2</v>
      </c>
      <c r="G99" s="65">
        <f t="shared" si="10"/>
        <v>398080.68</v>
      </c>
      <c r="H99" s="70"/>
      <c r="I99" s="64">
        <f>'JAP-23 Page 3'!$E$42</f>
        <v>4.8210000000000003E-2</v>
      </c>
      <c r="J99" s="70"/>
      <c r="K99" s="83">
        <f t="shared" si="11"/>
        <v>3.7199999999999997E-2</v>
      </c>
      <c r="L99" s="62">
        <f t="shared" si="12"/>
        <v>417261.24</v>
      </c>
      <c r="M99" s="67"/>
      <c r="N99" s="61">
        <f t="shared" si="13"/>
        <v>19180.559999999998</v>
      </c>
      <c r="O99" s="60">
        <f t="shared" si="14"/>
        <v>4.8182594543397579E-2</v>
      </c>
      <c r="P99" s="74"/>
      <c r="Q99" s="82">
        <f t="shared" si="15"/>
        <v>1.7099999999999962E-3</v>
      </c>
    </row>
    <row r="100" spans="1:17">
      <c r="A100" s="3">
        <f t="shared" si="2"/>
        <v>92</v>
      </c>
      <c r="B100" s="72"/>
      <c r="C100" s="72" t="s">
        <v>101</v>
      </c>
      <c r="D100" s="72" t="s">
        <v>99</v>
      </c>
      <c r="E100" s="77">
        <v>28237241</v>
      </c>
      <c r="F100" s="76">
        <f t="shared" si="9"/>
        <v>2.5530000000000001E-2</v>
      </c>
      <c r="G100" s="65">
        <f t="shared" si="10"/>
        <v>720896.76</v>
      </c>
      <c r="H100" s="70"/>
      <c r="I100" s="64">
        <f>'JAP-23 Page 3'!$E$42</f>
        <v>4.8210000000000003E-2</v>
      </c>
      <c r="J100" s="70"/>
      <c r="K100" s="83">
        <f t="shared" si="11"/>
        <v>2.6759999999999999E-2</v>
      </c>
      <c r="L100" s="62">
        <f t="shared" si="12"/>
        <v>755628.57</v>
      </c>
      <c r="M100" s="67"/>
      <c r="N100" s="61">
        <f t="shared" si="13"/>
        <v>34731.809999999939</v>
      </c>
      <c r="O100" s="60">
        <f t="shared" si="14"/>
        <v>4.8178618530620027E-2</v>
      </c>
      <c r="P100" s="74"/>
      <c r="Q100" s="82">
        <f t="shared" si="15"/>
        <v>1.2299999999999985E-3</v>
      </c>
    </row>
    <row r="101" spans="1:17">
      <c r="A101" s="3">
        <f t="shared" si="2"/>
        <v>93</v>
      </c>
      <c r="B101" s="72"/>
      <c r="C101" s="72" t="s">
        <v>100</v>
      </c>
      <c r="D101" s="72" t="s">
        <v>99</v>
      </c>
      <c r="E101" s="77">
        <v>36815683</v>
      </c>
      <c r="F101" s="76">
        <f t="shared" si="9"/>
        <v>1.9689999999999999E-2</v>
      </c>
      <c r="G101" s="65">
        <f t="shared" si="10"/>
        <v>724900.8</v>
      </c>
      <c r="H101" s="70"/>
      <c r="I101" s="64">
        <f>'JAP-23 Page 3'!$E$42</f>
        <v>4.8210000000000003E-2</v>
      </c>
      <c r="J101" s="70"/>
      <c r="K101" s="83">
        <f t="shared" si="11"/>
        <v>2.0639999999999999E-2</v>
      </c>
      <c r="L101" s="62">
        <f t="shared" si="12"/>
        <v>759875.7</v>
      </c>
      <c r="M101" s="67"/>
      <c r="N101" s="61">
        <f t="shared" si="13"/>
        <v>34974.899999999907</v>
      </c>
      <c r="O101" s="60">
        <f t="shared" si="14"/>
        <v>4.8247843015209672E-2</v>
      </c>
      <c r="P101" s="74"/>
      <c r="Q101" s="82">
        <f t="shared" si="15"/>
        <v>9.4999999999999946E-4</v>
      </c>
    </row>
    <row r="102" spans="1:17">
      <c r="A102" s="3">
        <f t="shared" si="2"/>
        <v>94</v>
      </c>
      <c r="B102" s="67"/>
      <c r="C102" s="81" t="s">
        <v>98</v>
      </c>
      <c r="D102" s="72"/>
      <c r="E102" s="80">
        <f>SUM(E96:E101)</f>
        <v>87780838</v>
      </c>
      <c r="F102" s="76"/>
      <c r="G102" s="79"/>
      <c r="H102" s="70"/>
      <c r="I102" s="64"/>
      <c r="J102" s="70"/>
      <c r="K102" s="76"/>
      <c r="L102" s="67"/>
      <c r="M102" s="67"/>
      <c r="N102" s="67"/>
      <c r="O102" s="68"/>
      <c r="P102" s="67"/>
      <c r="Q102" s="73"/>
    </row>
    <row r="103" spans="1:17">
      <c r="A103" s="3">
        <f t="shared" si="2"/>
        <v>95</v>
      </c>
      <c r="B103" s="67"/>
      <c r="C103" s="78" t="s">
        <v>97</v>
      </c>
      <c r="D103" s="72"/>
      <c r="E103" s="77"/>
      <c r="F103" s="76"/>
      <c r="G103" s="75">
        <f>SUM(G93:G101)</f>
        <v>3214490.7699999996</v>
      </c>
      <c r="H103" s="70"/>
      <c r="I103" s="64"/>
      <c r="J103" s="70"/>
      <c r="K103" s="76"/>
      <c r="L103" s="75">
        <f>SUM(L93:L101)</f>
        <v>3370971.75</v>
      </c>
      <c r="M103" s="67"/>
      <c r="N103" s="61">
        <f>L103-G103</f>
        <v>156480.98000000045</v>
      </c>
      <c r="O103" s="60">
        <f>IF(G103&lt;&gt;0,N103/G103,0)</f>
        <v>4.8679866018094202E-2</v>
      </c>
      <c r="P103" s="74"/>
      <c r="Q103" s="73"/>
    </row>
    <row r="104" spans="1:17">
      <c r="A104" s="3">
        <f t="shared" si="2"/>
        <v>96</v>
      </c>
      <c r="B104" s="72"/>
      <c r="C104" s="72"/>
      <c r="D104" s="71"/>
      <c r="E104" s="67"/>
      <c r="F104" s="69"/>
      <c r="G104" s="62"/>
      <c r="H104" s="70"/>
      <c r="I104" s="64"/>
      <c r="J104" s="70"/>
      <c r="K104" s="69"/>
      <c r="L104" s="62"/>
      <c r="M104" s="67"/>
      <c r="N104" s="67"/>
      <c r="O104" s="68"/>
      <c r="P104" s="67"/>
      <c r="Q104" s="67"/>
    </row>
    <row r="105" spans="1:17">
      <c r="A105" s="3">
        <f t="shared" si="2"/>
        <v>97</v>
      </c>
      <c r="B105" s="59" t="s">
        <v>96</v>
      </c>
      <c r="C105" s="66"/>
      <c r="D105" s="66"/>
      <c r="E105" s="59">
        <f>SUM(E10,E24,E34,E46,E56,E66,E75,E89,E102)</f>
        <v>512283585</v>
      </c>
      <c r="F105" s="59"/>
      <c r="G105" s="65">
        <f>SUM(G10,G25,G36,G47,G57,G67,G76,G90,G103)</f>
        <v>90203499.090000004</v>
      </c>
      <c r="H105" s="59"/>
      <c r="I105" s="64"/>
      <c r="J105" s="59"/>
      <c r="K105" s="63"/>
      <c r="L105" s="62">
        <f>SUM(L10,L25,L36,L47,L57,L67,L76,L90,L103)</f>
        <v>94578949.039999992</v>
      </c>
      <c r="M105" s="59"/>
      <c r="N105" s="61">
        <f>SUM(N10,N25,N36,N47,N57,N67,N76,N90,N103)</f>
        <v>4375449.9499999993</v>
      </c>
      <c r="O105" s="60">
        <f>IF(G105&lt;&gt;0,N105/G105,0)</f>
        <v>4.8506432612269508E-2</v>
      </c>
      <c r="P105" s="59"/>
      <c r="Q105" s="59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2.75"/>
  <cols>
    <col min="1" max="1" width="5" style="1" customWidth="1"/>
    <col min="2" max="2" width="41" style="1" customWidth="1"/>
    <col min="3" max="3" width="21.710937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7"/>
    </row>
    <row r="2" spans="1:2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"/>
    </row>
    <row r="3" spans="1:21">
      <c r="A3" s="131" t="s">
        <v>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</row>
    <row r="4" spans="1:21">
      <c r="A4" s="131" t="s">
        <v>148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7"/>
    </row>
    <row r="5" spans="1:21">
      <c r="A5" s="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5.5" customHeight="1">
      <c r="A7" s="29" t="s">
        <v>40</v>
      </c>
      <c r="B7" s="28"/>
      <c r="C7" s="27" t="s">
        <v>39</v>
      </c>
      <c r="D7" s="26">
        <v>41640</v>
      </c>
      <c r="E7" s="26">
        <f t="shared" ref="E7:O7" si="0">EDATE(D7,1)</f>
        <v>41671</v>
      </c>
      <c r="F7" s="26">
        <f t="shared" si="0"/>
        <v>41699</v>
      </c>
      <c r="G7" s="26">
        <f t="shared" si="0"/>
        <v>41730</v>
      </c>
      <c r="H7" s="26">
        <f t="shared" si="0"/>
        <v>41760</v>
      </c>
      <c r="I7" s="26">
        <f t="shared" si="0"/>
        <v>41791</v>
      </c>
      <c r="J7" s="26">
        <f t="shared" si="0"/>
        <v>41821</v>
      </c>
      <c r="K7" s="26">
        <f t="shared" si="0"/>
        <v>41852</v>
      </c>
      <c r="L7" s="26">
        <f t="shared" si="0"/>
        <v>41883</v>
      </c>
      <c r="M7" s="26">
        <f t="shared" si="0"/>
        <v>41913</v>
      </c>
      <c r="N7" s="26">
        <f t="shared" si="0"/>
        <v>41944</v>
      </c>
      <c r="O7" s="26">
        <f t="shared" si="0"/>
        <v>41974</v>
      </c>
      <c r="P7" s="26" t="s">
        <v>38</v>
      </c>
      <c r="Q7" s="25"/>
      <c r="R7" s="25"/>
      <c r="S7" s="24"/>
      <c r="T7" s="24"/>
      <c r="U7" s="24"/>
    </row>
    <row r="8" spans="1:21">
      <c r="A8" s="3"/>
      <c r="B8" s="3" t="s">
        <v>37</v>
      </c>
      <c r="C8" s="3" t="s">
        <v>36</v>
      </c>
      <c r="D8" s="3" t="s">
        <v>35</v>
      </c>
      <c r="E8" s="3" t="s">
        <v>34</v>
      </c>
      <c r="F8" s="3" t="s">
        <v>33</v>
      </c>
      <c r="G8" s="3" t="s">
        <v>32</v>
      </c>
      <c r="H8" s="3" t="s">
        <v>31</v>
      </c>
      <c r="I8" s="3" t="s">
        <v>30</v>
      </c>
      <c r="J8" s="3" t="s">
        <v>29</v>
      </c>
      <c r="K8" s="3" t="s">
        <v>28</v>
      </c>
      <c r="L8" s="3" t="s">
        <v>27</v>
      </c>
      <c r="M8" s="3" t="s">
        <v>26</v>
      </c>
      <c r="N8" s="3" t="s">
        <v>25</v>
      </c>
      <c r="O8" s="3" t="s">
        <v>24</v>
      </c>
      <c r="P8" s="3" t="s">
        <v>23</v>
      </c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21">
      <c r="A10" s="3">
        <v>1</v>
      </c>
      <c r="B10" s="7" t="s">
        <v>22</v>
      </c>
      <c r="C10" s="3" t="s">
        <v>17</v>
      </c>
      <c r="D10" s="21">
        <v>723467.28306724841</v>
      </c>
      <c r="E10" s="21">
        <v>724846.94750516803</v>
      </c>
      <c r="F10" s="21">
        <v>725797.34981247014</v>
      </c>
      <c r="G10" s="21">
        <v>726566.54167779768</v>
      </c>
      <c r="H10" s="21">
        <v>726991.82389007497</v>
      </c>
      <c r="I10" s="21">
        <v>727451.4815786453</v>
      </c>
      <c r="J10" s="21">
        <v>727539.57717650302</v>
      </c>
      <c r="K10" s="21">
        <v>727972.92263377295</v>
      </c>
      <c r="L10" s="21">
        <v>729036.4750589045</v>
      </c>
      <c r="M10" s="21">
        <v>731136.53053029836</v>
      </c>
      <c r="N10" s="21">
        <v>733242.45051256381</v>
      </c>
      <c r="O10" s="21">
        <v>735028.97574289236</v>
      </c>
      <c r="P10" s="33"/>
      <c r="Q10" s="20"/>
      <c r="R10" s="20"/>
    </row>
    <row r="11" spans="1:21">
      <c r="A11" s="3">
        <f t="shared" ref="A11:A38" si="1">A10+1</f>
        <v>2</v>
      </c>
      <c r="B11" s="7" t="s">
        <v>21</v>
      </c>
      <c r="C11" s="19" t="s">
        <v>20</v>
      </c>
      <c r="D11" s="6">
        <v>45.609304854542152</v>
      </c>
      <c r="E11" s="6">
        <v>42.314975068462999</v>
      </c>
      <c r="F11" s="6">
        <v>35.927884512918283</v>
      </c>
      <c r="G11" s="6">
        <v>25.695289620143082</v>
      </c>
      <c r="H11" s="6">
        <v>16.086177851382093</v>
      </c>
      <c r="I11" s="6">
        <v>10.385938124337523</v>
      </c>
      <c r="J11" s="6">
        <v>8.207450035741088</v>
      </c>
      <c r="K11" s="6">
        <v>7.5817641165247869</v>
      </c>
      <c r="L11" s="6">
        <v>10.503458956947874</v>
      </c>
      <c r="M11" s="6">
        <v>21.985645614216242</v>
      </c>
      <c r="N11" s="6">
        <v>37.017311072455392</v>
      </c>
      <c r="O11" s="6">
        <v>46.574800172328409</v>
      </c>
      <c r="P11" s="32"/>
      <c r="Q11" s="23"/>
      <c r="R11" s="23"/>
    </row>
    <row r="12" spans="1:21">
      <c r="A12" s="3">
        <f t="shared" si="1"/>
        <v>3</v>
      </c>
      <c r="B12" s="7" t="s">
        <v>19</v>
      </c>
      <c r="C12" s="3" t="str">
        <f>"("&amp;A10&amp;") x ("&amp;A11&amp;")"</f>
        <v>(1) x (2)</v>
      </c>
      <c r="D12" s="5">
        <f t="shared" ref="D12:O12" si="2">D10*D11</f>
        <v>32996839.865701474</v>
      </c>
      <c r="E12" s="5">
        <f t="shared" si="2"/>
        <v>30671880.512132693</v>
      </c>
      <c r="F12" s="5">
        <f t="shared" si="2"/>
        <v>26076363.363844581</v>
      </c>
      <c r="G12" s="5">
        <f t="shared" si="2"/>
        <v>18669337.71671677</v>
      </c>
      <c r="H12" s="5">
        <f t="shared" si="2"/>
        <v>11694519.775596395</v>
      </c>
      <c r="I12" s="5">
        <f t="shared" si="2"/>
        <v>7555266.0761334673</v>
      </c>
      <c r="J12" s="5">
        <f t="shared" si="2"/>
        <v>5971244.7287003454</v>
      </c>
      <c r="K12" s="5">
        <f t="shared" si="2"/>
        <v>5519318.9826264149</v>
      </c>
      <c r="L12" s="5">
        <f t="shared" si="2"/>
        <v>7657404.6938991556</v>
      </c>
      <c r="M12" s="5">
        <f t="shared" si="2"/>
        <v>16074508.655846734</v>
      </c>
      <c r="N12" s="5">
        <f t="shared" si="2"/>
        <v>27142663.882153053</v>
      </c>
      <c r="O12" s="5">
        <f t="shared" si="2"/>
        <v>34233827.666096434</v>
      </c>
      <c r="P12" s="5">
        <f>SUM(D12:O12)</f>
        <v>224263175.91944754</v>
      </c>
      <c r="Q12" s="16"/>
      <c r="R12" s="16"/>
    </row>
    <row r="13" spans="1:21">
      <c r="A13" s="3">
        <f t="shared" si="1"/>
        <v>4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2"/>
      <c r="R13" s="22"/>
    </row>
    <row r="14" spans="1:21">
      <c r="A14" s="3">
        <f t="shared" si="1"/>
        <v>5</v>
      </c>
      <c r="B14" s="7" t="s">
        <v>18</v>
      </c>
      <c r="C14" s="3" t="s">
        <v>17</v>
      </c>
      <c r="D14" s="21">
        <v>91022220.526877031</v>
      </c>
      <c r="E14" s="21">
        <v>82579383.028177455</v>
      </c>
      <c r="F14" s="21">
        <v>70324381.874001592</v>
      </c>
      <c r="G14" s="21">
        <v>52554454.61793264</v>
      </c>
      <c r="H14" s="21">
        <v>37603682.215031497</v>
      </c>
      <c r="I14" s="21">
        <v>24193368.202756993</v>
      </c>
      <c r="J14" s="21">
        <v>16164040.669708069</v>
      </c>
      <c r="K14" s="21">
        <v>12812194.50744937</v>
      </c>
      <c r="L14" s="21">
        <v>15003820.505151745</v>
      </c>
      <c r="M14" s="21">
        <v>25623860.288577631</v>
      </c>
      <c r="N14" s="21">
        <v>52804496.791929215</v>
      </c>
      <c r="O14" s="21">
        <v>80770328.728546351</v>
      </c>
      <c r="P14" s="7"/>
      <c r="Q14" s="20"/>
      <c r="R14" s="20"/>
    </row>
    <row r="15" spans="1:21">
      <c r="A15" s="3">
        <f t="shared" si="1"/>
        <v>6</v>
      </c>
      <c r="B15" s="7" t="s">
        <v>16</v>
      </c>
      <c r="C15" s="19" t="s">
        <v>147</v>
      </c>
      <c r="D15" s="18">
        <v>0.38490999999999997</v>
      </c>
      <c r="E15" s="18">
        <f>$D$15</f>
        <v>0.38490999999999997</v>
      </c>
      <c r="F15" s="18">
        <f>$D$15</f>
        <v>0.38490999999999997</v>
      </c>
      <c r="G15" s="18">
        <f>$D$15</f>
        <v>0.38490999999999997</v>
      </c>
      <c r="H15" s="18">
        <f>'JAP-23 Page 3'!D32</f>
        <v>0.41615000000000002</v>
      </c>
      <c r="I15" s="18">
        <f t="shared" ref="I15:O15" si="3">$H$15</f>
        <v>0.41615000000000002</v>
      </c>
      <c r="J15" s="18">
        <f t="shared" si="3"/>
        <v>0.41615000000000002</v>
      </c>
      <c r="K15" s="18">
        <f t="shared" si="3"/>
        <v>0.41615000000000002</v>
      </c>
      <c r="L15" s="18">
        <f t="shared" si="3"/>
        <v>0.41615000000000002</v>
      </c>
      <c r="M15" s="18">
        <f t="shared" si="3"/>
        <v>0.41615000000000002</v>
      </c>
      <c r="N15" s="18">
        <f t="shared" si="3"/>
        <v>0.41615000000000002</v>
      </c>
      <c r="O15" s="18">
        <f t="shared" si="3"/>
        <v>0.41615000000000002</v>
      </c>
      <c r="P15" s="13"/>
      <c r="Q15" s="17"/>
      <c r="R15" s="17"/>
    </row>
    <row r="16" spans="1:21">
      <c r="A16" s="3">
        <f t="shared" si="1"/>
        <v>7</v>
      </c>
      <c r="B16" s="7" t="s">
        <v>15</v>
      </c>
      <c r="C16" s="3" t="str">
        <f>"("&amp;A14&amp;") x ("&amp;A15&amp;")"</f>
        <v>(5) x (6)</v>
      </c>
      <c r="D16" s="5">
        <f t="shared" ref="D16:O16" si="4">D14*D15</f>
        <v>35035362.903000236</v>
      </c>
      <c r="E16" s="5">
        <f t="shared" si="4"/>
        <v>31785630.321375784</v>
      </c>
      <c r="F16" s="5">
        <f t="shared" si="4"/>
        <v>27068557.827121951</v>
      </c>
      <c r="G16" s="5">
        <f t="shared" si="4"/>
        <v>20228735.126988452</v>
      </c>
      <c r="H16" s="5">
        <f t="shared" si="4"/>
        <v>15648772.353785358</v>
      </c>
      <c r="I16" s="5">
        <f t="shared" si="4"/>
        <v>10068070.177577324</v>
      </c>
      <c r="J16" s="5">
        <f t="shared" si="4"/>
        <v>6726665.5246990137</v>
      </c>
      <c r="K16" s="5">
        <f t="shared" si="4"/>
        <v>5331794.7442750558</v>
      </c>
      <c r="L16" s="5">
        <f t="shared" si="4"/>
        <v>6243839.9032188989</v>
      </c>
      <c r="M16" s="5">
        <f t="shared" si="4"/>
        <v>10663369.459091581</v>
      </c>
      <c r="N16" s="5">
        <f t="shared" si="4"/>
        <v>21974591.339961343</v>
      </c>
      <c r="O16" s="5">
        <f t="shared" si="4"/>
        <v>33612572.300384566</v>
      </c>
      <c r="P16" s="5">
        <f>SUM(D16:O16)</f>
        <v>224387961.98147953</v>
      </c>
      <c r="Q16" s="16"/>
      <c r="R16" s="16"/>
    </row>
    <row r="17" spans="1:18">
      <c r="A17" s="8">
        <f t="shared" si="1"/>
        <v>8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8">
      <c r="A18" s="8">
        <f t="shared" si="1"/>
        <v>9</v>
      </c>
      <c r="B18" s="7" t="s">
        <v>14</v>
      </c>
      <c r="C18" s="3" t="str">
        <f>"("&amp;A$12&amp;") - ("&amp;A16&amp;")"</f>
        <v>(3) - (7)</v>
      </c>
      <c r="D18" s="5">
        <f t="shared" ref="D18:O18" si="5">D12-D16</f>
        <v>-2038523.0372987613</v>
      </c>
      <c r="E18" s="5">
        <f t="shared" si="5"/>
        <v>-1113749.8092430905</v>
      </c>
      <c r="F18" s="5">
        <f t="shared" si="5"/>
        <v>-992194.46327736974</v>
      </c>
      <c r="G18" s="5">
        <f t="shared" si="5"/>
        <v>-1559397.4102716818</v>
      </c>
      <c r="H18" s="5">
        <f t="shared" si="5"/>
        <v>-3954252.5781889632</v>
      </c>
      <c r="I18" s="5">
        <f t="shared" si="5"/>
        <v>-2512804.101443857</v>
      </c>
      <c r="J18" s="5">
        <f t="shared" si="5"/>
        <v>-755420.7959986683</v>
      </c>
      <c r="K18" s="5">
        <f t="shared" si="5"/>
        <v>187524.23835135903</v>
      </c>
      <c r="L18" s="5">
        <f t="shared" si="5"/>
        <v>1413564.7906802567</v>
      </c>
      <c r="M18" s="5">
        <f t="shared" si="5"/>
        <v>5411139.1967551522</v>
      </c>
      <c r="N18" s="5">
        <f t="shared" si="5"/>
        <v>5168072.5421917103</v>
      </c>
      <c r="O18" s="5">
        <f t="shared" si="5"/>
        <v>621255.36571186781</v>
      </c>
      <c r="P18" s="5">
        <f>SUM(D18:O18)</f>
        <v>-124786.06203204766</v>
      </c>
      <c r="Q18" s="16"/>
      <c r="R18" s="16"/>
    </row>
    <row r="19" spans="1:18">
      <c r="A19" s="3">
        <f t="shared" si="1"/>
        <v>10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1:18">
      <c r="A20" s="3">
        <f t="shared" si="1"/>
        <v>11</v>
      </c>
      <c r="B20" s="7" t="s">
        <v>13</v>
      </c>
      <c r="C20" s="3" t="s">
        <v>3</v>
      </c>
      <c r="D20" s="15">
        <v>23080.523383910608</v>
      </c>
      <c r="E20" s="15">
        <v>18811.820570885186</v>
      </c>
      <c r="F20" s="15">
        <v>15960.021035180393</v>
      </c>
      <c r="G20" s="15">
        <v>12504.740373082721</v>
      </c>
      <c r="H20" s="15">
        <v>4180.6995955577195</v>
      </c>
      <c r="I20" s="15">
        <v>-5986.1989795628951</v>
      </c>
      <c r="J20" s="15">
        <v>-11332.365110802732</v>
      </c>
      <c r="K20" s="15">
        <v>-12762.262381951901</v>
      </c>
      <c r="L20" s="15">
        <v>-11228.530141976284</v>
      </c>
      <c r="M20" s="15">
        <v>-2913.3525903395494</v>
      </c>
      <c r="N20" s="15">
        <v>9623.9215470000909</v>
      </c>
      <c r="O20" s="15">
        <v>14417.150721527374</v>
      </c>
      <c r="P20" s="5">
        <f>SUM(D20:O20)</f>
        <v>54356.168022510741</v>
      </c>
      <c r="Q20" s="14"/>
      <c r="R20" s="14"/>
    </row>
    <row r="21" spans="1:18">
      <c r="A21" s="3">
        <f t="shared" si="1"/>
        <v>12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1:18">
      <c r="A22" s="3">
        <f t="shared" si="1"/>
        <v>13</v>
      </c>
      <c r="B22" s="7" t="s">
        <v>12</v>
      </c>
      <c r="C22" s="3" t="str">
        <f>"Σ(("&amp;A$18&amp;") + ("&amp;A20&amp;"))"</f>
        <v>Σ((9) + (11))</v>
      </c>
      <c r="D22" s="5">
        <f>'JAP-23 Page 1'!O22+D18+D20</f>
        <v>7502838.555237147</v>
      </c>
      <c r="E22" s="5">
        <f t="shared" ref="E22:O22" si="6">D22+E18+E20</f>
        <v>6407900.5665649418</v>
      </c>
      <c r="F22" s="5">
        <f t="shared" si="6"/>
        <v>5431666.1243227525</v>
      </c>
      <c r="G22" s="5">
        <f t="shared" si="6"/>
        <v>3884773.4544241535</v>
      </c>
      <c r="H22" s="5">
        <f t="shared" si="6"/>
        <v>-65298.424169251964</v>
      </c>
      <c r="I22" s="5">
        <f t="shared" si="6"/>
        <v>-2584088.7245926722</v>
      </c>
      <c r="J22" s="5">
        <f t="shared" si="6"/>
        <v>-3350841.8857021434</v>
      </c>
      <c r="K22" s="5">
        <f t="shared" si="6"/>
        <v>-3176079.9097327362</v>
      </c>
      <c r="L22" s="5">
        <f t="shared" si="6"/>
        <v>-1773743.6491944557</v>
      </c>
      <c r="M22" s="5">
        <f t="shared" si="6"/>
        <v>3634482.1949703568</v>
      </c>
      <c r="N22" s="5">
        <f t="shared" si="6"/>
        <v>8812178.658709066</v>
      </c>
      <c r="O22" s="5">
        <f t="shared" si="6"/>
        <v>9447851.1751424614</v>
      </c>
      <c r="P22" s="5"/>
    </row>
    <row r="23" spans="1:18">
      <c r="A23" s="3">
        <f t="shared" si="1"/>
        <v>14</v>
      </c>
      <c r="B23" s="7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1:18">
      <c r="A24" s="3">
        <f t="shared" si="1"/>
        <v>15</v>
      </c>
      <c r="B24" s="7" t="s">
        <v>11</v>
      </c>
      <c r="C24" s="3" t="s">
        <v>10</v>
      </c>
      <c r="D24" s="5">
        <v>0</v>
      </c>
      <c r="E24" s="5">
        <v>0</v>
      </c>
      <c r="F24" s="5">
        <v>0</v>
      </c>
      <c r="G24" s="5">
        <v>0</v>
      </c>
      <c r="H24" s="13">
        <f>'JAP-23 Page 1'!O22/'JAP-23 Page 3'!D30</f>
        <v>1.6842339181184815E-2</v>
      </c>
      <c r="I24" s="13">
        <f t="shared" ref="I24:O24" si="7">$H$24</f>
        <v>1.6842339181184815E-2</v>
      </c>
      <c r="J24" s="13">
        <f t="shared" si="7"/>
        <v>1.6842339181184815E-2</v>
      </c>
      <c r="K24" s="13">
        <f t="shared" si="7"/>
        <v>1.6842339181184815E-2</v>
      </c>
      <c r="L24" s="13">
        <f t="shared" si="7"/>
        <v>1.6842339181184815E-2</v>
      </c>
      <c r="M24" s="13">
        <f t="shared" si="7"/>
        <v>1.6842339181184815E-2</v>
      </c>
      <c r="N24" s="13">
        <f t="shared" si="7"/>
        <v>1.6842339181184815E-2</v>
      </c>
      <c r="O24" s="13">
        <f t="shared" si="7"/>
        <v>1.6842339181184815E-2</v>
      </c>
      <c r="P24" s="5"/>
    </row>
    <row r="25" spans="1:18">
      <c r="A25" s="3">
        <f t="shared" si="1"/>
        <v>16</v>
      </c>
      <c r="B25" s="7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8">
      <c r="A26" s="3">
        <f t="shared" si="1"/>
        <v>17</v>
      </c>
      <c r="B26" s="7" t="s">
        <v>9</v>
      </c>
      <c r="C26" s="3" t="str">
        <f>"("&amp;A14&amp;") x ("&amp;A24&amp;")"</f>
        <v>(5) x (15)</v>
      </c>
      <c r="D26" s="5">
        <v>0</v>
      </c>
      <c r="E26" s="5">
        <v>0</v>
      </c>
      <c r="F26" s="5">
        <v>0</v>
      </c>
      <c r="G26" s="5">
        <v>0</v>
      </c>
      <c r="H26" s="5">
        <f t="shared" ref="H26:O26" si="8">H14*H24</f>
        <v>633333.97032704763</v>
      </c>
      <c r="I26" s="5">
        <f t="shared" si="8"/>
        <v>407472.91320612497</v>
      </c>
      <c r="J26" s="5">
        <f t="shared" si="8"/>
        <v>272240.25549768907</v>
      </c>
      <c r="K26" s="5">
        <f t="shared" si="8"/>
        <v>215787.32554977541</v>
      </c>
      <c r="L26" s="5">
        <f t="shared" si="8"/>
        <v>252699.43396138138</v>
      </c>
      <c r="M26" s="5">
        <f t="shared" si="8"/>
        <v>431565.74611151667</v>
      </c>
      <c r="N26" s="5">
        <f t="shared" si="8"/>
        <v>889351.24526145728</v>
      </c>
      <c r="O26" s="5">
        <f t="shared" si="8"/>
        <v>1360361.2722219736</v>
      </c>
      <c r="P26" s="5">
        <f>SUM(D26:O26)</f>
        <v>4462812.1621369664</v>
      </c>
    </row>
    <row r="27" spans="1:18">
      <c r="A27" s="3">
        <f t="shared" si="1"/>
        <v>18</v>
      </c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8">
      <c r="A28" s="3">
        <f t="shared" si="1"/>
        <v>19</v>
      </c>
      <c r="B28" s="7" t="s">
        <v>8</v>
      </c>
      <c r="C28" s="3" t="str">
        <f>"("&amp;A$28&amp;") + ("&amp;A18&amp;") + ("&amp;A20&amp;") - ("&amp;A26&amp;")"</f>
        <v>(19) + (9) + (11) - (17)</v>
      </c>
      <c r="D28" s="5">
        <v>0</v>
      </c>
      <c r="E28" s="5">
        <v>0</v>
      </c>
      <c r="F28" s="5">
        <v>0</v>
      </c>
      <c r="G28" s="5">
        <v>0</v>
      </c>
      <c r="H28" s="5">
        <f>G22+H18+H20-H26</f>
        <v>-698632.39449629956</v>
      </c>
      <c r="I28" s="5">
        <f t="shared" ref="I28:O28" si="9">H28+I18+I20-I26</f>
        <v>-3624895.6081258445</v>
      </c>
      <c r="J28" s="5">
        <f t="shared" si="9"/>
        <v>-4663889.0247330051</v>
      </c>
      <c r="K28" s="5">
        <f t="shared" si="9"/>
        <v>-4704914.374313374</v>
      </c>
      <c r="L28" s="5">
        <f t="shared" si="9"/>
        <v>-3555277.5477364748</v>
      </c>
      <c r="M28" s="5">
        <f t="shared" si="9"/>
        <v>1421382.5503168213</v>
      </c>
      <c r="N28" s="5">
        <f t="shared" si="9"/>
        <v>5709727.7687940747</v>
      </c>
      <c r="O28" s="5">
        <f t="shared" si="9"/>
        <v>4985039.0130054969</v>
      </c>
      <c r="P28" s="5"/>
    </row>
    <row r="29" spans="1:18">
      <c r="A29" s="3">
        <f t="shared" si="1"/>
        <v>20</v>
      </c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8">
      <c r="A30" s="3">
        <f t="shared" si="1"/>
        <v>21</v>
      </c>
      <c r="B30" s="1" t="s">
        <v>7</v>
      </c>
      <c r="C30" s="19" t="s">
        <v>147</v>
      </c>
      <c r="D30" s="127">
        <v>2.1059999999999968E-2</v>
      </c>
      <c r="E30" s="127">
        <f>$D$30</f>
        <v>2.1059999999999968E-2</v>
      </c>
      <c r="F30" s="127">
        <f>$D$30</f>
        <v>2.1059999999999968E-2</v>
      </c>
      <c r="G30" s="127">
        <f>$D$30</f>
        <v>2.1059999999999968E-2</v>
      </c>
      <c r="H30" s="127">
        <f>'JAP-23 Page 3'!D34</f>
        <v>5.2300000000000013E-2</v>
      </c>
      <c r="I30" s="127">
        <f t="shared" ref="I30:O30" si="10">$H$30</f>
        <v>5.2300000000000013E-2</v>
      </c>
      <c r="J30" s="127">
        <f t="shared" si="10"/>
        <v>5.2300000000000013E-2</v>
      </c>
      <c r="K30" s="127">
        <f t="shared" si="10"/>
        <v>5.2300000000000013E-2</v>
      </c>
      <c r="L30" s="127">
        <f t="shared" si="10"/>
        <v>5.2300000000000013E-2</v>
      </c>
      <c r="M30" s="127">
        <f t="shared" si="10"/>
        <v>5.2300000000000013E-2</v>
      </c>
      <c r="N30" s="127">
        <f t="shared" si="10"/>
        <v>5.2300000000000013E-2</v>
      </c>
      <c r="O30" s="127">
        <f t="shared" si="10"/>
        <v>5.2300000000000013E-2</v>
      </c>
      <c r="P30" s="5"/>
    </row>
    <row r="31" spans="1:18">
      <c r="A31" s="3">
        <f t="shared" si="1"/>
        <v>22</v>
      </c>
      <c r="B31" s="7"/>
      <c r="C31" s="3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8">
      <c r="A32" s="3">
        <f t="shared" si="1"/>
        <v>23</v>
      </c>
      <c r="B32" s="1" t="s">
        <v>5</v>
      </c>
      <c r="C32" s="3" t="str">
        <f>"("&amp;A14&amp;") x ("&amp;A30&amp;")"</f>
        <v>(5) x (21)</v>
      </c>
      <c r="D32" s="126">
        <f t="shared" ref="D32:O32" si="11">D30*D14</f>
        <v>1916927.9642960273</v>
      </c>
      <c r="E32" s="126">
        <f t="shared" si="11"/>
        <v>1739121.8065734145</v>
      </c>
      <c r="F32" s="126">
        <f t="shared" si="11"/>
        <v>1481031.4822664713</v>
      </c>
      <c r="G32" s="126">
        <f t="shared" si="11"/>
        <v>1106796.8142536597</v>
      </c>
      <c r="H32" s="126">
        <f t="shared" si="11"/>
        <v>1966672.5798461477</v>
      </c>
      <c r="I32" s="126">
        <f t="shared" si="11"/>
        <v>1265313.1570041911</v>
      </c>
      <c r="J32" s="126">
        <f t="shared" si="11"/>
        <v>845379.32702573226</v>
      </c>
      <c r="K32" s="126">
        <f t="shared" si="11"/>
        <v>670077.77273960225</v>
      </c>
      <c r="L32" s="126">
        <f t="shared" si="11"/>
        <v>784699.81241943641</v>
      </c>
      <c r="M32" s="126">
        <f t="shared" si="11"/>
        <v>1340127.8930926104</v>
      </c>
      <c r="N32" s="126">
        <f t="shared" si="11"/>
        <v>2761675.1822178988</v>
      </c>
      <c r="O32" s="126">
        <f t="shared" si="11"/>
        <v>4224288.1925029755</v>
      </c>
      <c r="P32" s="5">
        <f>SUM(D32:O32)</f>
        <v>20102111.984238166</v>
      </c>
    </row>
    <row r="33" spans="1:16">
      <c r="A33" s="3">
        <f t="shared" si="1"/>
        <v>24</v>
      </c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3">
        <f t="shared" si="1"/>
        <v>25</v>
      </c>
      <c r="B34" s="7" t="s">
        <v>4</v>
      </c>
      <c r="C34" s="3" t="s">
        <v>3</v>
      </c>
      <c r="D34" s="5">
        <v>95442469.985342741</v>
      </c>
      <c r="E34" s="5">
        <v>87296229.367972493</v>
      </c>
      <c r="F34" s="5">
        <v>75471746.40434283</v>
      </c>
      <c r="G34" s="5">
        <v>58326076.692779571</v>
      </c>
      <c r="H34" s="5">
        <v>45075263.956789926</v>
      </c>
      <c r="I34" s="5">
        <v>31717116.066023175</v>
      </c>
      <c r="J34" s="5">
        <v>23719022.617077809</v>
      </c>
      <c r="K34" s="5">
        <v>20380215.136390295</v>
      </c>
      <c r="L34" s="5">
        <v>22563315.708961606</v>
      </c>
      <c r="M34" s="5">
        <v>33142043.537629969</v>
      </c>
      <c r="N34" s="5">
        <v>60216947.364983514</v>
      </c>
      <c r="O34" s="5">
        <v>88073992.215367213</v>
      </c>
      <c r="P34" s="5">
        <f>SUM(D34:O34)</f>
        <v>641424439.05366111</v>
      </c>
    </row>
    <row r="35" spans="1:16">
      <c r="A35" s="3">
        <f t="shared" si="1"/>
        <v>26</v>
      </c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3">
        <f t="shared" si="1"/>
        <v>27</v>
      </c>
      <c r="B36" s="7" t="s">
        <v>2</v>
      </c>
      <c r="C36" s="3" t="str">
        <f>"("&amp;A32&amp;") / ("&amp;A34&amp;")"</f>
        <v>(23) / (25)</v>
      </c>
      <c r="D36" s="125">
        <f t="shared" ref="D36:P36" si="12">D32/D34</f>
        <v>2.0084643289202522E-2</v>
      </c>
      <c r="E36" s="125">
        <f t="shared" si="12"/>
        <v>1.9922072455645704E-2</v>
      </c>
      <c r="F36" s="125">
        <f t="shared" si="12"/>
        <v>1.9623654583687346E-2</v>
      </c>
      <c r="G36" s="125">
        <f t="shared" si="12"/>
        <v>1.8976020281348267E-2</v>
      </c>
      <c r="H36" s="125">
        <f t="shared" si="12"/>
        <v>4.3630861080069111E-2</v>
      </c>
      <c r="I36" s="125">
        <f t="shared" si="12"/>
        <v>3.9893701380991964E-2</v>
      </c>
      <c r="J36" s="125">
        <f t="shared" si="12"/>
        <v>3.5641406506229947E-2</v>
      </c>
      <c r="K36" s="125">
        <f t="shared" si="12"/>
        <v>3.2878837061103033E-2</v>
      </c>
      <c r="L36" s="125">
        <f t="shared" si="12"/>
        <v>3.4777681726439372E-2</v>
      </c>
      <c r="M36" s="125">
        <f t="shared" si="12"/>
        <v>4.0435885963730912E-2</v>
      </c>
      <c r="N36" s="125">
        <f t="shared" si="12"/>
        <v>4.5862092036632003E-2</v>
      </c>
      <c r="O36" s="125">
        <f t="shared" si="12"/>
        <v>4.7962946679802242E-2</v>
      </c>
      <c r="P36" s="125">
        <f t="shared" si="12"/>
        <v>3.1339797426328558E-2</v>
      </c>
    </row>
    <row r="37" spans="1:16">
      <c r="A37" s="3">
        <f t="shared" si="1"/>
        <v>28</v>
      </c>
      <c r="B37" s="7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</row>
    <row r="38" spans="1:16">
      <c r="A38" s="3">
        <f t="shared" si="1"/>
        <v>29</v>
      </c>
      <c r="B38" s="7" t="s">
        <v>1</v>
      </c>
      <c r="C38" s="3" t="s">
        <v>0</v>
      </c>
      <c r="D38" s="6">
        <f t="shared" ref="D38:O38" si="13">D30*68</f>
        <v>1.4320799999999978</v>
      </c>
      <c r="E38" s="6">
        <f t="shared" si="13"/>
        <v>1.4320799999999978</v>
      </c>
      <c r="F38" s="6">
        <f t="shared" si="13"/>
        <v>1.4320799999999978</v>
      </c>
      <c r="G38" s="6">
        <f t="shared" si="13"/>
        <v>1.4320799999999978</v>
      </c>
      <c r="H38" s="6">
        <f t="shared" si="13"/>
        <v>3.5564000000000009</v>
      </c>
      <c r="I38" s="6">
        <f t="shared" si="13"/>
        <v>3.5564000000000009</v>
      </c>
      <c r="J38" s="6">
        <f t="shared" si="13"/>
        <v>3.5564000000000009</v>
      </c>
      <c r="K38" s="6">
        <f t="shared" si="13"/>
        <v>3.5564000000000009</v>
      </c>
      <c r="L38" s="6">
        <f t="shared" si="13"/>
        <v>3.5564000000000009</v>
      </c>
      <c r="M38" s="6">
        <f t="shared" si="13"/>
        <v>3.5564000000000009</v>
      </c>
      <c r="N38" s="6">
        <f t="shared" si="13"/>
        <v>3.5564000000000009</v>
      </c>
      <c r="O38" s="6">
        <f t="shared" si="13"/>
        <v>3.5564000000000009</v>
      </c>
      <c r="P38" s="7"/>
    </row>
    <row r="39" spans="1:16">
      <c r="A39" s="4"/>
    </row>
    <row r="40" spans="1:16">
      <c r="C40" s="3"/>
    </row>
    <row r="43" spans="1:16">
      <c r="C43" s="3"/>
    </row>
    <row r="46" spans="1:16">
      <c r="C46" s="3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2.75"/>
  <cols>
    <col min="1" max="1" width="5" style="1" customWidth="1"/>
    <col min="2" max="2" width="41" style="1" customWidth="1"/>
    <col min="3" max="3" width="22.285156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7"/>
    </row>
    <row r="2" spans="1:2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"/>
    </row>
    <row r="3" spans="1:21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7"/>
    </row>
    <row r="4" spans="1:21" ht="15">
      <c r="A4" s="131" t="s">
        <v>148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7"/>
    </row>
    <row r="5" spans="1:21" ht="14.25">
      <c r="A5" s="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5.5" customHeight="1">
      <c r="A7" s="29" t="s">
        <v>40</v>
      </c>
      <c r="B7" s="28"/>
      <c r="C7" s="27" t="s">
        <v>39</v>
      </c>
      <c r="D7" s="26">
        <v>41640</v>
      </c>
      <c r="E7" s="26">
        <f t="shared" ref="E7:O7" si="0">EDATE(D7,1)</f>
        <v>41671</v>
      </c>
      <c r="F7" s="26">
        <f t="shared" si="0"/>
        <v>41699</v>
      </c>
      <c r="G7" s="26">
        <f t="shared" si="0"/>
        <v>41730</v>
      </c>
      <c r="H7" s="26">
        <f t="shared" si="0"/>
        <v>41760</v>
      </c>
      <c r="I7" s="26">
        <f t="shared" si="0"/>
        <v>41791</v>
      </c>
      <c r="J7" s="26">
        <f t="shared" si="0"/>
        <v>41821</v>
      </c>
      <c r="K7" s="26">
        <f t="shared" si="0"/>
        <v>41852</v>
      </c>
      <c r="L7" s="26">
        <f t="shared" si="0"/>
        <v>41883</v>
      </c>
      <c r="M7" s="26">
        <f t="shared" si="0"/>
        <v>41913</v>
      </c>
      <c r="N7" s="26">
        <f t="shared" si="0"/>
        <v>41944</v>
      </c>
      <c r="O7" s="26">
        <f t="shared" si="0"/>
        <v>41974</v>
      </c>
      <c r="P7" s="26" t="s">
        <v>38</v>
      </c>
      <c r="Q7" s="25"/>
      <c r="R7" s="25"/>
      <c r="S7" s="24"/>
      <c r="T7" s="24"/>
      <c r="U7" s="24"/>
    </row>
    <row r="8" spans="1:21">
      <c r="A8" s="3"/>
      <c r="B8" s="3" t="s">
        <v>37</v>
      </c>
      <c r="C8" s="3" t="s">
        <v>36</v>
      </c>
      <c r="D8" s="3" t="s">
        <v>35</v>
      </c>
      <c r="E8" s="3" t="s">
        <v>34</v>
      </c>
      <c r="F8" s="3" t="s">
        <v>33</v>
      </c>
      <c r="G8" s="3" t="s">
        <v>32</v>
      </c>
      <c r="H8" s="3" t="s">
        <v>31</v>
      </c>
      <c r="I8" s="3" t="s">
        <v>30</v>
      </c>
      <c r="J8" s="3" t="s">
        <v>29</v>
      </c>
      <c r="K8" s="3" t="s">
        <v>28</v>
      </c>
      <c r="L8" s="3" t="s">
        <v>27</v>
      </c>
      <c r="M8" s="3" t="s">
        <v>26</v>
      </c>
      <c r="N8" s="3" t="s">
        <v>25</v>
      </c>
      <c r="O8" s="3" t="s">
        <v>24</v>
      </c>
      <c r="P8" s="3" t="s">
        <v>23</v>
      </c>
    </row>
    <row r="9" spans="1: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1:21">
      <c r="A10" s="3">
        <v>1</v>
      </c>
      <c r="B10" s="7" t="s">
        <v>22</v>
      </c>
      <c r="C10" s="3" t="s">
        <v>17</v>
      </c>
      <c r="D10" s="21">
        <v>58154.615079541691</v>
      </c>
      <c r="E10" s="21">
        <v>58249.383939007297</v>
      </c>
      <c r="F10" s="21">
        <v>58321.521800306509</v>
      </c>
      <c r="G10" s="21">
        <v>58361.382418193505</v>
      </c>
      <c r="H10" s="21">
        <v>58352.224684615037</v>
      </c>
      <c r="I10" s="21">
        <v>58343.126005488564</v>
      </c>
      <c r="J10" s="21">
        <v>58317.160988826538</v>
      </c>
      <c r="K10" s="21">
        <v>58301.67948342918</v>
      </c>
      <c r="L10" s="21">
        <v>58362.242143121432</v>
      </c>
      <c r="M10" s="21">
        <v>58481.883806382655</v>
      </c>
      <c r="N10" s="21">
        <v>58687.128417724045</v>
      </c>
      <c r="O10" s="21">
        <v>58829.753576719784</v>
      </c>
      <c r="P10" s="33"/>
      <c r="Q10" s="20"/>
      <c r="R10" s="20"/>
    </row>
    <row r="11" spans="1:21">
      <c r="A11" s="3">
        <f t="shared" ref="A11:A36" si="1">A10+1</f>
        <v>2</v>
      </c>
      <c r="B11" s="7" t="s">
        <v>21</v>
      </c>
      <c r="C11" s="19" t="s">
        <v>20</v>
      </c>
      <c r="D11" s="6">
        <v>194.1186075172196</v>
      </c>
      <c r="E11" s="6">
        <v>182.30366974133037</v>
      </c>
      <c r="F11" s="6">
        <v>175.3266512202444</v>
      </c>
      <c r="G11" s="6">
        <v>144.53256898534752</v>
      </c>
      <c r="H11" s="6">
        <v>120.81085446894417</v>
      </c>
      <c r="I11" s="6">
        <v>97.958280465614081</v>
      </c>
      <c r="J11" s="6">
        <v>90.866006404279076</v>
      </c>
      <c r="K11" s="6">
        <v>92.482520418507505</v>
      </c>
      <c r="L11" s="6">
        <v>97.347915230802272</v>
      </c>
      <c r="M11" s="6">
        <v>130.88853484855687</v>
      </c>
      <c r="N11" s="6">
        <v>166.16028386925166</v>
      </c>
      <c r="O11" s="6">
        <v>194.28410682990267</v>
      </c>
      <c r="P11" s="32"/>
      <c r="Q11" s="23"/>
      <c r="R11" s="23"/>
    </row>
    <row r="12" spans="1:21">
      <c r="A12" s="3">
        <f t="shared" si="1"/>
        <v>3</v>
      </c>
      <c r="B12" s="7" t="s">
        <v>19</v>
      </c>
      <c r="C12" s="3" t="str">
        <f>"("&amp;A10&amp;") x ("&amp;A11&amp;")"</f>
        <v>(1) x (2)</v>
      </c>
      <c r="D12" s="5">
        <f t="shared" ref="D12:O12" si="2">D10*D11</f>
        <v>11288892.899940534</v>
      </c>
      <c r="E12" s="5">
        <f t="shared" si="2"/>
        <v>10619076.45225274</v>
      </c>
      <c r="F12" s="5">
        <f t="shared" si="2"/>
        <v>10225317.111316219</v>
      </c>
      <c r="G12" s="5">
        <f t="shared" si="2"/>
        <v>8435120.530437801</v>
      </c>
      <c r="H12" s="5">
        <f t="shared" si="2"/>
        <v>7049582.1243121587</v>
      </c>
      <c r="I12" s="5">
        <f t="shared" si="2"/>
        <v>5715192.3004863113</v>
      </c>
      <c r="J12" s="5">
        <f t="shared" si="2"/>
        <v>5299047.5238900864</v>
      </c>
      <c r="K12" s="5">
        <f t="shared" si="2"/>
        <v>5391886.2632595189</v>
      </c>
      <c r="L12" s="5">
        <f t="shared" si="2"/>
        <v>5681442.600828141</v>
      </c>
      <c r="M12" s="5">
        <f t="shared" si="2"/>
        <v>7654608.0866009695</v>
      </c>
      <c r="N12" s="5">
        <f t="shared" si="2"/>
        <v>9751469.9173602536</v>
      </c>
      <c r="O12" s="5">
        <f t="shared" si="2"/>
        <v>11429686.128676275</v>
      </c>
      <c r="P12" s="5">
        <f>SUM(D12:O12)</f>
        <v>98541321.939361021</v>
      </c>
      <c r="Q12" s="16"/>
      <c r="R12" s="16"/>
    </row>
    <row r="13" spans="1:21">
      <c r="A13" s="3">
        <f t="shared" si="1"/>
        <v>4</v>
      </c>
      <c r="B13" s="7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2"/>
      <c r="R13" s="22"/>
    </row>
    <row r="14" spans="1:21">
      <c r="A14" s="3">
        <f t="shared" si="1"/>
        <v>5</v>
      </c>
      <c r="B14" s="7" t="s">
        <v>18</v>
      </c>
      <c r="C14" s="3" t="s">
        <v>17</v>
      </c>
      <c r="D14" s="21">
        <v>65781404.765929684</v>
      </c>
      <c r="E14" s="21">
        <v>64168787.614647448</v>
      </c>
      <c r="F14" s="21">
        <v>56872553.539310493</v>
      </c>
      <c r="G14" s="21">
        <v>51120004.630007938</v>
      </c>
      <c r="H14" s="21">
        <v>42880028.402475961</v>
      </c>
      <c r="I14" s="21">
        <v>36468270.518119805</v>
      </c>
      <c r="J14" s="21">
        <v>30528576.530354973</v>
      </c>
      <c r="K14" s="21">
        <v>28582555.24765683</v>
      </c>
      <c r="L14" s="21">
        <v>29975200.23979158</v>
      </c>
      <c r="M14" s="21">
        <v>33522860.470682297</v>
      </c>
      <c r="N14" s="21">
        <v>45414605.554004095</v>
      </c>
      <c r="O14" s="21">
        <v>60631691.591007262</v>
      </c>
      <c r="P14" s="7"/>
      <c r="Q14" s="20"/>
      <c r="R14" s="20"/>
    </row>
    <row r="15" spans="1:21">
      <c r="A15" s="3">
        <f t="shared" si="1"/>
        <v>6</v>
      </c>
      <c r="B15" s="7" t="s">
        <v>16</v>
      </c>
      <c r="C15" s="19" t="s">
        <v>147</v>
      </c>
      <c r="D15" s="18">
        <v>0.17383000000000001</v>
      </c>
      <c r="E15" s="18">
        <f>$D$15</f>
        <v>0.17383000000000001</v>
      </c>
      <c r="F15" s="18">
        <f>$D$15</f>
        <v>0.17383000000000001</v>
      </c>
      <c r="G15" s="18">
        <f>$D$15</f>
        <v>0.17383000000000001</v>
      </c>
      <c r="H15" s="18">
        <f>'JAP-23 Page 3'!E32</f>
        <v>0.185</v>
      </c>
      <c r="I15" s="18">
        <f t="shared" ref="I15:O15" si="3">$H$15</f>
        <v>0.185</v>
      </c>
      <c r="J15" s="18">
        <f t="shared" si="3"/>
        <v>0.185</v>
      </c>
      <c r="K15" s="18">
        <f t="shared" si="3"/>
        <v>0.185</v>
      </c>
      <c r="L15" s="18">
        <f t="shared" si="3"/>
        <v>0.185</v>
      </c>
      <c r="M15" s="18">
        <f t="shared" si="3"/>
        <v>0.185</v>
      </c>
      <c r="N15" s="18">
        <f t="shared" si="3"/>
        <v>0.185</v>
      </c>
      <c r="O15" s="18">
        <f t="shared" si="3"/>
        <v>0.185</v>
      </c>
      <c r="P15" s="13"/>
      <c r="Q15" s="17"/>
      <c r="R15" s="17"/>
    </row>
    <row r="16" spans="1:21">
      <c r="A16" s="3">
        <f t="shared" si="1"/>
        <v>7</v>
      </c>
      <c r="B16" s="7" t="s">
        <v>15</v>
      </c>
      <c r="C16" s="3" t="str">
        <f>"("&amp;A14&amp;") x ("&amp;A15&amp;")"</f>
        <v>(5) x (6)</v>
      </c>
      <c r="D16" s="5">
        <f t="shared" ref="D16:O16" si="4">D14*D15</f>
        <v>11434781.590461558</v>
      </c>
      <c r="E16" s="5">
        <f t="shared" si="4"/>
        <v>11154460.351054167</v>
      </c>
      <c r="F16" s="5">
        <f t="shared" si="4"/>
        <v>9886155.9817383438</v>
      </c>
      <c r="G16" s="5">
        <f t="shared" si="4"/>
        <v>8886190.4048342798</v>
      </c>
      <c r="H16" s="5">
        <f t="shared" si="4"/>
        <v>7932805.254458053</v>
      </c>
      <c r="I16" s="5">
        <f t="shared" si="4"/>
        <v>6746630.0458521638</v>
      </c>
      <c r="J16" s="5">
        <f t="shared" si="4"/>
        <v>5647786.6581156701</v>
      </c>
      <c r="K16" s="5">
        <f t="shared" si="4"/>
        <v>5287772.7208165135</v>
      </c>
      <c r="L16" s="5">
        <f t="shared" si="4"/>
        <v>5545412.0443614423</v>
      </c>
      <c r="M16" s="5">
        <f t="shared" si="4"/>
        <v>6201729.1870762249</v>
      </c>
      <c r="N16" s="5">
        <f t="shared" si="4"/>
        <v>8401702.0274907574</v>
      </c>
      <c r="O16" s="5">
        <f t="shared" si="4"/>
        <v>11216862.944336344</v>
      </c>
      <c r="P16" s="5">
        <f>SUM(D16:O16)</f>
        <v>98342289.210595503</v>
      </c>
      <c r="Q16" s="16"/>
      <c r="R16" s="16"/>
    </row>
    <row r="17" spans="1:18">
      <c r="A17" s="8">
        <f t="shared" si="1"/>
        <v>8</v>
      </c>
      <c r="B17" s="7"/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8">
      <c r="A18" s="8">
        <f t="shared" si="1"/>
        <v>9</v>
      </c>
      <c r="B18" s="7" t="s">
        <v>14</v>
      </c>
      <c r="C18" s="3" t="str">
        <f>"("&amp;A$12&amp;") - ("&amp;A16&amp;")"</f>
        <v>(3) - (7)</v>
      </c>
      <c r="D18" s="5">
        <f t="shared" ref="D18:O18" si="5">D12-D16</f>
        <v>-145888.69052102417</v>
      </c>
      <c r="E18" s="5">
        <f t="shared" si="5"/>
        <v>-535383.89880142733</v>
      </c>
      <c r="F18" s="5">
        <f t="shared" si="5"/>
        <v>339161.12957787514</v>
      </c>
      <c r="G18" s="5">
        <f t="shared" si="5"/>
        <v>-451069.87439647876</v>
      </c>
      <c r="H18" s="5">
        <f t="shared" si="5"/>
        <v>-883223.13014589436</v>
      </c>
      <c r="I18" s="5">
        <f t="shared" si="5"/>
        <v>-1031437.7453658525</v>
      </c>
      <c r="J18" s="5">
        <f t="shared" si="5"/>
        <v>-348739.13422558364</v>
      </c>
      <c r="K18" s="5">
        <f t="shared" si="5"/>
        <v>104113.54244300537</v>
      </c>
      <c r="L18" s="5">
        <f t="shared" si="5"/>
        <v>136030.55646669865</v>
      </c>
      <c r="M18" s="5">
        <f t="shared" si="5"/>
        <v>1452878.8995247446</v>
      </c>
      <c r="N18" s="5">
        <f t="shared" si="5"/>
        <v>1349767.8898694962</v>
      </c>
      <c r="O18" s="5">
        <f t="shared" si="5"/>
        <v>212823.18433993123</v>
      </c>
      <c r="P18" s="5">
        <f>SUM(D18:O18)</f>
        <v>199032.72876549046</v>
      </c>
      <c r="Q18" s="16"/>
      <c r="R18" s="16"/>
    </row>
    <row r="19" spans="1:18">
      <c r="A19" s="3">
        <f t="shared" si="1"/>
        <v>10</v>
      </c>
      <c r="B19" s="7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1:18">
      <c r="A20" s="3">
        <f t="shared" si="1"/>
        <v>11</v>
      </c>
      <c r="B20" s="7" t="s">
        <v>13</v>
      </c>
      <c r="C20" s="3" t="s">
        <v>3</v>
      </c>
      <c r="D20" s="15">
        <v>5467.0097909637561</v>
      </c>
      <c r="E20" s="15">
        <v>4544.4531595896033</v>
      </c>
      <c r="F20" s="15">
        <v>4278.7348262660435</v>
      </c>
      <c r="G20" s="15">
        <v>4127.1917343241839</v>
      </c>
      <c r="H20" s="15">
        <v>2099.152237974833</v>
      </c>
      <c r="I20" s="15">
        <v>-902.91324692353419</v>
      </c>
      <c r="J20" s="15">
        <v>-3117.4868820284428</v>
      </c>
      <c r="K20" s="15">
        <v>-3753.6586037165403</v>
      </c>
      <c r="L20" s="15">
        <v>-3730.5169356301139</v>
      </c>
      <c r="M20" s="15">
        <v>-1906.4053340680739</v>
      </c>
      <c r="N20" s="15">
        <v>1481.6691414780896</v>
      </c>
      <c r="O20" s="15">
        <v>3050.6683358324267</v>
      </c>
      <c r="P20" s="5">
        <f>SUM(D20:O20)</f>
        <v>11637.898224062232</v>
      </c>
      <c r="Q20" s="14"/>
      <c r="R20" s="14"/>
    </row>
    <row r="21" spans="1:18">
      <c r="A21" s="3">
        <f t="shared" si="1"/>
        <v>12</v>
      </c>
      <c r="B21" s="7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1:18">
      <c r="A22" s="3">
        <f t="shared" si="1"/>
        <v>13</v>
      </c>
      <c r="B22" s="7" t="s">
        <v>12</v>
      </c>
      <c r="C22" s="3" t="str">
        <f>"Σ(("&amp;A$18&amp;") + ("&amp;A20&amp;"))"</f>
        <v>Σ((9) + (11))</v>
      </c>
      <c r="D22" s="5">
        <f>'JAP-23 Page 2'!O22+D18+D20</f>
        <v>1940423.4128101645</v>
      </c>
      <c r="E22" s="5">
        <f t="shared" ref="E22:O22" si="6">D22+E18+E20</f>
        <v>1409583.9671683267</v>
      </c>
      <c r="F22" s="5">
        <f t="shared" si="6"/>
        <v>1753023.8315724679</v>
      </c>
      <c r="G22" s="5">
        <f t="shared" si="6"/>
        <v>1306081.1489103134</v>
      </c>
      <c r="H22" s="5">
        <f t="shared" si="6"/>
        <v>424957.17100239382</v>
      </c>
      <c r="I22" s="5">
        <f t="shared" si="6"/>
        <v>-607383.48761038226</v>
      </c>
      <c r="J22" s="5">
        <f t="shared" si="6"/>
        <v>-959240.1087179943</v>
      </c>
      <c r="K22" s="5">
        <f t="shared" si="6"/>
        <v>-858880.22487870546</v>
      </c>
      <c r="L22" s="5">
        <f t="shared" si="6"/>
        <v>-726580.18534763693</v>
      </c>
      <c r="M22" s="5">
        <f t="shared" si="6"/>
        <v>724392.30884303956</v>
      </c>
      <c r="N22" s="5">
        <f t="shared" si="6"/>
        <v>2075641.8678540138</v>
      </c>
      <c r="O22" s="5">
        <f t="shared" si="6"/>
        <v>2291515.7205297779</v>
      </c>
      <c r="P22" s="5"/>
    </row>
    <row r="23" spans="1:18">
      <c r="A23" s="3">
        <f t="shared" si="1"/>
        <v>14</v>
      </c>
      <c r="B23" s="7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1:18">
      <c r="A24" s="3">
        <f t="shared" si="1"/>
        <v>15</v>
      </c>
      <c r="B24" s="7" t="s">
        <v>11</v>
      </c>
      <c r="C24" s="3" t="s">
        <v>10</v>
      </c>
      <c r="D24" s="5">
        <v>0</v>
      </c>
      <c r="E24" s="5">
        <v>0</v>
      </c>
      <c r="F24" s="5">
        <v>0</v>
      </c>
      <c r="G24" s="5">
        <v>0</v>
      </c>
      <c r="H24" s="13">
        <f>'JAP-23 Page 2'!O22/'JAP-23 Page 3'!E30</f>
        <v>3.8091430457891447E-3</v>
      </c>
      <c r="I24" s="13">
        <f t="shared" ref="I24:O24" si="7">$H$24</f>
        <v>3.8091430457891447E-3</v>
      </c>
      <c r="J24" s="13">
        <f t="shared" si="7"/>
        <v>3.8091430457891447E-3</v>
      </c>
      <c r="K24" s="13">
        <f t="shared" si="7"/>
        <v>3.8091430457891447E-3</v>
      </c>
      <c r="L24" s="13">
        <f t="shared" si="7"/>
        <v>3.8091430457891447E-3</v>
      </c>
      <c r="M24" s="13">
        <f t="shared" si="7"/>
        <v>3.8091430457891447E-3</v>
      </c>
      <c r="N24" s="13">
        <f t="shared" si="7"/>
        <v>3.8091430457891447E-3</v>
      </c>
      <c r="O24" s="13">
        <f t="shared" si="7"/>
        <v>3.8091430457891447E-3</v>
      </c>
      <c r="P24" s="5"/>
    </row>
    <row r="25" spans="1:18">
      <c r="A25" s="3">
        <f t="shared" si="1"/>
        <v>16</v>
      </c>
      <c r="B25" s="7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8">
      <c r="A26" s="3">
        <f t="shared" si="1"/>
        <v>17</v>
      </c>
      <c r="B26" s="7" t="s">
        <v>9</v>
      </c>
      <c r="C26" s="3" t="str">
        <f>"("&amp;A14&amp;") x ("&amp;A24&amp;")"</f>
        <v>(5) x (15)</v>
      </c>
      <c r="D26" s="5">
        <v>0</v>
      </c>
      <c r="E26" s="5">
        <v>0</v>
      </c>
      <c r="F26" s="5">
        <v>0</v>
      </c>
      <c r="G26" s="5">
        <v>0</v>
      </c>
      <c r="H26" s="5">
        <f t="shared" ref="H26:O26" si="8">H14*H24</f>
        <v>163336.16199253232</v>
      </c>
      <c r="I26" s="5">
        <f t="shared" si="8"/>
        <v>138912.85903605336</v>
      </c>
      <c r="J26" s="5">
        <f t="shared" si="8"/>
        <v>116287.71498844335</v>
      </c>
      <c r="K26" s="5">
        <f t="shared" si="8"/>
        <v>108875.04155249604</v>
      </c>
      <c r="L26" s="5">
        <f t="shared" si="8"/>
        <v>114179.8255395392</v>
      </c>
      <c r="M26" s="5">
        <f t="shared" si="8"/>
        <v>127693.37083685928</v>
      </c>
      <c r="N26" s="5">
        <f t="shared" si="8"/>
        <v>172990.72892329175</v>
      </c>
      <c r="O26" s="5">
        <f t="shared" si="8"/>
        <v>230954.78637831748</v>
      </c>
      <c r="P26" s="5">
        <f>SUM(D26:O26)</f>
        <v>1173230.4892475328</v>
      </c>
    </row>
    <row r="27" spans="1:18">
      <c r="A27" s="3">
        <f t="shared" si="1"/>
        <v>18</v>
      </c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8">
      <c r="A28" s="3">
        <f t="shared" si="1"/>
        <v>19</v>
      </c>
      <c r="B28" s="7" t="s">
        <v>8</v>
      </c>
      <c r="C28" s="3" t="str">
        <f>"("&amp;A$28&amp;") + ("&amp;A18&amp;") + ("&amp;A20&amp;") - ("&amp;A26&amp;")"</f>
        <v>(19) + (9) + (11) - (17)</v>
      </c>
      <c r="D28" s="5">
        <v>0</v>
      </c>
      <c r="E28" s="5">
        <v>0</v>
      </c>
      <c r="F28" s="5">
        <v>0</v>
      </c>
      <c r="G28" s="5">
        <v>0</v>
      </c>
      <c r="H28" s="5">
        <f>G22+H18+H20-H26</f>
        <v>261621.0090098615</v>
      </c>
      <c r="I28" s="5">
        <f t="shared" ref="I28:O28" si="9">H28+I18+I20-I26</f>
        <v>-909632.50863896799</v>
      </c>
      <c r="J28" s="5">
        <f t="shared" si="9"/>
        <v>-1377776.8447350233</v>
      </c>
      <c r="K28" s="5">
        <f t="shared" si="9"/>
        <v>-1386292.0024482307</v>
      </c>
      <c r="L28" s="5">
        <f t="shared" si="9"/>
        <v>-1368171.7884567012</v>
      </c>
      <c r="M28" s="5">
        <f t="shared" si="9"/>
        <v>-44892.665102883955</v>
      </c>
      <c r="N28" s="5">
        <f t="shared" si="9"/>
        <v>1133366.1649847988</v>
      </c>
      <c r="O28" s="5">
        <f t="shared" si="9"/>
        <v>1118285.2312822449</v>
      </c>
      <c r="P28" s="5"/>
    </row>
    <row r="29" spans="1:18">
      <c r="A29" s="3">
        <f t="shared" si="1"/>
        <v>20</v>
      </c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8">
      <c r="A30" s="3">
        <f t="shared" si="1"/>
        <v>21</v>
      </c>
      <c r="B30" s="1" t="s">
        <v>7</v>
      </c>
      <c r="C30" s="19" t="s">
        <v>147</v>
      </c>
      <c r="D30" s="127">
        <v>-2.2499999999999742E-3</v>
      </c>
      <c r="E30" s="127">
        <f>$D$30</f>
        <v>-2.2499999999999742E-3</v>
      </c>
      <c r="F30" s="127">
        <f>$D$30</f>
        <v>-2.2499999999999742E-3</v>
      </c>
      <c r="G30" s="127">
        <f>$D$30</f>
        <v>-2.2499999999999742E-3</v>
      </c>
      <c r="H30" s="127">
        <f>'JAP-23 Page 3'!E34</f>
        <v>8.9200000000000113E-3</v>
      </c>
      <c r="I30" s="127">
        <f t="shared" ref="I30:O30" si="10">$H$30</f>
        <v>8.9200000000000113E-3</v>
      </c>
      <c r="J30" s="127">
        <f t="shared" si="10"/>
        <v>8.9200000000000113E-3</v>
      </c>
      <c r="K30" s="127">
        <f t="shared" si="10"/>
        <v>8.9200000000000113E-3</v>
      </c>
      <c r="L30" s="127">
        <f t="shared" si="10"/>
        <v>8.9200000000000113E-3</v>
      </c>
      <c r="M30" s="127">
        <f t="shared" si="10"/>
        <v>8.9200000000000113E-3</v>
      </c>
      <c r="N30" s="127">
        <f t="shared" si="10"/>
        <v>8.9200000000000113E-3</v>
      </c>
      <c r="O30" s="127">
        <f t="shared" si="10"/>
        <v>8.9200000000000113E-3</v>
      </c>
      <c r="P30" s="5"/>
    </row>
    <row r="31" spans="1:18">
      <c r="A31" s="3">
        <f t="shared" si="1"/>
        <v>22</v>
      </c>
      <c r="B31" s="7"/>
      <c r="C31" s="3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8">
      <c r="A32" s="3">
        <f t="shared" si="1"/>
        <v>23</v>
      </c>
      <c r="B32" s="1" t="s">
        <v>5</v>
      </c>
      <c r="C32" s="3" t="str">
        <f>"("&amp;A14&amp;") x ("&amp;A30&amp;")"</f>
        <v>(5) x (21)</v>
      </c>
      <c r="D32" s="126">
        <f t="shared" ref="D32:O32" si="11">D30*D14</f>
        <v>-148008.16072334009</v>
      </c>
      <c r="E32" s="126">
        <f t="shared" si="11"/>
        <v>-144379.77213295511</v>
      </c>
      <c r="F32" s="126">
        <f t="shared" si="11"/>
        <v>-127963.24546344715</v>
      </c>
      <c r="G32" s="126">
        <f t="shared" si="11"/>
        <v>-115020.01041751655</v>
      </c>
      <c r="H32" s="126">
        <f t="shared" si="11"/>
        <v>382489.85335008608</v>
      </c>
      <c r="I32" s="126">
        <f t="shared" si="11"/>
        <v>325296.97302162909</v>
      </c>
      <c r="J32" s="126">
        <f t="shared" si="11"/>
        <v>272314.90265076671</v>
      </c>
      <c r="K32" s="126">
        <f t="shared" si="11"/>
        <v>254956.39280909926</v>
      </c>
      <c r="L32" s="126">
        <f t="shared" si="11"/>
        <v>267378.78613894124</v>
      </c>
      <c r="M32" s="126">
        <f t="shared" si="11"/>
        <v>299023.91539848648</v>
      </c>
      <c r="N32" s="126">
        <f t="shared" si="11"/>
        <v>405098.28154171706</v>
      </c>
      <c r="O32" s="126">
        <f t="shared" si="11"/>
        <v>540834.68899178552</v>
      </c>
      <c r="P32" s="5">
        <f>SUM(D32:O32)</f>
        <v>2212022.6051652525</v>
      </c>
    </row>
    <row r="33" spans="1:16">
      <c r="A33" s="3">
        <f t="shared" si="1"/>
        <v>24</v>
      </c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3">
        <f t="shared" si="1"/>
        <v>25</v>
      </c>
      <c r="B34" s="7" t="s">
        <v>4</v>
      </c>
      <c r="C34" s="3" t="s">
        <v>3</v>
      </c>
      <c r="D34" s="5">
        <v>50961316.375747919</v>
      </c>
      <c r="E34" s="5">
        <v>49778723.563194342</v>
      </c>
      <c r="F34" s="5">
        <v>44428120.681821473</v>
      </c>
      <c r="G34" s="5">
        <v>40209560.195474803</v>
      </c>
      <c r="H34" s="5">
        <v>34645845.614091977</v>
      </c>
      <c r="I34" s="5">
        <v>29872243.055881992</v>
      </c>
      <c r="J34" s="5">
        <v>25450095.662550427</v>
      </c>
      <c r="K34" s="5">
        <v>24001268.002341338</v>
      </c>
      <c r="L34" s="5">
        <v>25038102.801321015</v>
      </c>
      <c r="M34" s="5">
        <v>27679362.851885181</v>
      </c>
      <c r="N34" s="5">
        <v>36532857.59937536</v>
      </c>
      <c r="O34" s="5">
        <v>47862094.003010087</v>
      </c>
      <c r="P34" s="5">
        <f>SUM(D34:O34)</f>
        <v>436459590.40669596</v>
      </c>
    </row>
    <row r="35" spans="1:16">
      <c r="A35" s="3">
        <f t="shared" si="1"/>
        <v>26</v>
      </c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3">
        <f t="shared" si="1"/>
        <v>27</v>
      </c>
      <c r="B36" s="7" t="s">
        <v>2</v>
      </c>
      <c r="C36" s="3" t="str">
        <f>"("&amp;A32&amp;") / ("&amp;A34&amp;")"</f>
        <v>(23) / (25)</v>
      </c>
      <c r="D36" s="125">
        <f t="shared" ref="D36:P36" si="12">D32/D34</f>
        <v>-2.9043237351258056E-3</v>
      </c>
      <c r="E36" s="125">
        <f t="shared" si="12"/>
        <v>-2.9004313851009912E-3</v>
      </c>
      <c r="F36" s="125">
        <f t="shared" si="12"/>
        <v>-2.8802308875469835E-3</v>
      </c>
      <c r="G36" s="125">
        <f t="shared" si="12"/>
        <v>-2.8605140135420067E-3</v>
      </c>
      <c r="H36" s="125">
        <f t="shared" si="12"/>
        <v>1.1039991853872106E-2</v>
      </c>
      <c r="I36" s="125">
        <f t="shared" si="12"/>
        <v>1.0889606529148018E-2</v>
      </c>
      <c r="J36" s="125">
        <f t="shared" si="12"/>
        <v>1.0699955955429885E-2</v>
      </c>
      <c r="K36" s="125">
        <f t="shared" si="12"/>
        <v>1.0622621804157519E-2</v>
      </c>
      <c r="L36" s="125">
        <f t="shared" si="12"/>
        <v>1.067887564248016E-2</v>
      </c>
      <c r="M36" s="125">
        <f t="shared" si="12"/>
        <v>1.0803135787430909E-2</v>
      </c>
      <c r="N36" s="125">
        <f t="shared" si="12"/>
        <v>1.1088601006362104E-2</v>
      </c>
      <c r="O36" s="125">
        <f t="shared" si="12"/>
        <v>1.1299854305533978E-2</v>
      </c>
      <c r="P36" s="125">
        <f t="shared" si="12"/>
        <v>5.0681040210482598E-3</v>
      </c>
    </row>
    <row r="37" spans="1:16">
      <c r="A37" s="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F46" sqref="F46"/>
    </sheetView>
  </sheetViews>
  <sheetFormatPr defaultRowHeight="12.75"/>
  <cols>
    <col min="1" max="1" width="6" style="35" customWidth="1"/>
    <col min="2" max="2" width="64.42578125" style="35" customWidth="1"/>
    <col min="3" max="3" width="19.42578125" style="35" bestFit="1" customWidth="1"/>
    <col min="4" max="4" width="16.42578125" style="35" customWidth="1"/>
    <col min="5" max="5" width="17.7109375" style="35" bestFit="1" customWidth="1"/>
    <col min="6" max="6" width="14.5703125" style="35" bestFit="1" customWidth="1"/>
    <col min="7" max="16384" width="9.140625" style="35"/>
  </cols>
  <sheetData>
    <row r="1" spans="1:15">
      <c r="A1" s="134" t="s">
        <v>44</v>
      </c>
      <c r="B1" s="134"/>
      <c r="C1" s="134"/>
      <c r="D1" s="134"/>
      <c r="E1" s="134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134" t="s">
        <v>43</v>
      </c>
      <c r="B2" s="134"/>
      <c r="C2" s="134"/>
      <c r="D2" s="134"/>
      <c r="E2" s="134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134" t="s">
        <v>71</v>
      </c>
      <c r="B3" s="134"/>
      <c r="C3" s="134"/>
      <c r="D3" s="134"/>
      <c r="E3" s="134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>
      <c r="A4" s="134" t="s">
        <v>153</v>
      </c>
      <c r="B4" s="134"/>
      <c r="C4" s="134"/>
      <c r="D4" s="134"/>
      <c r="E4" s="134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>
      <c r="A5" s="12"/>
      <c r="B5" s="12"/>
      <c r="C5" s="12"/>
      <c r="D5" s="12"/>
      <c r="E5" s="12"/>
    </row>
    <row r="6" spans="1:15">
      <c r="A6" s="12"/>
      <c r="B6" s="12"/>
      <c r="C6" s="12"/>
      <c r="D6" s="12"/>
      <c r="E6" s="12"/>
    </row>
    <row r="7" spans="1:15" ht="25.5">
      <c r="A7" s="48" t="s">
        <v>40</v>
      </c>
      <c r="B7" s="49"/>
      <c r="C7" s="48" t="s">
        <v>39</v>
      </c>
      <c r="D7" s="48" t="s">
        <v>69</v>
      </c>
      <c r="E7" s="48" t="s">
        <v>68</v>
      </c>
    </row>
    <row r="8" spans="1:15">
      <c r="A8" s="7"/>
      <c r="B8" s="3" t="s">
        <v>37</v>
      </c>
      <c r="C8" s="3" t="s">
        <v>36</v>
      </c>
      <c r="D8" s="3" t="s">
        <v>35</v>
      </c>
      <c r="E8" s="3" t="s">
        <v>34</v>
      </c>
    </row>
    <row r="9" spans="1:15">
      <c r="A9" s="3">
        <v>1</v>
      </c>
      <c r="B9" s="47"/>
      <c r="C9" s="3"/>
      <c r="D9" s="3"/>
      <c r="E9" s="3"/>
    </row>
    <row r="10" spans="1:15">
      <c r="A10" s="3">
        <f t="shared" ref="A10:A45" si="0">A9+1</f>
        <v>2</v>
      </c>
      <c r="B10" s="7" t="s">
        <v>67</v>
      </c>
      <c r="C10" s="45" t="s">
        <v>63</v>
      </c>
      <c r="D10" s="5">
        <v>291961292.69999999</v>
      </c>
      <c r="E10" s="5">
        <v>121900413.42000002</v>
      </c>
    </row>
    <row r="11" spans="1:15">
      <c r="A11" s="3">
        <f t="shared" si="0"/>
        <v>3</v>
      </c>
      <c r="B11" s="7"/>
      <c r="C11" s="3"/>
      <c r="D11" s="7"/>
      <c r="E11" s="7"/>
    </row>
    <row r="12" spans="1:15">
      <c r="A12" s="3">
        <f t="shared" si="0"/>
        <v>4</v>
      </c>
      <c r="B12" s="7" t="s">
        <v>66</v>
      </c>
      <c r="C12" s="45" t="s">
        <v>63</v>
      </c>
      <c r="D12" s="46">
        <v>88318800.439999998</v>
      </c>
      <c r="E12" s="46">
        <v>31696914.329999998</v>
      </c>
    </row>
    <row r="13" spans="1:15">
      <c r="A13" s="3">
        <f t="shared" si="0"/>
        <v>5</v>
      </c>
      <c r="C13" s="45"/>
      <c r="D13" s="10"/>
      <c r="E13" s="10"/>
    </row>
    <row r="14" spans="1:15">
      <c r="A14" s="3">
        <f t="shared" si="0"/>
        <v>6</v>
      </c>
      <c r="B14" s="7" t="s">
        <v>65</v>
      </c>
      <c r="C14" s="3" t="str">
        <f>"("&amp;A$10&amp;") - ("&amp;A12&amp;")"</f>
        <v>(2) - (4)</v>
      </c>
      <c r="D14" s="10">
        <f>D10-D12</f>
        <v>203642492.25999999</v>
      </c>
      <c r="E14" s="10">
        <f>E10-E12</f>
        <v>90203499.090000018</v>
      </c>
    </row>
    <row r="15" spans="1:15">
      <c r="A15" s="3">
        <f t="shared" si="0"/>
        <v>7</v>
      </c>
      <c r="B15" s="7"/>
      <c r="C15" s="45"/>
      <c r="D15" s="7"/>
      <c r="E15" s="7"/>
    </row>
    <row r="16" spans="1:15">
      <c r="A16" s="3">
        <f t="shared" si="0"/>
        <v>8</v>
      </c>
      <c r="B16" s="7" t="s">
        <v>64</v>
      </c>
      <c r="C16" s="45" t="s">
        <v>63</v>
      </c>
      <c r="D16" s="39">
        <v>559688037</v>
      </c>
      <c r="E16" s="39">
        <v>512283585</v>
      </c>
    </row>
    <row r="17" spans="1:5">
      <c r="A17" s="3">
        <f t="shared" si="0"/>
        <v>9</v>
      </c>
      <c r="B17" s="7"/>
      <c r="C17" s="3"/>
      <c r="D17" s="7"/>
      <c r="E17" s="7"/>
    </row>
    <row r="18" spans="1:5" ht="13.5" thickBot="1">
      <c r="A18" s="3">
        <f t="shared" si="0"/>
        <v>10</v>
      </c>
      <c r="B18" s="7" t="s">
        <v>62</v>
      </c>
      <c r="C18" s="3" t="str">
        <f>"("&amp;A14&amp;") / ("&amp;A16&amp;")"</f>
        <v>(6) / (8)</v>
      </c>
      <c r="D18" s="38">
        <f>ROUND(D14/D16,5)</f>
        <v>0.36385000000000001</v>
      </c>
      <c r="E18" s="38">
        <f>ROUND(E14/E16,5)</f>
        <v>0.17607999999999999</v>
      </c>
    </row>
    <row r="19" spans="1:5" ht="13.5" thickTop="1">
      <c r="A19" s="3">
        <f t="shared" si="0"/>
        <v>11</v>
      </c>
      <c r="B19" s="12"/>
      <c r="C19" s="12"/>
      <c r="D19" s="12"/>
      <c r="E19" s="12"/>
    </row>
    <row r="20" spans="1:5">
      <c r="A20" s="3">
        <f t="shared" si="0"/>
        <v>12</v>
      </c>
      <c r="B20" s="7" t="s">
        <v>152</v>
      </c>
      <c r="C20" s="3" t="s">
        <v>60</v>
      </c>
      <c r="D20" s="6">
        <v>317.42999999999995</v>
      </c>
      <c r="E20" s="6">
        <v>1736.4999999999998</v>
      </c>
    </row>
    <row r="21" spans="1:5">
      <c r="A21" s="3">
        <f t="shared" si="0"/>
        <v>13</v>
      </c>
      <c r="B21" s="7"/>
      <c r="C21" s="3"/>
      <c r="D21" s="7"/>
      <c r="E21" s="7"/>
    </row>
    <row r="22" spans="1:5">
      <c r="A22" s="3">
        <f t="shared" si="0"/>
        <v>14</v>
      </c>
      <c r="B22" s="7" t="s">
        <v>59</v>
      </c>
      <c r="C22" s="3" t="s">
        <v>17</v>
      </c>
      <c r="D22" s="44">
        <v>748668.51003238896</v>
      </c>
      <c r="E22" s="44">
        <v>59572.172844697874</v>
      </c>
    </row>
    <row r="23" spans="1:5">
      <c r="A23" s="3">
        <f t="shared" si="0"/>
        <v>15</v>
      </c>
      <c r="B23" s="7"/>
      <c r="C23" s="3"/>
      <c r="D23" s="7"/>
      <c r="E23" s="7"/>
    </row>
    <row r="24" spans="1:5">
      <c r="A24" s="3">
        <f t="shared" si="0"/>
        <v>16</v>
      </c>
      <c r="B24" s="7" t="s">
        <v>58</v>
      </c>
      <c r="C24" s="3" t="str">
        <f>"("&amp;A$20&amp;") x ("&amp;A22&amp;")"</f>
        <v>(12) x (14)</v>
      </c>
      <c r="D24" s="41">
        <f>D20*D22</f>
        <v>237649845.1395812</v>
      </c>
      <c r="E24" s="41">
        <f>E20*E22</f>
        <v>103447078.14481784</v>
      </c>
    </row>
    <row r="25" spans="1:5">
      <c r="A25" s="3">
        <f t="shared" si="0"/>
        <v>17</v>
      </c>
      <c r="B25" s="7"/>
      <c r="C25" s="3"/>
      <c r="D25" s="41"/>
      <c r="E25" s="41"/>
    </row>
    <row r="26" spans="1:5">
      <c r="A26" s="3">
        <f t="shared" si="0"/>
        <v>18</v>
      </c>
      <c r="B26" s="7" t="s">
        <v>151</v>
      </c>
      <c r="C26" s="3" t="s">
        <v>150</v>
      </c>
      <c r="D26" s="43">
        <f>'JAP-23 Page 6'!O28</f>
        <v>4985039.0130054969</v>
      </c>
      <c r="E26" s="43">
        <f>'JAP-23 Page 7'!O28</f>
        <v>1118285.2312822449</v>
      </c>
    </row>
    <row r="27" spans="1:5">
      <c r="A27" s="3">
        <f t="shared" si="0"/>
        <v>19</v>
      </c>
      <c r="B27" s="7"/>
      <c r="C27" s="3"/>
      <c r="D27" s="42"/>
      <c r="E27" s="42"/>
    </row>
    <row r="28" spans="1:5">
      <c r="A28" s="3">
        <f t="shared" si="0"/>
        <v>20</v>
      </c>
      <c r="B28" s="7" t="s">
        <v>55</v>
      </c>
      <c r="C28" s="3" t="str">
        <f>"("&amp;A24&amp;") + ("&amp;A26&amp;")"</f>
        <v>(16) + (18)</v>
      </c>
      <c r="D28" s="41">
        <f>D24+D26</f>
        <v>242634884.1525867</v>
      </c>
      <c r="E28" s="41">
        <f>E24+E26</f>
        <v>104565363.37610009</v>
      </c>
    </row>
    <row r="29" spans="1:5">
      <c r="A29" s="3">
        <f t="shared" si="0"/>
        <v>21</v>
      </c>
      <c r="B29" s="12"/>
      <c r="C29" s="12"/>
      <c r="D29" s="40"/>
      <c r="E29" s="40"/>
    </row>
    <row r="30" spans="1:5">
      <c r="A30" s="3">
        <f t="shared" si="0"/>
        <v>22</v>
      </c>
      <c r="B30" s="7" t="s">
        <v>54</v>
      </c>
      <c r="C30" s="3" t="s">
        <v>17</v>
      </c>
      <c r="D30" s="39">
        <v>573473605.83761764</v>
      </c>
      <c r="E30" s="39">
        <v>546457746.06065464</v>
      </c>
    </row>
    <row r="31" spans="1:5">
      <c r="A31" s="3">
        <f t="shared" si="0"/>
        <v>23</v>
      </c>
      <c r="B31" s="12"/>
      <c r="C31" s="12"/>
      <c r="D31" s="12"/>
      <c r="E31" s="12"/>
    </row>
    <row r="32" spans="1:5" ht="13.5" thickBot="1">
      <c r="A32" s="3">
        <f t="shared" si="0"/>
        <v>24</v>
      </c>
      <c r="B32" s="7" t="s">
        <v>53</v>
      </c>
      <c r="C32" s="3" t="str">
        <f>"("&amp;A28&amp;") / ("&amp;A30&amp;")"</f>
        <v>(20) / (22)</v>
      </c>
      <c r="D32" s="38">
        <f>ROUND(D28/D30,5)</f>
        <v>0.42309999999999998</v>
      </c>
      <c r="E32" s="38">
        <f>ROUND(E28/E30,5)</f>
        <v>0.19134999999999999</v>
      </c>
    </row>
    <row r="33" spans="1:5" ht="13.5" thickTop="1">
      <c r="A33" s="3">
        <f t="shared" si="0"/>
        <v>25</v>
      </c>
      <c r="B33" s="12"/>
      <c r="C33" s="12"/>
      <c r="D33" s="12"/>
      <c r="E33" s="12"/>
    </row>
    <row r="34" spans="1:5">
      <c r="A34" s="3">
        <f t="shared" si="0"/>
        <v>26</v>
      </c>
      <c r="B34" s="7" t="s">
        <v>52</v>
      </c>
      <c r="C34" s="3" t="str">
        <f>"("&amp;A32&amp;") - ("&amp;A18&amp;")"</f>
        <v>(24) - (10)</v>
      </c>
      <c r="D34" s="13">
        <f>D32-D18</f>
        <v>5.9249999999999969E-2</v>
      </c>
      <c r="E34" s="13">
        <f>E32-E18</f>
        <v>1.5270000000000006E-2</v>
      </c>
    </row>
    <row r="35" spans="1:5">
      <c r="A35" s="3">
        <f t="shared" si="0"/>
        <v>27</v>
      </c>
      <c r="B35" s="7"/>
      <c r="C35" s="12"/>
      <c r="D35" s="12"/>
      <c r="E35" s="12"/>
    </row>
    <row r="36" spans="1:5">
      <c r="A36" s="3">
        <f t="shared" si="0"/>
        <v>28</v>
      </c>
      <c r="B36" s="7" t="s">
        <v>51</v>
      </c>
      <c r="C36" s="3" t="s">
        <v>149</v>
      </c>
      <c r="D36" s="13">
        <f>'JAP-23 Page 9'!D34</f>
        <v>5.9249999999999969E-2</v>
      </c>
      <c r="E36" s="13">
        <f>'JAP-23 Page 9'!E34</f>
        <v>1.5270000000000006E-2</v>
      </c>
    </row>
    <row r="37" spans="1:5">
      <c r="A37" s="3">
        <f t="shared" si="0"/>
        <v>29</v>
      </c>
      <c r="B37" s="7"/>
      <c r="C37" s="3"/>
      <c r="D37" s="12"/>
      <c r="E37" s="12"/>
    </row>
    <row r="38" spans="1:5">
      <c r="A38" s="3">
        <f t="shared" si="0"/>
        <v>30</v>
      </c>
      <c r="B38" s="7" t="s">
        <v>49</v>
      </c>
      <c r="C38" s="3" t="s">
        <v>10</v>
      </c>
      <c r="D38" s="37">
        <f>IF(D34=D36,D26,(D26-((D34-D36)*D30)))</f>
        <v>4985039.0130054969</v>
      </c>
      <c r="E38" s="10">
        <f>IF(E34=E36,E26,(E26-((E34-E36)*E30)))</f>
        <v>1118285.2312822449</v>
      </c>
    </row>
    <row r="39" spans="1:5">
      <c r="A39" s="3">
        <f t="shared" si="0"/>
        <v>31</v>
      </c>
      <c r="B39" s="7"/>
      <c r="C39" s="12"/>
      <c r="D39" s="12"/>
      <c r="E39" s="12"/>
    </row>
    <row r="40" spans="1:5">
      <c r="A40" s="3">
        <f t="shared" si="0"/>
        <v>32</v>
      </c>
      <c r="B40" s="7" t="s">
        <v>48</v>
      </c>
      <c r="C40" s="3" t="str">
        <f>"("&amp;A$30&amp;") x ("&amp;A36&amp;")"</f>
        <v>(22) x (28)</v>
      </c>
      <c r="D40" s="10"/>
      <c r="E40" s="10">
        <f>E30*E36</f>
        <v>8344409.7823461993</v>
      </c>
    </row>
    <row r="41" spans="1:5">
      <c r="A41" s="3">
        <f t="shared" si="0"/>
        <v>33</v>
      </c>
      <c r="B41" s="7"/>
      <c r="C41" s="12"/>
      <c r="D41" s="10"/>
      <c r="E41" s="10"/>
    </row>
    <row r="42" spans="1:5">
      <c r="A42" s="3">
        <f t="shared" si="0"/>
        <v>34</v>
      </c>
      <c r="B42" s="7" t="s">
        <v>47</v>
      </c>
      <c r="C42" s="3" t="str">
        <f>"("&amp;A40&amp;") / ("&amp;A28&amp;")"</f>
        <v>(32) / (20)</v>
      </c>
      <c r="D42" s="36"/>
      <c r="E42" s="36">
        <f>ROUND(E40/E28,5)</f>
        <v>7.9799999999999996E-2</v>
      </c>
    </row>
    <row r="43" spans="1:5">
      <c r="A43" s="3">
        <f t="shared" si="0"/>
        <v>35</v>
      </c>
      <c r="B43" s="7"/>
      <c r="C43" s="12"/>
      <c r="D43" s="10"/>
      <c r="E43" s="10"/>
    </row>
    <row r="44" spans="1:5">
      <c r="A44" s="3">
        <f t="shared" si="0"/>
        <v>36</v>
      </c>
      <c r="B44" s="12" t="s">
        <v>159</v>
      </c>
      <c r="C44" s="12"/>
      <c r="D44" s="10"/>
      <c r="E44" s="10"/>
    </row>
    <row r="45" spans="1:5">
      <c r="A45" s="3">
        <f t="shared" si="0"/>
        <v>37</v>
      </c>
      <c r="B45" s="35" t="s">
        <v>46</v>
      </c>
      <c r="C45" s="12"/>
      <c r="D45" s="10"/>
      <c r="E45" s="10"/>
    </row>
    <row r="46" spans="1:5">
      <c r="C46" s="12"/>
    </row>
    <row r="49" spans="3:3">
      <c r="C49" s="12"/>
    </row>
    <row r="52" spans="3:3">
      <c r="C52" s="1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Normal="100" workbookViewId="0">
      <selection activeCell="F46" sqref="F46"/>
    </sheetView>
  </sheetViews>
  <sheetFormatPr defaultRowHeight="15"/>
  <cols>
    <col min="1" max="1" width="6.42578125" customWidth="1"/>
    <col min="2" max="2" width="58.85546875" customWidth="1"/>
    <col min="3" max="3" width="17" bestFit="1" customWidth="1"/>
    <col min="4" max="5" width="19.7109375" customWidth="1"/>
  </cols>
  <sheetData>
    <row r="1" spans="1:5">
      <c r="A1" s="134" t="s">
        <v>44</v>
      </c>
      <c r="B1" s="134"/>
      <c r="C1" s="134"/>
      <c r="D1" s="134"/>
      <c r="E1" s="134"/>
    </row>
    <row r="2" spans="1:5">
      <c r="A2" s="134" t="s">
        <v>43</v>
      </c>
      <c r="B2" s="134"/>
      <c r="C2" s="134"/>
      <c r="D2" s="134"/>
      <c r="E2" s="134"/>
    </row>
    <row r="3" spans="1:5">
      <c r="A3" s="134" t="s">
        <v>155</v>
      </c>
      <c r="B3" s="134"/>
      <c r="C3" s="134"/>
      <c r="D3" s="134"/>
      <c r="E3" s="134"/>
    </row>
    <row r="4" spans="1:5">
      <c r="A4" s="134" t="s">
        <v>153</v>
      </c>
      <c r="B4" s="134"/>
      <c r="C4" s="134"/>
      <c r="D4" s="134"/>
      <c r="E4" s="134"/>
    </row>
    <row r="5" spans="1:5">
      <c r="A5" s="12"/>
      <c r="B5" s="12"/>
      <c r="C5" s="12"/>
      <c r="D5" s="12"/>
      <c r="E5" s="12"/>
    </row>
    <row r="6" spans="1:5">
      <c r="A6" s="12"/>
      <c r="B6" s="12"/>
      <c r="C6" s="12"/>
      <c r="D6" s="12"/>
      <c r="E6" s="12"/>
    </row>
    <row r="7" spans="1:5" ht="25.5">
      <c r="A7" s="48" t="s">
        <v>40</v>
      </c>
      <c r="B7" s="49"/>
      <c r="C7" s="48" t="s">
        <v>39</v>
      </c>
      <c r="D7" s="48" t="s">
        <v>69</v>
      </c>
      <c r="E7" s="48" t="s">
        <v>68</v>
      </c>
    </row>
    <row r="8" spans="1:5">
      <c r="A8" s="7"/>
      <c r="B8" s="3" t="s">
        <v>37</v>
      </c>
      <c r="C8" s="3" t="s">
        <v>36</v>
      </c>
      <c r="D8" s="3" t="s">
        <v>35</v>
      </c>
      <c r="E8" s="3" t="s">
        <v>34</v>
      </c>
    </row>
    <row r="9" spans="1:5">
      <c r="A9" s="3">
        <v>1</v>
      </c>
      <c r="B9" s="47"/>
      <c r="C9" s="3"/>
      <c r="D9" s="3"/>
      <c r="E9" s="3"/>
    </row>
    <row r="10" spans="1:5">
      <c r="A10" s="3">
        <f t="shared" ref="A10:A37" si="0">A9+1</f>
        <v>2</v>
      </c>
      <c r="B10" s="7" t="s">
        <v>94</v>
      </c>
      <c r="C10" s="3" t="s">
        <v>89</v>
      </c>
      <c r="D10" s="5">
        <v>641424439.05366111</v>
      </c>
      <c r="E10" s="5">
        <v>436459590.40669596</v>
      </c>
    </row>
    <row r="11" spans="1:5">
      <c r="A11" s="3">
        <f t="shared" si="0"/>
        <v>3</v>
      </c>
      <c r="B11" s="7"/>
      <c r="C11" s="3"/>
      <c r="D11" s="7"/>
      <c r="E11" s="7"/>
    </row>
    <row r="12" spans="1:5">
      <c r="A12" s="3">
        <f t="shared" si="0"/>
        <v>4</v>
      </c>
      <c r="B12" s="7" t="s">
        <v>93</v>
      </c>
      <c r="C12" s="3" t="s">
        <v>150</v>
      </c>
      <c r="D12" s="43">
        <f>'JAP-23 Page 6'!P32</f>
        <v>20102111.984238166</v>
      </c>
      <c r="E12" s="43">
        <f>'JAP-23 Page 7'!P32</f>
        <v>2212022.6051652525</v>
      </c>
    </row>
    <row r="13" spans="1:5">
      <c r="A13" s="3">
        <f t="shared" si="0"/>
        <v>5</v>
      </c>
      <c r="B13" s="7"/>
      <c r="C13" s="3"/>
      <c r="D13" s="7"/>
      <c r="E13" s="7"/>
    </row>
    <row r="14" spans="1:5">
      <c r="A14" s="3">
        <f t="shared" si="0"/>
        <v>6</v>
      </c>
      <c r="B14" s="7" t="s">
        <v>92</v>
      </c>
      <c r="C14" s="3" t="s">
        <v>91</v>
      </c>
      <c r="D14" s="5">
        <f>D10-D12</f>
        <v>621322327.06942296</v>
      </c>
      <c r="E14" s="5">
        <f>E10-E12</f>
        <v>434247567.80153072</v>
      </c>
    </row>
    <row r="15" spans="1:5">
      <c r="A15" s="3">
        <f t="shared" si="0"/>
        <v>7</v>
      </c>
      <c r="B15" s="7"/>
      <c r="C15" s="3"/>
      <c r="D15" s="7"/>
      <c r="E15" s="7"/>
    </row>
    <row r="16" spans="1:5">
      <c r="A16" s="3">
        <f t="shared" si="0"/>
        <v>8</v>
      </c>
      <c r="B16" s="7" t="s">
        <v>90</v>
      </c>
      <c r="C16" s="3" t="s">
        <v>89</v>
      </c>
      <c r="D16" s="58">
        <v>561456231.95613968</v>
      </c>
      <c r="E16" s="58">
        <v>545946539.10398841</v>
      </c>
    </row>
    <row r="17" spans="1:5">
      <c r="A17" s="3">
        <f t="shared" si="0"/>
        <v>9</v>
      </c>
      <c r="B17" s="7"/>
      <c r="C17" s="3"/>
      <c r="D17" s="7"/>
      <c r="E17" s="7"/>
    </row>
    <row r="18" spans="1:5">
      <c r="A18" s="3">
        <f t="shared" si="0"/>
        <v>10</v>
      </c>
      <c r="B18" s="7" t="s">
        <v>88</v>
      </c>
      <c r="C18" s="3" t="s">
        <v>87</v>
      </c>
      <c r="D18" s="53">
        <f>ROUND(D10/D16,5)</f>
        <v>1.1424300000000001</v>
      </c>
      <c r="E18" s="53">
        <f>ROUND(E10/E16,5)</f>
        <v>0.79944999999999999</v>
      </c>
    </row>
    <row r="19" spans="1:5">
      <c r="A19" s="3">
        <f t="shared" si="0"/>
        <v>11</v>
      </c>
      <c r="B19" s="7"/>
      <c r="C19" s="3"/>
      <c r="D19" s="53"/>
      <c r="E19" s="53"/>
    </row>
    <row r="20" spans="1:5">
      <c r="A20" s="3">
        <f t="shared" si="0"/>
        <v>12</v>
      </c>
      <c r="B20" s="7" t="s">
        <v>86</v>
      </c>
      <c r="C20" s="3" t="s">
        <v>82</v>
      </c>
      <c r="D20" s="57">
        <f>'JAP-23 Page 3'!D36</f>
        <v>5.2300000000000013E-2</v>
      </c>
      <c r="E20" s="57">
        <f>'JAP-23 Page 3'!E36</f>
        <v>8.9200000000000113E-3</v>
      </c>
    </row>
    <row r="21" spans="1:5">
      <c r="A21" s="3">
        <f t="shared" si="0"/>
        <v>13</v>
      </c>
      <c r="B21" s="7"/>
      <c r="C21" s="3"/>
      <c r="D21" s="53"/>
      <c r="E21" s="53"/>
    </row>
    <row r="22" spans="1:5">
      <c r="A22" s="3">
        <f t="shared" si="0"/>
        <v>14</v>
      </c>
      <c r="B22" s="7" t="s">
        <v>85</v>
      </c>
      <c r="C22" s="3" t="s">
        <v>84</v>
      </c>
      <c r="D22" s="53">
        <f>D18+D20</f>
        <v>1.1947300000000001</v>
      </c>
      <c r="E22" s="53">
        <f>E18+E20</f>
        <v>0.80837000000000003</v>
      </c>
    </row>
    <row r="23" spans="1:5">
      <c r="A23" s="3">
        <f t="shared" si="0"/>
        <v>15</v>
      </c>
      <c r="B23" s="7"/>
      <c r="C23" s="3"/>
      <c r="D23" s="53"/>
      <c r="E23" s="53"/>
    </row>
    <row r="24" spans="1:5">
      <c r="A24" s="3">
        <f t="shared" si="0"/>
        <v>16</v>
      </c>
      <c r="B24" s="7" t="s">
        <v>83</v>
      </c>
      <c r="C24" s="3" t="s">
        <v>154</v>
      </c>
      <c r="D24" s="53">
        <f>'JAP-23 Page 8'!D34</f>
        <v>5.9249999999999969E-2</v>
      </c>
      <c r="E24" s="53">
        <f>'JAP-23 Page 8'!E34</f>
        <v>1.5270000000000006E-2</v>
      </c>
    </row>
    <row r="25" spans="1:5">
      <c r="A25" s="3">
        <f t="shared" si="0"/>
        <v>17</v>
      </c>
      <c r="B25" s="7"/>
      <c r="C25" s="3"/>
      <c r="D25" s="7"/>
      <c r="E25" s="7"/>
    </row>
    <row r="26" spans="1:5">
      <c r="A26" s="3">
        <f t="shared" si="0"/>
        <v>18</v>
      </c>
      <c r="B26" s="7" t="s">
        <v>81</v>
      </c>
      <c r="C26" s="3" t="s">
        <v>80</v>
      </c>
      <c r="D26" s="13">
        <f>D24-D20</f>
        <v>6.9499999999999562E-3</v>
      </c>
      <c r="E26" s="13">
        <f>E24-E20</f>
        <v>6.3499999999999945E-3</v>
      </c>
    </row>
    <row r="27" spans="1:5">
      <c r="A27" s="3">
        <f t="shared" si="0"/>
        <v>19</v>
      </c>
      <c r="B27" s="7"/>
      <c r="C27" s="3"/>
      <c r="D27" s="7"/>
      <c r="E27" s="7"/>
    </row>
    <row r="28" spans="1:5">
      <c r="A28" s="3">
        <f t="shared" si="0"/>
        <v>20</v>
      </c>
      <c r="B28" s="7" t="s">
        <v>79</v>
      </c>
      <c r="C28" s="3" t="s">
        <v>78</v>
      </c>
      <c r="D28" s="9">
        <f>D26/D22</f>
        <v>5.817213931181067E-3</v>
      </c>
      <c r="E28" s="9">
        <f>E26/E22</f>
        <v>7.8553137795811245E-3</v>
      </c>
    </row>
    <row r="29" spans="1:5">
      <c r="A29" s="3">
        <f t="shared" si="0"/>
        <v>21</v>
      </c>
      <c r="B29" s="7"/>
      <c r="C29" s="3"/>
      <c r="D29" s="7"/>
      <c r="E29" s="7"/>
    </row>
    <row r="30" spans="1:5">
      <c r="A30" s="3">
        <f t="shared" si="0"/>
        <v>22</v>
      </c>
      <c r="B30" s="7" t="s">
        <v>77</v>
      </c>
      <c r="C30" s="3" t="s">
        <v>10</v>
      </c>
      <c r="D30" s="56">
        <f>IF(D28&gt;3%,D28-3%,0)</f>
        <v>0</v>
      </c>
      <c r="E30" s="56">
        <f>IF(E28&gt;3%,E28-3%,0)</f>
        <v>0</v>
      </c>
    </row>
    <row r="31" spans="1:5">
      <c r="A31" s="3">
        <f t="shared" si="0"/>
        <v>23</v>
      </c>
      <c r="B31" s="7"/>
      <c r="C31" s="3"/>
      <c r="D31" s="7"/>
      <c r="E31" s="7"/>
    </row>
    <row r="32" spans="1:5">
      <c r="A32" s="3">
        <f t="shared" si="0"/>
        <v>24</v>
      </c>
      <c r="B32" s="7" t="s">
        <v>76</v>
      </c>
      <c r="C32" s="3" t="s">
        <v>75</v>
      </c>
      <c r="D32" s="55">
        <f>D30*D22</f>
        <v>0</v>
      </c>
      <c r="E32" s="55">
        <f>E30*E22</f>
        <v>0</v>
      </c>
    </row>
    <row r="33" spans="1:5">
      <c r="A33" s="3">
        <f t="shared" si="0"/>
        <v>25</v>
      </c>
      <c r="B33" s="12"/>
      <c r="C33" s="12"/>
      <c r="D33" s="54"/>
      <c r="E33" s="54"/>
    </row>
    <row r="34" spans="1:5">
      <c r="A34" s="3">
        <f t="shared" si="0"/>
        <v>26</v>
      </c>
      <c r="B34" s="7" t="s">
        <v>74</v>
      </c>
      <c r="C34" s="3" t="s">
        <v>73</v>
      </c>
      <c r="D34" s="53">
        <f>D24-D32</f>
        <v>5.9249999999999969E-2</v>
      </c>
      <c r="E34" s="53">
        <f>E24-E32</f>
        <v>1.5270000000000006E-2</v>
      </c>
    </row>
    <row r="35" spans="1:5">
      <c r="A35" s="3">
        <f t="shared" si="0"/>
        <v>27</v>
      </c>
      <c r="B35" s="52"/>
      <c r="C35" s="52"/>
      <c r="D35" s="52"/>
      <c r="E35" s="52"/>
    </row>
    <row r="36" spans="1:5">
      <c r="A36" s="3">
        <f t="shared" si="0"/>
        <v>28</v>
      </c>
      <c r="B36" s="12" t="str">
        <f>'JAP-23 Page 8'!B44</f>
        <v>* Includes Schedules 31, 31T, 41, 41T, 85, 85T, 86, 86T, 87 and 87T.  Rates for special contract customers are governed by thier contracts.</v>
      </c>
      <c r="C36" s="52"/>
      <c r="D36" s="52"/>
      <c r="E36" s="52"/>
    </row>
    <row r="37" spans="1:5">
      <c r="A37" s="3">
        <f t="shared" si="0"/>
        <v>29</v>
      </c>
      <c r="B37" s="12" t="s">
        <v>72</v>
      </c>
    </row>
    <row r="39" spans="1:5">
      <c r="D39" s="5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AF28C5A-00B7-4B4D-A60F-4CC2A0E19665}"/>
</file>

<file path=customXml/itemProps2.xml><?xml version="1.0" encoding="utf-8"?>
<ds:datastoreItem xmlns:ds="http://schemas.openxmlformats.org/officeDocument/2006/customXml" ds:itemID="{D59AA9CA-F904-409D-8FA2-BFACB0EACFCA}"/>
</file>

<file path=customXml/itemProps3.xml><?xml version="1.0" encoding="utf-8"?>
<ds:datastoreItem xmlns:ds="http://schemas.openxmlformats.org/officeDocument/2006/customXml" ds:itemID="{5408E61E-9D30-40C2-A871-829F21A7A518}"/>
</file>

<file path=customXml/itemProps4.xml><?xml version="1.0" encoding="utf-8"?>
<ds:datastoreItem xmlns:ds="http://schemas.openxmlformats.org/officeDocument/2006/customXml" ds:itemID="{A6F55AB2-6EA5-4D0B-A505-817E7C9732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JAP-23 Page 1</vt:lpstr>
      <vt:lpstr>JAP-23 Page 2</vt:lpstr>
      <vt:lpstr>JAP-23 Page 3</vt:lpstr>
      <vt:lpstr>JAP-23 Page 4</vt:lpstr>
      <vt:lpstr>JAP-23 Page 5</vt:lpstr>
      <vt:lpstr>JAP-23 Page 6</vt:lpstr>
      <vt:lpstr>JAP-23 Page 7</vt:lpstr>
      <vt:lpstr>JAP-23 Page 8</vt:lpstr>
      <vt:lpstr>JAP-23 Page 9</vt:lpstr>
      <vt:lpstr>JAP-23 Page 10</vt:lpstr>
      <vt:lpstr>JAP -23 Page 11</vt:lpstr>
      <vt:lpstr>JAP-23 Page 12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2013-02-28T17:24:11Z</cp:lastPrinted>
  <dcterms:created xsi:type="dcterms:W3CDTF">2013-02-28T17:17:51Z</dcterms:created>
  <dcterms:modified xsi:type="dcterms:W3CDTF">2013-02-28T17:24:21Z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