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90" activeTab="1"/>
  </bookViews>
  <sheets>
    <sheet name="December 31 2005" sheetId="1" r:id="rId1"/>
    <sheet name="Sep 30 2007" sheetId="2" r:id="rId2"/>
  </sheets>
  <definedNames>
    <definedName name="\A">'December 31 2005'!#REF!</definedName>
    <definedName name="\B">'December 31 2005'!#REF!</definedName>
    <definedName name="\C">'December 31 2005'!#REF!</definedName>
    <definedName name="\D">'December 31 2005'!#REF!</definedName>
    <definedName name="\E">'December 31 2005'!#REF!</definedName>
    <definedName name="\F">'December 31 2005'!#REF!</definedName>
    <definedName name="\H">'December 31 2005'!#REF!</definedName>
    <definedName name="\L">'December 31 2005'!#REF!</definedName>
    <definedName name="\N">'December 31 2005'!#REF!</definedName>
    <definedName name="\P">'December 31 2005'!#REF!</definedName>
    <definedName name="\Q">'December 31 2005'!#REF!</definedName>
    <definedName name="\W">'December 31 2005'!#REF!</definedName>
    <definedName name="\Z">'December 31 2005'!#REF!</definedName>
    <definedName name="ALIGN">'December 31 2005'!#REF!</definedName>
    <definedName name="MACROS">'December 31 2005'!#REF!</definedName>
    <definedName name="PG1">'December 31 2005'!$A$9:$C$35</definedName>
    <definedName name="PG2">'December 31 2005'!$A$48:$C$112</definedName>
    <definedName name="_xlnm.Print_Area" localSheetId="0">'December 31 2005'!$A$2:$Q$123</definedName>
    <definedName name="_xlnm.Print_Titles" localSheetId="0">'December 31 2005'!$1:$8</definedName>
    <definedName name="STOP">'December 31 2005'!#REF!</definedName>
  </definedNames>
  <calcPr calcMode="manual" fullCalcOnLoad="1"/>
</workbook>
</file>

<file path=xl/sharedStrings.xml><?xml version="1.0" encoding="utf-8"?>
<sst xmlns="http://schemas.openxmlformats.org/spreadsheetml/2006/main" count="709" uniqueCount="158">
  <si>
    <t>Annual</t>
  </si>
  <si>
    <t>Original Cost</t>
  </si>
  <si>
    <t>Amount</t>
  </si>
  <si>
    <t>Depreciable Gas Plant</t>
  </si>
  <si>
    <t xml:space="preserve">ORGANIZATION                                    </t>
  </si>
  <si>
    <t xml:space="preserve">FRANCHISES AND CONSENTS                         </t>
  </si>
  <si>
    <t xml:space="preserve">MISC. INTANGIBLE PLANT - SOFTWARE               </t>
  </si>
  <si>
    <t xml:space="preserve">MISC. INTANGIBLE PLANT - CUSTOMER INFO SYSTEM   </t>
  </si>
  <si>
    <t xml:space="preserve">MISC. INTANGIBLE PLANT - IND. AND COMMERCIAL    </t>
  </si>
  <si>
    <t xml:space="preserve">MISC. INTANGIBLE PLANT - CRMS                   </t>
  </si>
  <si>
    <t xml:space="preserve">MISC. INTANGIBLE PLANT - POWERPLANT SW          </t>
  </si>
  <si>
    <t xml:space="preserve">STRUCTURES AND IMPROVEMENTS - GAS PROD          </t>
  </si>
  <si>
    <t xml:space="preserve">STRUCTURES AND IMPROVEMENTS - MIXING STA        </t>
  </si>
  <si>
    <t xml:space="preserve">STRUCTURES AND IMPROVEMENTS - OTHER             </t>
  </si>
  <si>
    <t xml:space="preserve">LIQUEFIED PETROLEUM GAS EQUIPMENT               </t>
  </si>
  <si>
    <t xml:space="preserve">LIGHT OIL REFINING                              </t>
  </si>
  <si>
    <t xml:space="preserve">TAR PROCESSING                                  </t>
  </si>
  <si>
    <t xml:space="preserve">GAS MIXING EQUIPMENT                            </t>
  </si>
  <si>
    <t xml:space="preserve">LAND RIGHTS                                     </t>
  </si>
  <si>
    <t xml:space="preserve">STRUCTURES AND IMPROVEMENTS                     </t>
  </si>
  <si>
    <t xml:space="preserve">WELLS                                           </t>
  </si>
  <si>
    <t xml:space="preserve">STORAGE LEASEHOLDS AND RIGHTS                   </t>
  </si>
  <si>
    <t xml:space="preserve">RESERVOIRS                                      </t>
  </si>
  <si>
    <t xml:space="preserve">NONRECOVERABLE GAS                              </t>
  </si>
  <si>
    <t xml:space="preserve">LINES                                           </t>
  </si>
  <si>
    <t xml:space="preserve">COMPRESSOR STATION EQUIPMENT                    </t>
  </si>
  <si>
    <t xml:space="preserve">MEASURING AND REGULATING EQUIPMENT              </t>
  </si>
  <si>
    <t xml:space="preserve">PURIFICATION EQUIPMENT                          </t>
  </si>
  <si>
    <t xml:space="preserve">OTHER EQUIPMENT                                 </t>
  </si>
  <si>
    <t xml:space="preserve">LAND - LNG LINNTON                              </t>
  </si>
  <si>
    <t xml:space="preserve">LAND - LNG NEWPORT                              </t>
  </si>
  <si>
    <t xml:space="preserve">LAND - OTHER                                    </t>
  </si>
  <si>
    <t xml:space="preserve">CNG REFUELING FACILITIES                        </t>
  </si>
  <si>
    <t xml:space="preserve">LNG REFUELING FACILITIES                        </t>
  </si>
  <si>
    <t xml:space="preserve">MAINS                                           </t>
  </si>
  <si>
    <t xml:space="preserve">MAINS - NORTH MIST TRANSMISSION                 </t>
  </si>
  <si>
    <t xml:space="preserve">MAINS - SOUTH MIST TRANSMISSION                 </t>
  </si>
  <si>
    <t xml:space="preserve">MAINS - 11.7M SOUTH MIST S TRANSMISSION         </t>
  </si>
  <si>
    <t xml:space="preserve">MAINS - 12M NORTH S MIST TRANSMISSION           </t>
  </si>
  <si>
    <t xml:space="preserve">MAINS - 38M NORTH S MIST TRANSMISSION           </t>
  </si>
  <si>
    <t xml:space="preserve">MEAS. &amp; REG. STATION EQUIPMENT - GENERAL        </t>
  </si>
  <si>
    <t xml:space="preserve">MEAS. &amp; REG. STATION EQUIPMENT - CITY GATE      </t>
  </si>
  <si>
    <t xml:space="preserve">SERVICES                                        </t>
  </si>
  <si>
    <t xml:space="preserve">METERS                                          </t>
  </si>
  <si>
    <t xml:space="preserve">METER INSTALLATIONS                             </t>
  </si>
  <si>
    <t xml:space="preserve">HOUSE REGULATORS                                </t>
  </si>
  <si>
    <t xml:space="preserve">OTHER EQUIPMENT - CALORIMETERS AT GATE STATION  </t>
  </si>
  <si>
    <t xml:space="preserve">OTHER EQUIPMENT - METER TESTING EQUIPMENT       </t>
  </si>
  <si>
    <t xml:space="preserve">OFFICE FURNITURE AND EQUIPMENT                  </t>
  </si>
  <si>
    <t xml:space="preserve">OFFICE FURNITURE AND EQUIPMENT - COMPUTERS      </t>
  </si>
  <si>
    <t xml:space="preserve">OFFICE FURNITURE AND EQUIPMENT - BILLING        </t>
  </si>
  <si>
    <t xml:space="preserve">OFFICE FURNITURE AND EQUIPMENT - INFO SYSTEM    </t>
  </si>
  <si>
    <t xml:space="preserve">TRANSPORTATION EQUIPMENT                        </t>
  </si>
  <si>
    <t xml:space="preserve">STORES EQUIPMENT                                </t>
  </si>
  <si>
    <t xml:space="preserve">TOOLS, SHOP AND GARAGE EQUIPMENT                </t>
  </si>
  <si>
    <t xml:space="preserve">LABORATORY EQUIPMENT                            </t>
  </si>
  <si>
    <t xml:space="preserve">POWER OPERATED EQUIPMENT                        </t>
  </si>
  <si>
    <t xml:space="preserve">COMMUNICATION EQUIPMENT                         </t>
  </si>
  <si>
    <t xml:space="preserve">COMMUNICATION EQUIPMENT - MOBILE                </t>
  </si>
  <si>
    <t xml:space="preserve">COMMUNICATION EQUIPMENT - NON MOBILE&amp;TELEMETER  </t>
  </si>
  <si>
    <t xml:space="preserve">COMMUNICATION EQUIPMENT - TELEMETER OTHER       </t>
  </si>
  <si>
    <t xml:space="preserve">COMMUNICATION EQUIPMENT - TELEMETER MICROWAVE   </t>
  </si>
  <si>
    <t xml:space="preserve">COMMUNICATION EQUIPMENT - TELEPHONE             </t>
  </si>
  <si>
    <t xml:space="preserve">MISCELLANEOUS EQUIPMENT - PRINT SHOP            </t>
  </si>
  <si>
    <t xml:space="preserve">MISCELLANEOUS EQUIPMENT - KITCHEN               </t>
  </si>
  <si>
    <t xml:space="preserve">MISCELLANEOUS EQUIPMENT - JANITORIAL            </t>
  </si>
  <si>
    <t xml:space="preserve">MISCELLANEOUS EQUIPMENT - LEASED BUILDINGS      </t>
  </si>
  <si>
    <t xml:space="preserve">MISCELLANEOUS EQUIPMENT - OTHER                 </t>
  </si>
  <si>
    <t>LAND</t>
  </si>
  <si>
    <t>NORTHWEST NATURAL GAS</t>
  </si>
  <si>
    <t xml:space="preserve">MEASURING AND REGULATING EQUIPMENT                  </t>
  </si>
  <si>
    <t xml:space="preserve">LAND RIGHTS                                         </t>
  </si>
  <si>
    <t xml:space="preserve">MAINS - HP 4" AND LESS                              </t>
  </si>
  <si>
    <t xml:space="preserve">MAINS - HP 4" AND OVER                              </t>
  </si>
  <si>
    <t xml:space="preserve">MAINS - LP 4" AND LESS                              </t>
  </si>
  <si>
    <t xml:space="preserve">MAINS - LP 4" AND OVER                              </t>
  </si>
  <si>
    <t xml:space="preserve">METERS - ELECTRIC                                   </t>
  </si>
  <si>
    <t xml:space="preserve">METER INSTALLATIONS - ELECTRIC                  </t>
  </si>
  <si>
    <t xml:space="preserve">OTHER EQUIPMENT - CATHODIC PROTECTION TEST EQ     </t>
  </si>
  <si>
    <t xml:space="preserve">  LINNTON                           </t>
  </si>
  <si>
    <t xml:space="preserve">  NEWPORT                           </t>
  </si>
  <si>
    <t xml:space="preserve">  OTHER                             </t>
  </si>
  <si>
    <t xml:space="preserve">  LINNTON                </t>
  </si>
  <si>
    <t xml:space="preserve">  NEWPORT                </t>
  </si>
  <si>
    <t xml:space="preserve">  NEWPORT                  </t>
  </si>
  <si>
    <t xml:space="preserve">  LINNTON                  </t>
  </si>
  <si>
    <t>STRUCTURES AND IMPROVEMENTS - OTHER</t>
  </si>
  <si>
    <t>Rate</t>
  </si>
  <si>
    <t>(Decrease)</t>
  </si>
  <si>
    <t>Impact</t>
  </si>
  <si>
    <t>Increase</t>
  </si>
  <si>
    <t>362.11</t>
  </si>
  <si>
    <t>362.12</t>
  </si>
  <si>
    <t>363.11</t>
  </si>
  <si>
    <t>363.12</t>
  </si>
  <si>
    <t>363.21</t>
  </si>
  <si>
    <t>363.22</t>
  </si>
  <si>
    <t>363.31</t>
  </si>
  <si>
    <t>363.32</t>
  </si>
  <si>
    <t>363.41</t>
  </si>
  <si>
    <t>363.42</t>
  </si>
  <si>
    <t>State Allocation of Depreciation Study Result</t>
  </si>
  <si>
    <t>Oregon</t>
  </si>
  <si>
    <t>Washington</t>
  </si>
  <si>
    <t>System</t>
  </si>
  <si>
    <t>Storage</t>
  </si>
  <si>
    <t>Non-Utility</t>
  </si>
  <si>
    <t>Utility System</t>
  </si>
  <si>
    <t>Check</t>
  </si>
  <si>
    <t>Variance</t>
  </si>
  <si>
    <t>Direct</t>
  </si>
  <si>
    <t>Firm Volume</t>
  </si>
  <si>
    <t>Customers</t>
  </si>
  <si>
    <t>3-Factor</t>
  </si>
  <si>
    <t>CNG / LNG</t>
  </si>
  <si>
    <t>Transmission</t>
  </si>
  <si>
    <t>Distribution</t>
  </si>
  <si>
    <t>Production</t>
  </si>
  <si>
    <t>Intangible - other</t>
  </si>
  <si>
    <t>Intangible - software</t>
  </si>
  <si>
    <t>3 - Factor</t>
  </si>
  <si>
    <t>Allocation</t>
  </si>
  <si>
    <t>Method</t>
  </si>
  <si>
    <t>Category</t>
  </si>
  <si>
    <t>Depreciation</t>
  </si>
  <si>
    <t>Change</t>
  </si>
  <si>
    <t>Expense</t>
  </si>
  <si>
    <t>General</t>
  </si>
  <si>
    <t>Change Allocated to Oregon</t>
  </si>
  <si>
    <t>Account 389</t>
  </si>
  <si>
    <t>Account 390</t>
  </si>
  <si>
    <t>Account Specific</t>
  </si>
  <si>
    <t>Subtotal</t>
  </si>
  <si>
    <t>Total</t>
  </si>
  <si>
    <t>Amounts Per Study</t>
  </si>
  <si>
    <t>Form 2 Reporting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</si>
  <si>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</si>
  <si>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</si>
  <si>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</si>
  <si>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</si>
  <si>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</si>
  <si>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</si>
  <si>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</si>
  <si>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</si>
  <si>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</si>
  <si>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</si>
  <si>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</si>
  <si>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</si>
  <si>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</si>
  <si>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State Allocation Result (basis cols d &amp; e)</t>
  </si>
  <si>
    <t>Excluding Transportation and POE above</t>
  </si>
  <si>
    <t>ERT (ENCODER RECEIVER TRANS</t>
  </si>
  <si>
    <t>ERT INSTALLATION (ENCODER</t>
  </si>
  <si>
    <t>Change Allocated to States</t>
  </si>
  <si>
    <t>September 30, 2007 Balance</t>
  </si>
  <si>
    <t>State Allocation Result (basis cols b &amp; c)</t>
  </si>
  <si>
    <t>Need Average Gross plant</t>
  </si>
  <si>
    <t>NW NATURAL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</si>
</sst>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_);\(0.00\)"/>
    <numFmt numFmtId="167" formatCode="0_);\(0\)"/>
    <numFmt numFmtId="168" formatCode="0.0%"/>
    <numFmt numFmtId="169" formatCode="_(* #,##0.0_);_(* \(#,##0.0\);_(* &quot;-&quot;??_);_(@_)"/>
    <numFmt numFmtId="170" formatCode="_(* #,##0_);_(* \(#,##0\);_(* &quot;-&quot;??_);_(@_)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3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Font="1" applyAlignment="1">
      <alignment horizontal="center"/>
    </xf>
    <xf numFmtId="3" fontId="0" fillId="0" borderId="0" xfId="0" applyFont="1" applyAlignment="1">
      <alignment/>
    </xf>
    <xf numFmtId="43" fontId="5" fillId="0" borderId="0" xfId="42" applyFont="1" applyAlignment="1">
      <alignment/>
    </xf>
    <xf numFmtId="3" fontId="5" fillId="0" borderId="0" xfId="0" applyNumberFormat="1" applyFont="1" applyAlignment="1">
      <alignment horizontal="center"/>
    </xf>
    <xf numFmtId="170" fontId="0" fillId="0" borderId="0" xfId="42" applyNumberFormat="1" applyFont="1" applyAlignment="1">
      <alignment/>
    </xf>
    <xf numFmtId="170" fontId="5" fillId="0" borderId="0" xfId="42" applyNumberFormat="1" applyFont="1" applyAlignment="1">
      <alignment/>
    </xf>
    <xf numFmtId="43" fontId="5" fillId="0" borderId="0" xfId="42" applyFont="1" applyAlignment="1">
      <alignment horizontal="center"/>
    </xf>
    <xf numFmtId="43" fontId="0" fillId="0" borderId="0" xfId="42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170" fontId="0" fillId="0" borderId="0" xfId="42" applyNumberFormat="1" applyFont="1" applyAlignment="1">
      <alignment/>
    </xf>
    <xf numFmtId="43" fontId="0" fillId="0" borderId="0" xfId="42" applyFont="1" applyBorder="1" applyAlignment="1">
      <alignment/>
    </xf>
    <xf numFmtId="170" fontId="0" fillId="0" borderId="0" xfId="42" applyNumberFormat="1" applyFont="1" applyBorder="1" applyAlignment="1">
      <alignment/>
    </xf>
    <xf numFmtId="3" fontId="5" fillId="0" borderId="0" xfId="0" applyNumberFormat="1" applyFont="1" applyAlignment="1">
      <alignment horizontal="centerContinuous"/>
    </xf>
    <xf numFmtId="170" fontId="5" fillId="0" borderId="0" xfId="42" applyNumberFormat="1" applyFont="1" applyAlignment="1">
      <alignment horizontal="center"/>
    </xf>
    <xf numFmtId="3" fontId="5" fillId="0" borderId="0" xfId="0" applyNumberFormat="1" applyFont="1" applyBorder="1" applyAlignment="1">
      <alignment horizontal="centerContinuous"/>
    </xf>
    <xf numFmtId="43" fontId="5" fillId="0" borderId="10" xfId="42" applyFont="1" applyBorder="1" applyAlignment="1">
      <alignment horizontal="center"/>
    </xf>
    <xf numFmtId="170" fontId="5" fillId="0" borderId="10" xfId="42" applyNumberFormat="1" applyFont="1" applyBorder="1" applyAlignment="1">
      <alignment horizontal="center"/>
    </xf>
    <xf numFmtId="170" fontId="5" fillId="0" borderId="0" xfId="42" applyNumberFormat="1" applyFont="1" applyAlignment="1">
      <alignment horizontal="centerContinuous"/>
    </xf>
    <xf numFmtId="170" fontId="5" fillId="0" borderId="11" xfId="42" applyNumberFormat="1" applyFont="1" applyBorder="1" applyAlignment="1">
      <alignment horizontal="center"/>
    </xf>
    <xf numFmtId="170" fontId="0" fillId="0" borderId="0" xfId="42" applyNumberFormat="1" applyFont="1" applyBorder="1" applyAlignment="1">
      <alignment/>
    </xf>
    <xf numFmtId="10" fontId="0" fillId="0" borderId="0" xfId="60" applyNumberFormat="1" applyFont="1" applyAlignment="1">
      <alignment/>
    </xf>
    <xf numFmtId="170" fontId="5" fillId="0" borderId="0" xfId="42" applyNumberFormat="1" applyFont="1" applyBorder="1" applyAlignment="1">
      <alignment horizontal="center"/>
    </xf>
    <xf numFmtId="170" fontId="5" fillId="0" borderId="10" xfId="42" applyNumberFormat="1" applyFont="1" applyFill="1" applyBorder="1" applyAlignment="1">
      <alignment horizontal="center"/>
    </xf>
    <xf numFmtId="170" fontId="0" fillId="0" borderId="10" xfId="42" applyNumberFormat="1" applyFont="1" applyBorder="1" applyAlignment="1">
      <alignment/>
    </xf>
    <xf numFmtId="3" fontId="0" fillId="0" borderId="10" xfId="0" applyFont="1" applyBorder="1" applyAlignment="1">
      <alignment/>
    </xf>
    <xf numFmtId="170" fontId="5" fillId="0" borderId="0" xfId="42" applyNumberFormat="1" applyFont="1" applyBorder="1" applyAlignment="1">
      <alignment/>
    </xf>
    <xf numFmtId="43" fontId="5" fillId="0" borderId="0" xfId="42" applyFont="1" applyBorder="1" applyAlignment="1">
      <alignment horizontal="right"/>
    </xf>
    <xf numFmtId="2" fontId="5" fillId="0" borderId="0" xfId="57" applyNumberFormat="1" applyFont="1" applyBorder="1" applyAlignment="1">
      <alignment/>
      <protection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57" applyNumberFormat="1" applyFont="1" applyBorder="1">
      <alignment/>
      <protection/>
    </xf>
    <xf numFmtId="4" fontId="5" fillId="0" borderId="0" xfId="57" applyNumberFormat="1" applyFont="1" applyBorder="1">
      <alignment/>
      <protection/>
    </xf>
    <xf numFmtId="3" fontId="5" fillId="0" borderId="0" xfId="0" applyFont="1" applyBorder="1" applyAlignment="1">
      <alignment horizontal="left"/>
    </xf>
    <xf numFmtId="3" fontId="5" fillId="0" borderId="0" xfId="0" applyFont="1" applyBorder="1" applyAlignment="1">
      <alignment horizontal="center"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Border="1" applyAlignment="1">
      <alignment/>
    </xf>
    <xf numFmtId="170" fontId="0" fillId="0" borderId="12" xfId="42" applyNumberFormat="1" applyFont="1" applyBorder="1" applyAlignment="1">
      <alignment/>
    </xf>
    <xf numFmtId="170" fontId="0" fillId="33" borderId="13" xfId="42" applyNumberFormat="1" applyFont="1" applyFill="1" applyBorder="1" applyAlignment="1">
      <alignment/>
    </xf>
    <xf numFmtId="170" fontId="0" fillId="0" borderId="13" xfId="42" applyNumberFormat="1" applyFont="1" applyFill="1" applyBorder="1" applyAlignment="1">
      <alignment/>
    </xf>
    <xf numFmtId="3" fontId="0" fillId="0" borderId="0" xfId="0" applyFont="1" applyFill="1" applyAlignment="1">
      <alignment/>
    </xf>
    <xf numFmtId="170" fontId="5" fillId="0" borderId="10" xfId="42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ngTable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37"/>
  <sheetViews>
    <sheetView showOutlineSymbols="0" zoomScalePageLayoutView="0" workbookViewId="0" topLeftCell="A1">
      <selection activeCell="B8" sqref="B8"/>
    </sheetView>
  </sheetViews>
  <sheetFormatPr defaultColWidth="11.77734375" defaultRowHeight="15"/>
  <cols>
    <col min="1" max="1" width="8.4453125" style="3" customWidth="1"/>
    <col min="2" max="2" width="53.4453125" style="2" customWidth="1"/>
    <col min="3" max="3" width="13.77734375" style="13" customWidth="1"/>
    <col min="4" max="4" width="13.77734375" style="10" customWidth="1"/>
    <col min="5" max="5" width="13.77734375" style="13" customWidth="1"/>
    <col min="6" max="6" width="5.77734375" style="4" customWidth="1"/>
    <col min="7" max="12" width="13.77734375" style="13" customWidth="1"/>
    <col min="13" max="13" width="5.77734375" style="13" customWidth="1"/>
    <col min="14" max="14" width="16.77734375" style="13" customWidth="1"/>
    <col min="15" max="15" width="16.77734375" style="0" customWidth="1"/>
    <col min="16" max="16" width="13.77734375" style="4" customWidth="1"/>
    <col min="17" max="17" width="13.77734375" style="13" customWidth="1"/>
    <col min="18" max="19" width="13.77734375" style="4" customWidth="1"/>
    <col min="20" max="16384" width="11.77734375" style="4" customWidth="1"/>
  </cols>
  <sheetData>
    <row r="1" spans="1:5" ht="15.75">
      <c r="A1" s="1" t="s">
        <v>69</v>
      </c>
      <c r="B1" s="1"/>
      <c r="C1" s="8"/>
      <c r="D1" s="1"/>
      <c r="E1" s="1"/>
    </row>
    <row r="2" spans="1:5" ht="15.75">
      <c r="A2" s="11" t="s">
        <v>101</v>
      </c>
      <c r="B2" s="16"/>
      <c r="C2" s="21"/>
      <c r="D2" s="5"/>
      <c r="E2" s="8"/>
    </row>
    <row r="3" spans="1:5" ht="15.75">
      <c r="A3" s="11"/>
      <c r="B3" s="16"/>
      <c r="C3" s="21"/>
      <c r="D3" s="5"/>
      <c r="E3" s="8"/>
    </row>
    <row r="4" spans="1:17" ht="15.75">
      <c r="A4" s="1"/>
      <c r="B4" s="1"/>
      <c r="C4" s="47" t="s">
        <v>134</v>
      </c>
      <c r="D4" s="47"/>
      <c r="E4" s="47"/>
      <c r="G4" s="47" t="s">
        <v>135</v>
      </c>
      <c r="H4" s="47"/>
      <c r="I4" s="47"/>
      <c r="J4" s="47"/>
      <c r="K4" s="47"/>
      <c r="L4" s="47"/>
      <c r="N4" s="47" t="s">
        <v>149</v>
      </c>
      <c r="O4" s="47"/>
      <c r="P4" s="47"/>
      <c r="Q4" s="47"/>
    </row>
    <row r="5" spans="3:17" ht="15.75">
      <c r="C5" s="8"/>
      <c r="D5" s="9" t="s">
        <v>87</v>
      </c>
      <c r="E5" s="8"/>
      <c r="Q5" s="17" t="s">
        <v>124</v>
      </c>
    </row>
    <row r="6" spans="1:17" ht="15.75">
      <c r="A6" s="6"/>
      <c r="C6" s="8"/>
      <c r="D6" s="9" t="s">
        <v>90</v>
      </c>
      <c r="E6" s="17" t="s">
        <v>0</v>
      </c>
      <c r="N6" s="3" t="s">
        <v>121</v>
      </c>
      <c r="O6" s="3" t="s">
        <v>121</v>
      </c>
      <c r="P6" s="3" t="s">
        <v>102</v>
      </c>
      <c r="Q6" s="17" t="s">
        <v>126</v>
      </c>
    </row>
    <row r="7" spans="1:17" ht="15.75">
      <c r="A7" s="12"/>
      <c r="B7" s="18"/>
      <c r="C7" s="17" t="s">
        <v>1</v>
      </c>
      <c r="D7" s="19" t="s">
        <v>88</v>
      </c>
      <c r="E7" s="20" t="s">
        <v>89</v>
      </c>
      <c r="G7" s="20" t="s">
        <v>102</v>
      </c>
      <c r="H7" s="20" t="s">
        <v>103</v>
      </c>
      <c r="I7" s="20" t="s">
        <v>105</v>
      </c>
      <c r="J7" s="20" t="s">
        <v>106</v>
      </c>
      <c r="K7" s="20" t="s">
        <v>104</v>
      </c>
      <c r="L7" s="20" t="s">
        <v>109</v>
      </c>
      <c r="M7" s="25"/>
      <c r="N7" s="20" t="s">
        <v>123</v>
      </c>
      <c r="O7" s="26" t="s">
        <v>122</v>
      </c>
      <c r="P7" s="26" t="s">
        <v>2</v>
      </c>
      <c r="Q7" s="26" t="s">
        <v>125</v>
      </c>
    </row>
    <row r="8" spans="1:17" ht="15.75">
      <c r="A8" s="4"/>
      <c r="B8" s="11" t="s">
        <v>3</v>
      </c>
      <c r="C8" s="22" t="s">
        <v>136</v>
      </c>
      <c r="D8" s="9" t="s">
        <v>137</v>
      </c>
      <c r="E8" s="17" t="s">
        <v>138</v>
      </c>
      <c r="F8" s="3"/>
      <c r="G8" s="17" t="s">
        <v>139</v>
      </c>
      <c r="H8" s="17" t="s">
        <v>140</v>
      </c>
      <c r="I8" s="17" t="s">
        <v>141</v>
      </c>
      <c r="J8" s="17" t="s">
        <v>142</v>
      </c>
      <c r="K8" s="17" t="s">
        <v>143</v>
      </c>
      <c r="L8" s="17" t="s">
        <v>144</v>
      </c>
      <c r="M8" s="17"/>
      <c r="N8" s="17" t="s">
        <v>145</v>
      </c>
      <c r="O8" s="17" t="s">
        <v>146</v>
      </c>
      <c r="P8" s="17" t="s">
        <v>147</v>
      </c>
      <c r="Q8" s="17" t="s">
        <v>148</v>
      </c>
    </row>
    <row r="9" spans="1:11" ht="15.75">
      <c r="A9" s="2"/>
      <c r="C9" s="8"/>
      <c r="D9" s="5"/>
      <c r="E9" s="8"/>
      <c r="G9" s="7"/>
      <c r="H9" s="7"/>
      <c r="K9" s="7"/>
    </row>
    <row r="10" spans="1:19" ht="15.75">
      <c r="A10" s="30">
        <v>301</v>
      </c>
      <c r="B10" s="31" t="s">
        <v>4</v>
      </c>
      <c r="C10" s="23">
        <v>1174</v>
      </c>
      <c r="D10" s="14"/>
      <c r="E10" s="15"/>
      <c r="G10" s="7">
        <v>852</v>
      </c>
      <c r="H10" s="7">
        <v>322</v>
      </c>
      <c r="I10" s="7">
        <v>0</v>
      </c>
      <c r="J10" s="7">
        <v>0</v>
      </c>
      <c r="K10" s="7">
        <f>+G10+H10+I10+J10</f>
        <v>1174</v>
      </c>
      <c r="L10" s="13">
        <f aca="true" t="shared" si="0" ref="L10:L41">+K10-C10</f>
        <v>0</v>
      </c>
      <c r="N10" s="4" t="s">
        <v>118</v>
      </c>
      <c r="O10" t="s">
        <v>110</v>
      </c>
      <c r="P10" s="4">
        <f>+G10</f>
        <v>852</v>
      </c>
      <c r="Q10" s="13">
        <f>+P10*D10/100</f>
        <v>0</v>
      </c>
      <c r="R10" s="4">
        <f>+G10+H10-P10</f>
        <v>322</v>
      </c>
      <c r="S10" s="13">
        <f>+R10*D10/100</f>
        <v>0</v>
      </c>
    </row>
    <row r="11" spans="1:19" ht="15.75">
      <c r="A11" s="30">
        <v>302</v>
      </c>
      <c r="B11" s="32" t="s">
        <v>5</v>
      </c>
      <c r="C11" s="23">
        <v>86848.09</v>
      </c>
      <c r="D11" s="14"/>
      <c r="E11" s="15"/>
      <c r="G11" s="7">
        <v>86723</v>
      </c>
      <c r="H11" s="7">
        <v>125</v>
      </c>
      <c r="I11" s="7">
        <v>0</v>
      </c>
      <c r="J11" s="7">
        <v>0</v>
      </c>
      <c r="K11" s="7">
        <f aca="true" t="shared" si="1" ref="K11:K74">+G11+H11+I11+J11</f>
        <v>86848</v>
      </c>
      <c r="L11" s="13">
        <f t="shared" si="0"/>
        <v>-0.08999999999650754</v>
      </c>
      <c r="N11" s="4" t="s">
        <v>118</v>
      </c>
      <c r="O11" t="s">
        <v>110</v>
      </c>
      <c r="P11" s="4">
        <f>+G11</f>
        <v>86723</v>
      </c>
      <c r="Q11" s="13">
        <f aca="true" t="shared" si="2" ref="Q11:Q74">+P11*D11/100</f>
        <v>0</v>
      </c>
      <c r="R11" s="4">
        <f aca="true" t="shared" si="3" ref="R11:R74">+G11+H11-P11</f>
        <v>125</v>
      </c>
      <c r="S11" s="13">
        <f aca="true" t="shared" si="4" ref="S11:S74">+R11*D11/100</f>
        <v>0</v>
      </c>
    </row>
    <row r="12" spans="1:19" ht="15.75">
      <c r="A12" s="30">
        <v>303.1</v>
      </c>
      <c r="B12" s="33" t="s">
        <v>6</v>
      </c>
      <c r="C12" s="23">
        <v>29158859.73</v>
      </c>
      <c r="D12" s="14">
        <v>-6.2459</v>
      </c>
      <c r="E12" s="15">
        <f>+D12*C12/100</f>
        <v>-1821233.21987607</v>
      </c>
      <c r="G12" s="7">
        <v>29158860</v>
      </c>
      <c r="H12" s="7">
        <v>0</v>
      </c>
      <c r="I12" s="7">
        <v>0</v>
      </c>
      <c r="J12" s="7">
        <v>0</v>
      </c>
      <c r="K12" s="7">
        <f t="shared" si="1"/>
        <v>29158860</v>
      </c>
      <c r="L12" s="13">
        <f t="shared" si="0"/>
        <v>0.26999999955296516</v>
      </c>
      <c r="N12" s="4" t="s">
        <v>119</v>
      </c>
      <c r="O12" t="s">
        <v>112</v>
      </c>
      <c r="P12" s="4">
        <f>(+G12+H12)*O$120</f>
        <v>26328010.004860777</v>
      </c>
      <c r="Q12" s="13">
        <f t="shared" si="2"/>
        <v>-1644421.1768935993</v>
      </c>
      <c r="R12" s="4">
        <f t="shared" si="3"/>
        <v>2830849.9951392226</v>
      </c>
      <c r="S12" s="13">
        <f t="shared" si="4"/>
        <v>-176812.0598464007</v>
      </c>
    </row>
    <row r="13" spans="1:19" ht="15.75">
      <c r="A13" s="30">
        <v>303.2</v>
      </c>
      <c r="B13" s="33" t="s">
        <v>7</v>
      </c>
      <c r="C13" s="23">
        <v>29830278.77</v>
      </c>
      <c r="D13" s="14">
        <v>0.29</v>
      </c>
      <c r="E13" s="15">
        <f>+D13*C13/100</f>
        <v>86507.808433</v>
      </c>
      <c r="G13" s="7">
        <v>29830279</v>
      </c>
      <c r="H13" s="7">
        <v>0</v>
      </c>
      <c r="I13" s="7">
        <v>0</v>
      </c>
      <c r="J13" s="7">
        <v>0</v>
      </c>
      <c r="K13" s="7">
        <f t="shared" si="1"/>
        <v>29830279</v>
      </c>
      <c r="L13" s="13">
        <f t="shared" si="0"/>
        <v>0.23000000044703484</v>
      </c>
      <c r="N13" s="4" t="s">
        <v>119</v>
      </c>
      <c r="O13" t="s">
        <v>112</v>
      </c>
      <c r="P13" s="4">
        <f>(+G13+H13)*O$120</f>
        <v>26934245.164584223</v>
      </c>
      <c r="Q13" s="13">
        <f t="shared" si="2"/>
        <v>78109.31097729424</v>
      </c>
      <c r="R13" s="4">
        <f t="shared" si="3"/>
        <v>2896033.835415777</v>
      </c>
      <c r="S13" s="13">
        <f t="shared" si="4"/>
        <v>8398.498122705752</v>
      </c>
    </row>
    <row r="14" spans="1:19" ht="15.75">
      <c r="A14" s="30">
        <v>303.3</v>
      </c>
      <c r="B14" s="31" t="s">
        <v>8</v>
      </c>
      <c r="C14" s="23">
        <v>4146951</v>
      </c>
      <c r="D14" s="14">
        <v>9.42</v>
      </c>
      <c r="E14" s="15">
        <f>+D14*C14/100</f>
        <v>390642.7842</v>
      </c>
      <c r="G14" s="7">
        <v>4146951</v>
      </c>
      <c r="H14" s="7">
        <v>0</v>
      </c>
      <c r="I14" s="7">
        <v>0</v>
      </c>
      <c r="J14" s="7">
        <v>0</v>
      </c>
      <c r="K14" s="7">
        <f t="shared" si="1"/>
        <v>4146951</v>
      </c>
      <c r="L14" s="13">
        <f t="shared" si="0"/>
        <v>0</v>
      </c>
      <c r="N14" s="4" t="s">
        <v>119</v>
      </c>
      <c r="O14" t="s">
        <v>112</v>
      </c>
      <c r="P14" s="4">
        <f>(+G14+H14)*O$120</f>
        <v>3744349.6562508754</v>
      </c>
      <c r="Q14" s="13">
        <f t="shared" si="2"/>
        <v>352717.73761883244</v>
      </c>
      <c r="R14" s="4">
        <f t="shared" si="3"/>
        <v>402601.34374912456</v>
      </c>
      <c r="S14" s="13">
        <f t="shared" si="4"/>
        <v>37925.04658116753</v>
      </c>
    </row>
    <row r="15" spans="1:19" ht="15.75">
      <c r="A15" s="30">
        <v>303.4</v>
      </c>
      <c r="B15" s="31" t="s">
        <v>9</v>
      </c>
      <c r="C15" s="23">
        <v>1323392.48</v>
      </c>
      <c r="D15" s="14">
        <v>2.64</v>
      </c>
      <c r="E15" s="15">
        <f>+D15*C15/100</f>
        <v>34937.561472</v>
      </c>
      <c r="G15" s="13">
        <v>1323392</v>
      </c>
      <c r="H15" s="13">
        <v>0</v>
      </c>
      <c r="I15" s="7">
        <v>0</v>
      </c>
      <c r="J15" s="7">
        <v>0</v>
      </c>
      <c r="K15" s="7">
        <f t="shared" si="1"/>
        <v>1323392</v>
      </c>
      <c r="L15" s="13">
        <f t="shared" si="0"/>
        <v>-0.47999999998137355</v>
      </c>
      <c r="N15" s="4" t="s">
        <v>119</v>
      </c>
      <c r="O15" t="s">
        <v>112</v>
      </c>
      <c r="P15" s="4">
        <f>(+G15+H15)*O$120</f>
        <v>1194912.209062793</v>
      </c>
      <c r="Q15" s="13">
        <f t="shared" si="2"/>
        <v>31545.68231925774</v>
      </c>
      <c r="R15" s="4">
        <f t="shared" si="3"/>
        <v>128479.79093720694</v>
      </c>
      <c r="S15" s="13">
        <f t="shared" si="4"/>
        <v>3391.8664807422633</v>
      </c>
    </row>
    <row r="16" spans="1:19" ht="15.75">
      <c r="A16" s="30">
        <v>303.5</v>
      </c>
      <c r="B16" s="31" t="s">
        <v>10</v>
      </c>
      <c r="C16" s="23">
        <v>1131310.67</v>
      </c>
      <c r="D16" s="14">
        <v>0.6300000000000008</v>
      </c>
      <c r="E16" s="15">
        <f>+D16*C16/100</f>
        <v>7127.257221000008</v>
      </c>
      <c r="G16" s="13">
        <v>1131311</v>
      </c>
      <c r="H16" s="13">
        <v>0</v>
      </c>
      <c r="I16" s="7">
        <v>0</v>
      </c>
      <c r="J16" s="7">
        <v>0</v>
      </c>
      <c r="K16" s="7">
        <f t="shared" si="1"/>
        <v>1131311</v>
      </c>
      <c r="L16" s="13">
        <f t="shared" si="0"/>
        <v>0.3300000000745058</v>
      </c>
      <c r="N16" s="4" t="s">
        <v>119</v>
      </c>
      <c r="O16" t="s">
        <v>112</v>
      </c>
      <c r="P16" s="4">
        <f>(+G16+H16)*O$120</f>
        <v>1021479.143101241</v>
      </c>
      <c r="Q16" s="13">
        <f t="shared" si="2"/>
        <v>6435.318601537827</v>
      </c>
      <c r="R16" s="4">
        <f t="shared" si="3"/>
        <v>109831.85689875903</v>
      </c>
      <c r="S16" s="13">
        <f t="shared" si="4"/>
        <v>691.9406984621828</v>
      </c>
    </row>
    <row r="17" spans="1:19" ht="15.75">
      <c r="A17" s="30">
        <v>304.1</v>
      </c>
      <c r="B17" s="34" t="s">
        <v>68</v>
      </c>
      <c r="C17" s="23">
        <v>24998</v>
      </c>
      <c r="D17" s="14"/>
      <c r="E17" s="15"/>
      <c r="G17" s="7">
        <v>24998</v>
      </c>
      <c r="H17" s="7">
        <v>0</v>
      </c>
      <c r="I17" s="7">
        <v>0</v>
      </c>
      <c r="J17" s="7">
        <v>0</v>
      </c>
      <c r="K17" s="7">
        <f t="shared" si="1"/>
        <v>24998</v>
      </c>
      <c r="L17" s="13">
        <f t="shared" si="0"/>
        <v>0</v>
      </c>
      <c r="N17" s="4" t="s">
        <v>117</v>
      </c>
      <c r="O17" t="s">
        <v>110</v>
      </c>
      <c r="P17" s="4">
        <f>+G17</f>
        <v>24998</v>
      </c>
      <c r="Q17" s="13">
        <f t="shared" si="2"/>
        <v>0</v>
      </c>
      <c r="R17" s="4">
        <f t="shared" si="3"/>
        <v>0</v>
      </c>
      <c r="S17" s="13">
        <f t="shared" si="4"/>
        <v>0</v>
      </c>
    </row>
    <row r="18" spans="1:19" ht="15.75">
      <c r="A18" s="30">
        <v>305.11</v>
      </c>
      <c r="B18" s="31" t="s">
        <v>11</v>
      </c>
      <c r="C18" s="23">
        <v>8320</v>
      </c>
      <c r="D18" s="14"/>
      <c r="E18" s="15"/>
      <c r="G18" s="7">
        <v>8320</v>
      </c>
      <c r="H18" s="7">
        <v>0</v>
      </c>
      <c r="I18" s="7">
        <v>0</v>
      </c>
      <c r="J18" s="7">
        <v>0</v>
      </c>
      <c r="K18" s="7">
        <f t="shared" si="1"/>
        <v>8320</v>
      </c>
      <c r="L18" s="13">
        <f t="shared" si="0"/>
        <v>0</v>
      </c>
      <c r="N18" s="4" t="s">
        <v>117</v>
      </c>
      <c r="O18" t="s">
        <v>110</v>
      </c>
      <c r="P18" s="4">
        <f aca="true" t="shared" si="5" ref="P18:P25">+G18</f>
        <v>8320</v>
      </c>
      <c r="Q18" s="13">
        <f t="shared" si="2"/>
        <v>0</v>
      </c>
      <c r="R18" s="4">
        <f t="shared" si="3"/>
        <v>0</v>
      </c>
      <c r="S18" s="13">
        <f t="shared" si="4"/>
        <v>0</v>
      </c>
    </row>
    <row r="19" spans="1:19" ht="15.75">
      <c r="A19" s="30">
        <v>305.17</v>
      </c>
      <c r="B19" s="35" t="s">
        <v>12</v>
      </c>
      <c r="C19" s="23">
        <v>46587</v>
      </c>
      <c r="D19" s="14"/>
      <c r="E19" s="15"/>
      <c r="G19" s="7">
        <v>46587</v>
      </c>
      <c r="H19" s="7">
        <v>0</v>
      </c>
      <c r="I19" s="7">
        <v>0</v>
      </c>
      <c r="J19" s="7">
        <v>0</v>
      </c>
      <c r="K19" s="7">
        <f t="shared" si="1"/>
        <v>46587</v>
      </c>
      <c r="L19" s="13">
        <f t="shared" si="0"/>
        <v>0</v>
      </c>
      <c r="N19" s="4" t="s">
        <v>117</v>
      </c>
      <c r="O19" t="s">
        <v>110</v>
      </c>
      <c r="P19" s="4">
        <f t="shared" si="5"/>
        <v>46587</v>
      </c>
      <c r="Q19" s="13">
        <f t="shared" si="2"/>
        <v>0</v>
      </c>
      <c r="R19" s="4">
        <f t="shared" si="3"/>
        <v>0</v>
      </c>
      <c r="S19" s="13">
        <f t="shared" si="4"/>
        <v>0</v>
      </c>
    </row>
    <row r="20" spans="1:19" ht="15.75">
      <c r="A20" s="30">
        <v>305.5</v>
      </c>
      <c r="B20" s="32" t="s">
        <v>13</v>
      </c>
      <c r="C20" s="23">
        <v>13156</v>
      </c>
      <c r="D20" s="14"/>
      <c r="E20" s="15"/>
      <c r="G20" s="7">
        <v>13156</v>
      </c>
      <c r="H20" s="7">
        <v>0</v>
      </c>
      <c r="I20" s="7">
        <v>0</v>
      </c>
      <c r="J20" s="7">
        <v>0</v>
      </c>
      <c r="K20" s="7">
        <f t="shared" si="1"/>
        <v>13156</v>
      </c>
      <c r="L20" s="13">
        <f t="shared" si="0"/>
        <v>0</v>
      </c>
      <c r="N20" s="4" t="s">
        <v>117</v>
      </c>
      <c r="O20" t="s">
        <v>110</v>
      </c>
      <c r="P20" s="4">
        <f t="shared" si="5"/>
        <v>13156</v>
      </c>
      <c r="Q20" s="13">
        <f t="shared" si="2"/>
        <v>0</v>
      </c>
      <c r="R20" s="4">
        <f t="shared" si="3"/>
        <v>0</v>
      </c>
      <c r="S20" s="13">
        <f t="shared" si="4"/>
        <v>0</v>
      </c>
    </row>
    <row r="21" spans="1:19" ht="15.75">
      <c r="A21" s="30">
        <v>311.7</v>
      </c>
      <c r="B21" s="34" t="s">
        <v>14</v>
      </c>
      <c r="C21" s="23">
        <v>4033</v>
      </c>
      <c r="D21" s="14"/>
      <c r="E21" s="15"/>
      <c r="G21" s="7">
        <v>4033</v>
      </c>
      <c r="H21" s="7">
        <v>0</v>
      </c>
      <c r="I21" s="7">
        <v>0</v>
      </c>
      <c r="J21" s="7">
        <v>0</v>
      </c>
      <c r="K21" s="7">
        <f t="shared" si="1"/>
        <v>4033</v>
      </c>
      <c r="L21" s="13">
        <f t="shared" si="0"/>
        <v>0</v>
      </c>
      <c r="N21" s="4" t="s">
        <v>117</v>
      </c>
      <c r="O21" t="s">
        <v>110</v>
      </c>
      <c r="P21" s="4">
        <f t="shared" si="5"/>
        <v>4033</v>
      </c>
      <c r="Q21" s="13">
        <f t="shared" si="2"/>
        <v>0</v>
      </c>
      <c r="R21" s="4">
        <f t="shared" si="3"/>
        <v>0</v>
      </c>
      <c r="S21" s="13">
        <f t="shared" si="4"/>
        <v>0</v>
      </c>
    </row>
    <row r="22" spans="1:19" ht="15.75">
      <c r="A22" s="30">
        <v>311.8</v>
      </c>
      <c r="B22" s="34" t="s">
        <v>14</v>
      </c>
      <c r="C22" s="23">
        <v>4209</v>
      </c>
      <c r="D22" s="14"/>
      <c r="E22" s="15"/>
      <c r="G22" s="7">
        <v>4209</v>
      </c>
      <c r="H22" s="7">
        <v>0</v>
      </c>
      <c r="I22" s="7">
        <v>0</v>
      </c>
      <c r="J22" s="7">
        <v>0</v>
      </c>
      <c r="K22" s="7">
        <f t="shared" si="1"/>
        <v>4209</v>
      </c>
      <c r="L22" s="13">
        <f t="shared" si="0"/>
        <v>0</v>
      </c>
      <c r="N22" s="4" t="s">
        <v>117</v>
      </c>
      <c r="O22" t="s">
        <v>110</v>
      </c>
      <c r="P22" s="4">
        <f t="shared" si="5"/>
        <v>4209</v>
      </c>
      <c r="Q22" s="13">
        <f t="shared" si="2"/>
        <v>0</v>
      </c>
      <c r="R22" s="4">
        <f t="shared" si="3"/>
        <v>0</v>
      </c>
      <c r="S22" s="13">
        <f t="shared" si="4"/>
        <v>0</v>
      </c>
    </row>
    <row r="23" spans="1:19" ht="15.75">
      <c r="A23" s="30">
        <v>318.3</v>
      </c>
      <c r="B23" s="31" t="s">
        <v>15</v>
      </c>
      <c r="C23" s="23">
        <v>144896</v>
      </c>
      <c r="D23" s="14"/>
      <c r="E23" s="15"/>
      <c r="G23" s="7">
        <v>144896</v>
      </c>
      <c r="H23" s="7">
        <v>0</v>
      </c>
      <c r="I23" s="7">
        <v>0</v>
      </c>
      <c r="J23" s="7">
        <v>0</v>
      </c>
      <c r="K23" s="7">
        <f t="shared" si="1"/>
        <v>144896</v>
      </c>
      <c r="L23" s="13">
        <f t="shared" si="0"/>
        <v>0</v>
      </c>
      <c r="N23" s="4" t="s">
        <v>117</v>
      </c>
      <c r="O23" t="s">
        <v>110</v>
      </c>
      <c r="P23" s="4">
        <f t="shared" si="5"/>
        <v>144896</v>
      </c>
      <c r="Q23" s="13">
        <f t="shared" si="2"/>
        <v>0</v>
      </c>
      <c r="R23" s="4">
        <f t="shared" si="3"/>
        <v>0</v>
      </c>
      <c r="S23" s="13">
        <f t="shared" si="4"/>
        <v>0</v>
      </c>
    </row>
    <row r="24" spans="1:19" ht="15.75">
      <c r="A24" s="30">
        <v>318.5</v>
      </c>
      <c r="B24" s="31" t="s">
        <v>16</v>
      </c>
      <c r="C24" s="23">
        <v>243551</v>
      </c>
      <c r="D24" s="14"/>
      <c r="E24" s="15"/>
      <c r="G24" s="7">
        <v>243551</v>
      </c>
      <c r="H24" s="7">
        <v>0</v>
      </c>
      <c r="I24" s="7">
        <v>0</v>
      </c>
      <c r="J24" s="7">
        <v>0</v>
      </c>
      <c r="K24" s="7">
        <f t="shared" si="1"/>
        <v>243551</v>
      </c>
      <c r="L24" s="13">
        <f t="shared" si="0"/>
        <v>0</v>
      </c>
      <c r="N24" s="4" t="s">
        <v>117</v>
      </c>
      <c r="O24" t="s">
        <v>110</v>
      </c>
      <c r="P24" s="4">
        <f t="shared" si="5"/>
        <v>243551</v>
      </c>
      <c r="Q24" s="13">
        <f t="shared" si="2"/>
        <v>0</v>
      </c>
      <c r="R24" s="4">
        <f t="shared" si="3"/>
        <v>0</v>
      </c>
      <c r="S24" s="13">
        <f t="shared" si="4"/>
        <v>0</v>
      </c>
    </row>
    <row r="25" spans="1:19" ht="15.75">
      <c r="A25" s="30">
        <v>319</v>
      </c>
      <c r="B25" s="31" t="s">
        <v>17</v>
      </c>
      <c r="C25" s="23">
        <v>185448</v>
      </c>
      <c r="D25" s="14"/>
      <c r="E25" s="15"/>
      <c r="G25" s="7">
        <v>185448</v>
      </c>
      <c r="H25" s="7">
        <v>0</v>
      </c>
      <c r="I25" s="7">
        <v>0</v>
      </c>
      <c r="J25" s="7">
        <v>0</v>
      </c>
      <c r="K25" s="7">
        <f t="shared" si="1"/>
        <v>185448</v>
      </c>
      <c r="L25" s="13">
        <f t="shared" si="0"/>
        <v>0</v>
      </c>
      <c r="N25" s="4" t="s">
        <v>117</v>
      </c>
      <c r="O25" t="s">
        <v>110</v>
      </c>
      <c r="P25" s="4">
        <f t="shared" si="5"/>
        <v>185448</v>
      </c>
      <c r="Q25" s="13">
        <f t="shared" si="2"/>
        <v>0</v>
      </c>
      <c r="R25" s="4">
        <f t="shared" si="3"/>
        <v>0</v>
      </c>
      <c r="S25" s="13">
        <f t="shared" si="4"/>
        <v>0</v>
      </c>
    </row>
    <row r="26" spans="1:19" ht="15.75">
      <c r="A26" s="30">
        <v>350.1</v>
      </c>
      <c r="B26" s="34" t="s">
        <v>68</v>
      </c>
      <c r="C26" s="23">
        <v>106549</v>
      </c>
      <c r="D26" s="14"/>
      <c r="E26" s="15"/>
      <c r="G26" s="7">
        <v>106549</v>
      </c>
      <c r="H26" s="7">
        <v>0</v>
      </c>
      <c r="I26" s="7">
        <v>0</v>
      </c>
      <c r="J26" s="7">
        <v>0</v>
      </c>
      <c r="K26" s="7">
        <f t="shared" si="1"/>
        <v>106549</v>
      </c>
      <c r="L26" s="13">
        <f t="shared" si="0"/>
        <v>0</v>
      </c>
      <c r="N26" s="4" t="s">
        <v>105</v>
      </c>
      <c r="O26" t="s">
        <v>111</v>
      </c>
      <c r="P26" s="4">
        <f aca="true" t="shared" si="6" ref="P26:P54">+(G26+H26)*O$119</f>
        <v>96807.73467315268</v>
      </c>
      <c r="Q26" s="13">
        <f t="shared" si="2"/>
        <v>0</v>
      </c>
      <c r="R26" s="4">
        <f t="shared" si="3"/>
        <v>9741.265326847322</v>
      </c>
      <c r="S26" s="13">
        <f t="shared" si="4"/>
        <v>0</v>
      </c>
    </row>
    <row r="27" spans="1:19" ht="15.75">
      <c r="A27" s="30">
        <v>350.2</v>
      </c>
      <c r="B27" s="31" t="s">
        <v>18</v>
      </c>
      <c r="C27" s="23">
        <v>51122</v>
      </c>
      <c r="D27" s="14">
        <v>-0.38</v>
      </c>
      <c r="E27" s="15">
        <f aca="true" t="shared" si="7" ref="E27:E37">+D27*C27/100</f>
        <v>-194.2636</v>
      </c>
      <c r="G27" s="7">
        <v>51122</v>
      </c>
      <c r="H27" s="7">
        <v>0</v>
      </c>
      <c r="I27" s="7">
        <v>0</v>
      </c>
      <c r="J27" s="7">
        <v>0</v>
      </c>
      <c r="K27" s="7">
        <f t="shared" si="1"/>
        <v>51122</v>
      </c>
      <c r="L27" s="13">
        <f t="shared" si="0"/>
        <v>0</v>
      </c>
      <c r="N27" s="4" t="s">
        <v>105</v>
      </c>
      <c r="O27" t="s">
        <v>111</v>
      </c>
      <c r="P27" s="4">
        <f t="shared" si="6"/>
        <v>46448.16011375903</v>
      </c>
      <c r="Q27" s="13">
        <f t="shared" si="2"/>
        <v>-176.50300843228433</v>
      </c>
      <c r="R27" s="4">
        <f t="shared" si="3"/>
        <v>4673.839886240967</v>
      </c>
      <c r="S27" s="13">
        <f t="shared" si="4"/>
        <v>-17.760591567715675</v>
      </c>
    </row>
    <row r="28" spans="1:19" ht="15.75">
      <c r="A28" s="30">
        <v>351</v>
      </c>
      <c r="B28" s="31" t="s">
        <v>19</v>
      </c>
      <c r="C28" s="23">
        <v>6223127.77</v>
      </c>
      <c r="D28" s="14">
        <v>-0.05</v>
      </c>
      <c r="E28" s="15">
        <f t="shared" si="7"/>
        <v>-3111.563885</v>
      </c>
      <c r="G28" s="7">
        <v>6223128</v>
      </c>
      <c r="H28" s="7">
        <v>0</v>
      </c>
      <c r="I28" s="7">
        <v>0</v>
      </c>
      <c r="J28" s="7">
        <v>0</v>
      </c>
      <c r="K28" s="7">
        <f t="shared" si="1"/>
        <v>6223128</v>
      </c>
      <c r="L28" s="13">
        <f t="shared" si="0"/>
        <v>0.23000000044703484</v>
      </c>
      <c r="N28" s="4" t="s">
        <v>105</v>
      </c>
      <c r="O28" t="s">
        <v>111</v>
      </c>
      <c r="P28" s="4">
        <f t="shared" si="6"/>
        <v>5654177.179148253</v>
      </c>
      <c r="Q28" s="13">
        <f t="shared" si="2"/>
        <v>-2827.0885895741267</v>
      </c>
      <c r="R28" s="4">
        <f t="shared" si="3"/>
        <v>568950.820851747</v>
      </c>
      <c r="S28" s="13">
        <f t="shared" si="4"/>
        <v>-284.47541042587346</v>
      </c>
    </row>
    <row r="29" spans="1:19" ht="15.75">
      <c r="A29" s="30">
        <v>352</v>
      </c>
      <c r="B29" s="31" t="s">
        <v>20</v>
      </c>
      <c r="C29" s="23">
        <v>26943536.93</v>
      </c>
      <c r="D29" s="14">
        <v>-0.3</v>
      </c>
      <c r="E29" s="15">
        <f t="shared" si="7"/>
        <v>-80830.61079</v>
      </c>
      <c r="G29" s="7">
        <v>19733974</v>
      </c>
      <c r="H29" s="7">
        <v>0</v>
      </c>
      <c r="I29" s="13">
        <v>7209563</v>
      </c>
      <c r="J29" s="7">
        <v>0</v>
      </c>
      <c r="K29" s="7">
        <f t="shared" si="1"/>
        <v>26943537</v>
      </c>
      <c r="L29" s="13">
        <f t="shared" si="0"/>
        <v>0.07000000029802322</v>
      </c>
      <c r="N29" s="4" t="s">
        <v>105</v>
      </c>
      <c r="O29" t="s">
        <v>111</v>
      </c>
      <c r="P29" s="4">
        <f t="shared" si="6"/>
        <v>17929791.16687058</v>
      </c>
      <c r="Q29" s="13">
        <f t="shared" si="2"/>
        <v>-53789.373500611735</v>
      </c>
      <c r="R29" s="4">
        <f t="shared" si="3"/>
        <v>1804182.8331294209</v>
      </c>
      <c r="S29" s="13">
        <f t="shared" si="4"/>
        <v>-5412.548499388263</v>
      </c>
    </row>
    <row r="30" spans="1:19" ht="15.75">
      <c r="A30" s="30">
        <v>352.1</v>
      </c>
      <c r="B30" s="31" t="s">
        <v>21</v>
      </c>
      <c r="C30" s="23">
        <v>3538970.23</v>
      </c>
      <c r="D30" s="14">
        <v>0.3</v>
      </c>
      <c r="E30" s="15">
        <f t="shared" si="7"/>
        <v>10616.910689999999</v>
      </c>
      <c r="G30" s="7">
        <v>3538491</v>
      </c>
      <c r="H30" s="7">
        <v>0</v>
      </c>
      <c r="I30" s="13">
        <v>479</v>
      </c>
      <c r="J30" s="7">
        <v>0</v>
      </c>
      <c r="K30" s="7">
        <f t="shared" si="1"/>
        <v>3538970</v>
      </c>
      <c r="L30" s="13">
        <f t="shared" si="0"/>
        <v>-0.22999999998137355</v>
      </c>
      <c r="N30" s="4" t="s">
        <v>105</v>
      </c>
      <c r="O30" t="s">
        <v>111</v>
      </c>
      <c r="P30" s="4">
        <f t="shared" si="6"/>
        <v>3214983.696433929</v>
      </c>
      <c r="Q30" s="13">
        <f t="shared" si="2"/>
        <v>9644.951089301785</v>
      </c>
      <c r="R30" s="4">
        <f t="shared" si="3"/>
        <v>323507.3035660712</v>
      </c>
      <c r="S30" s="13">
        <f t="shared" si="4"/>
        <v>970.5219106982136</v>
      </c>
    </row>
    <row r="31" spans="1:19" ht="15.75">
      <c r="A31" s="30">
        <v>352.2</v>
      </c>
      <c r="B31" s="35" t="s">
        <v>22</v>
      </c>
      <c r="C31" s="23">
        <v>10833281.69</v>
      </c>
      <c r="D31" s="14">
        <v>0.36</v>
      </c>
      <c r="E31" s="15">
        <f t="shared" si="7"/>
        <v>38999.814084</v>
      </c>
      <c r="G31" s="7">
        <v>3701948</v>
      </c>
      <c r="H31" s="7">
        <v>0</v>
      </c>
      <c r="I31" s="13">
        <v>7130458</v>
      </c>
      <c r="J31" s="13">
        <v>875</v>
      </c>
      <c r="K31" s="7">
        <f t="shared" si="1"/>
        <v>10833281</v>
      </c>
      <c r="L31" s="13">
        <f t="shared" si="0"/>
        <v>-0.6899999994784594</v>
      </c>
      <c r="N31" s="4" t="s">
        <v>105</v>
      </c>
      <c r="O31" t="s">
        <v>111</v>
      </c>
      <c r="P31" s="4">
        <f t="shared" si="6"/>
        <v>3363496.6049217563</v>
      </c>
      <c r="Q31" s="13">
        <f t="shared" si="2"/>
        <v>12108.587777718321</v>
      </c>
      <c r="R31" s="4">
        <f t="shared" si="3"/>
        <v>338451.3950782437</v>
      </c>
      <c r="S31" s="13">
        <f t="shared" si="4"/>
        <v>1218.4250222816772</v>
      </c>
    </row>
    <row r="32" spans="1:19" ht="15.75">
      <c r="A32" s="30">
        <v>352.3</v>
      </c>
      <c r="B32" s="35" t="s">
        <v>23</v>
      </c>
      <c r="C32" s="23">
        <v>6440889.82</v>
      </c>
      <c r="D32" s="14">
        <v>0.23</v>
      </c>
      <c r="E32" s="15">
        <f t="shared" si="7"/>
        <v>14814.046586000002</v>
      </c>
      <c r="G32" s="7">
        <v>6440890</v>
      </c>
      <c r="H32" s="7">
        <v>0</v>
      </c>
      <c r="I32" s="7">
        <v>0</v>
      </c>
      <c r="J32" s="7">
        <v>0</v>
      </c>
      <c r="K32" s="7">
        <f t="shared" si="1"/>
        <v>6440890</v>
      </c>
      <c r="L32" s="13">
        <f t="shared" si="0"/>
        <v>0.17999999970197678</v>
      </c>
      <c r="N32" s="4" t="s">
        <v>105</v>
      </c>
      <c r="O32" t="s">
        <v>111</v>
      </c>
      <c r="P32" s="4">
        <f t="shared" si="6"/>
        <v>5852030.241287692</v>
      </c>
      <c r="Q32" s="13">
        <f t="shared" si="2"/>
        <v>13459.669554961694</v>
      </c>
      <c r="R32" s="4">
        <f t="shared" si="3"/>
        <v>588859.7587123076</v>
      </c>
      <c r="S32" s="13">
        <f t="shared" si="4"/>
        <v>1354.3774450383073</v>
      </c>
    </row>
    <row r="33" spans="1:19" ht="15.75">
      <c r="A33" s="30">
        <v>353</v>
      </c>
      <c r="B33" s="34" t="s">
        <v>24</v>
      </c>
      <c r="C33" s="23">
        <v>7513007.3</v>
      </c>
      <c r="D33" s="14">
        <v>0.21</v>
      </c>
      <c r="E33" s="15">
        <f t="shared" si="7"/>
        <v>15777.315329999998</v>
      </c>
      <c r="G33" s="7">
        <v>6453175</v>
      </c>
      <c r="H33" s="7">
        <v>0</v>
      </c>
      <c r="I33" s="13">
        <v>1059832</v>
      </c>
      <c r="J33" s="7">
        <v>0</v>
      </c>
      <c r="K33" s="7">
        <f t="shared" si="1"/>
        <v>7513007</v>
      </c>
      <c r="L33" s="13">
        <f t="shared" si="0"/>
        <v>-0.2999999998137355</v>
      </c>
      <c r="N33" s="4" t="s">
        <v>105</v>
      </c>
      <c r="O33" t="s">
        <v>111</v>
      </c>
      <c r="P33" s="4">
        <f t="shared" si="6"/>
        <v>5863192.082510601</v>
      </c>
      <c r="Q33" s="13">
        <f t="shared" si="2"/>
        <v>12312.703373272261</v>
      </c>
      <c r="R33" s="4">
        <f t="shared" si="3"/>
        <v>589982.9174893992</v>
      </c>
      <c r="S33" s="13">
        <f t="shared" si="4"/>
        <v>1238.9641267277384</v>
      </c>
    </row>
    <row r="34" spans="1:19" ht="15.75">
      <c r="A34" s="30">
        <v>354</v>
      </c>
      <c r="B34" s="34" t="s">
        <v>25</v>
      </c>
      <c r="C34" s="23">
        <v>41811609.04</v>
      </c>
      <c r="D34" s="14">
        <v>0.06000000000000005</v>
      </c>
      <c r="E34" s="15">
        <f t="shared" si="7"/>
        <v>25086.96542400002</v>
      </c>
      <c r="G34" s="7">
        <v>26961369</v>
      </c>
      <c r="H34" s="7">
        <v>0</v>
      </c>
      <c r="I34" s="13">
        <v>14850240</v>
      </c>
      <c r="J34" s="7">
        <v>0</v>
      </c>
      <c r="K34" s="7">
        <f t="shared" si="1"/>
        <v>41811609</v>
      </c>
      <c r="L34" s="13">
        <f t="shared" si="0"/>
        <v>-0.03999999910593033</v>
      </c>
      <c r="N34" s="4" t="s">
        <v>105</v>
      </c>
      <c r="O34" t="s">
        <v>111</v>
      </c>
      <c r="P34" s="4">
        <f t="shared" si="6"/>
        <v>24496420.018742207</v>
      </c>
      <c r="Q34" s="13">
        <f t="shared" si="2"/>
        <v>14697.852011245337</v>
      </c>
      <c r="R34" s="4">
        <f t="shared" si="3"/>
        <v>2464948.9812577926</v>
      </c>
      <c r="S34" s="13">
        <f t="shared" si="4"/>
        <v>1478.9693887546769</v>
      </c>
    </row>
    <row r="35" spans="1:19" ht="15.75">
      <c r="A35" s="30">
        <v>355</v>
      </c>
      <c r="B35" s="31" t="s">
        <v>26</v>
      </c>
      <c r="C35" s="23">
        <v>9361832.92</v>
      </c>
      <c r="D35" s="14">
        <v>-0.94</v>
      </c>
      <c r="E35" s="15">
        <f t="shared" si="7"/>
        <v>-88001.22944799998</v>
      </c>
      <c r="G35" s="7">
        <v>5702347</v>
      </c>
      <c r="H35" s="7">
        <v>0</v>
      </c>
      <c r="I35" s="13">
        <v>3659486</v>
      </c>
      <c r="J35" s="7">
        <v>0</v>
      </c>
      <c r="K35" s="7">
        <f t="shared" si="1"/>
        <v>9361833</v>
      </c>
      <c r="L35" s="13">
        <f t="shared" si="0"/>
        <v>0.0800000000745058</v>
      </c>
      <c r="N35" s="4" t="s">
        <v>105</v>
      </c>
      <c r="O35" t="s">
        <v>111</v>
      </c>
      <c r="P35" s="4">
        <f t="shared" si="6"/>
        <v>5181008.694499697</v>
      </c>
      <c r="Q35" s="13">
        <f t="shared" si="2"/>
        <v>-48701.48172829715</v>
      </c>
      <c r="R35" s="4">
        <f t="shared" si="3"/>
        <v>521338.3055003034</v>
      </c>
      <c r="S35" s="13">
        <f t="shared" si="4"/>
        <v>-4900.5800717028515</v>
      </c>
    </row>
    <row r="36" spans="1:19" ht="15.75">
      <c r="A36" s="30">
        <v>356</v>
      </c>
      <c r="B36" s="31" t="s">
        <v>27</v>
      </c>
      <c r="C36" s="23">
        <v>297363</v>
      </c>
      <c r="D36" s="14">
        <v>-0.77</v>
      </c>
      <c r="E36" s="15">
        <f t="shared" si="7"/>
        <v>-2289.6951</v>
      </c>
      <c r="G36" s="7">
        <v>297362.59</v>
      </c>
      <c r="H36" s="7">
        <v>0</v>
      </c>
      <c r="I36" s="7">
        <v>0</v>
      </c>
      <c r="J36" s="7">
        <v>0</v>
      </c>
      <c r="K36" s="7">
        <f t="shared" si="1"/>
        <v>297362.59</v>
      </c>
      <c r="L36" s="13">
        <f t="shared" si="0"/>
        <v>-0.40999999997438863</v>
      </c>
      <c r="N36" s="4" t="s">
        <v>105</v>
      </c>
      <c r="O36" t="s">
        <v>111</v>
      </c>
      <c r="P36" s="4">
        <f t="shared" si="6"/>
        <v>270176.1510144768</v>
      </c>
      <c r="Q36" s="13">
        <f t="shared" si="2"/>
        <v>-2080.356362811471</v>
      </c>
      <c r="R36" s="4">
        <f t="shared" si="3"/>
        <v>27186.438985523244</v>
      </c>
      <c r="S36" s="13">
        <f t="shared" si="4"/>
        <v>-209.33558018852898</v>
      </c>
    </row>
    <row r="37" spans="1:19" ht="15.75">
      <c r="A37" s="30">
        <v>357</v>
      </c>
      <c r="B37" s="31" t="s">
        <v>28</v>
      </c>
      <c r="C37" s="23">
        <v>702587</v>
      </c>
      <c r="D37" s="14">
        <v>-5.51</v>
      </c>
      <c r="E37" s="15">
        <f t="shared" si="7"/>
        <v>-38712.543699999995</v>
      </c>
      <c r="G37" s="7">
        <v>702587.2</v>
      </c>
      <c r="H37" s="7">
        <v>0</v>
      </c>
      <c r="I37" s="7">
        <v>0</v>
      </c>
      <c r="J37" s="7">
        <v>0</v>
      </c>
      <c r="K37" s="7">
        <f t="shared" si="1"/>
        <v>702587.2</v>
      </c>
      <c r="L37" s="13">
        <f t="shared" si="0"/>
        <v>0.19999999995343387</v>
      </c>
      <c r="N37" s="4" t="s">
        <v>105</v>
      </c>
      <c r="O37" t="s">
        <v>111</v>
      </c>
      <c r="P37" s="4">
        <f t="shared" si="6"/>
        <v>638353.0135651508</v>
      </c>
      <c r="Q37" s="13">
        <f t="shared" si="2"/>
        <v>-35173.25104743981</v>
      </c>
      <c r="R37" s="4">
        <f t="shared" si="3"/>
        <v>64234.186434849165</v>
      </c>
      <c r="S37" s="13">
        <f t="shared" si="4"/>
        <v>-3539.303672560189</v>
      </c>
    </row>
    <row r="38" spans="1:19" ht="15.75">
      <c r="A38" s="30">
        <v>360.11</v>
      </c>
      <c r="B38" s="31" t="s">
        <v>29</v>
      </c>
      <c r="C38" s="23">
        <v>83598</v>
      </c>
      <c r="D38" s="14"/>
      <c r="E38" s="15"/>
      <c r="G38" s="7">
        <v>83598</v>
      </c>
      <c r="H38" s="7">
        <v>0</v>
      </c>
      <c r="I38" s="7">
        <v>0</v>
      </c>
      <c r="J38" s="7">
        <v>0</v>
      </c>
      <c r="K38" s="7">
        <f t="shared" si="1"/>
        <v>83598</v>
      </c>
      <c r="L38" s="13">
        <f t="shared" si="0"/>
        <v>0</v>
      </c>
      <c r="N38" s="4" t="s">
        <v>105</v>
      </c>
      <c r="O38" t="s">
        <v>111</v>
      </c>
      <c r="P38" s="4">
        <f t="shared" si="6"/>
        <v>75955.03480282515</v>
      </c>
      <c r="Q38" s="13">
        <f t="shared" si="2"/>
        <v>0</v>
      </c>
      <c r="R38" s="4">
        <f t="shared" si="3"/>
        <v>7642.9651971748535</v>
      </c>
      <c r="S38" s="13">
        <f t="shared" si="4"/>
        <v>0</v>
      </c>
    </row>
    <row r="39" spans="1:19" ht="15.75">
      <c r="A39" s="30">
        <v>360.12</v>
      </c>
      <c r="B39" s="31" t="s">
        <v>30</v>
      </c>
      <c r="C39" s="23">
        <v>549258</v>
      </c>
      <c r="D39" s="14"/>
      <c r="E39" s="15"/>
      <c r="G39" s="7">
        <v>549258</v>
      </c>
      <c r="H39" s="7">
        <v>0</v>
      </c>
      <c r="I39" s="7">
        <v>0</v>
      </c>
      <c r="J39" s="7">
        <v>0</v>
      </c>
      <c r="K39" s="7">
        <f t="shared" si="1"/>
        <v>549258</v>
      </c>
      <c r="L39" s="13">
        <f t="shared" si="0"/>
        <v>0</v>
      </c>
      <c r="N39" s="4" t="s">
        <v>105</v>
      </c>
      <c r="O39" t="s">
        <v>111</v>
      </c>
      <c r="P39" s="4">
        <f t="shared" si="6"/>
        <v>499041.9687759293</v>
      </c>
      <c r="Q39" s="13">
        <f t="shared" si="2"/>
        <v>0</v>
      </c>
      <c r="R39" s="4">
        <f t="shared" si="3"/>
        <v>50216.0312240707</v>
      </c>
      <c r="S39" s="13">
        <f t="shared" si="4"/>
        <v>0</v>
      </c>
    </row>
    <row r="40" spans="1:19" ht="15.75">
      <c r="A40" s="30">
        <v>360.2</v>
      </c>
      <c r="B40" s="31" t="s">
        <v>31</v>
      </c>
      <c r="C40" s="23">
        <v>128860</v>
      </c>
      <c r="D40" s="14"/>
      <c r="E40" s="15"/>
      <c r="G40" s="7">
        <v>128860</v>
      </c>
      <c r="H40" s="7">
        <v>0</v>
      </c>
      <c r="I40" s="7">
        <v>0</v>
      </c>
      <c r="J40" s="7">
        <v>0</v>
      </c>
      <c r="K40" s="7">
        <f t="shared" si="1"/>
        <v>128860</v>
      </c>
      <c r="L40" s="13">
        <f t="shared" si="0"/>
        <v>0</v>
      </c>
      <c r="N40" s="4" t="s">
        <v>105</v>
      </c>
      <c r="O40" t="s">
        <v>111</v>
      </c>
      <c r="P40" s="4">
        <f t="shared" si="6"/>
        <v>117078.94668164369</v>
      </c>
      <c r="Q40" s="13">
        <f t="shared" si="2"/>
        <v>0</v>
      </c>
      <c r="R40" s="4">
        <f t="shared" si="3"/>
        <v>11781.05331835631</v>
      </c>
      <c r="S40" s="13">
        <f t="shared" si="4"/>
        <v>0</v>
      </c>
    </row>
    <row r="41" spans="1:19" ht="15.75">
      <c r="A41" s="30">
        <v>361.11</v>
      </c>
      <c r="B41" s="31" t="s">
        <v>19</v>
      </c>
      <c r="C41" s="23">
        <v>745071.22</v>
      </c>
      <c r="D41" s="14">
        <v>4</v>
      </c>
      <c r="E41" s="15">
        <f aca="true" t="shared" si="8" ref="E41:E56">+D41*C41/100</f>
        <v>29802.8488</v>
      </c>
      <c r="G41" s="7">
        <v>745071</v>
      </c>
      <c r="H41" s="7">
        <v>0</v>
      </c>
      <c r="I41" s="7">
        <v>0</v>
      </c>
      <c r="J41" s="7">
        <v>0</v>
      </c>
      <c r="K41" s="7">
        <f t="shared" si="1"/>
        <v>745071</v>
      </c>
      <c r="L41" s="13">
        <f t="shared" si="0"/>
        <v>-0.21999999997206032</v>
      </c>
      <c r="N41" s="4" t="s">
        <v>105</v>
      </c>
      <c r="O41" t="s">
        <v>111</v>
      </c>
      <c r="P41" s="4">
        <f t="shared" si="6"/>
        <v>676952.7229787285</v>
      </c>
      <c r="Q41" s="13">
        <f t="shared" si="2"/>
        <v>27078.108919149137</v>
      </c>
      <c r="R41" s="4">
        <f t="shared" si="3"/>
        <v>68118.27702127153</v>
      </c>
      <c r="S41" s="13">
        <f t="shared" si="4"/>
        <v>2724.731080850861</v>
      </c>
    </row>
    <row r="42" spans="1:19" ht="15.75">
      <c r="A42" s="30">
        <v>361.12</v>
      </c>
      <c r="B42" s="31" t="s">
        <v>19</v>
      </c>
      <c r="C42" s="23">
        <v>3109394.6</v>
      </c>
      <c r="D42" s="14">
        <v>1.37</v>
      </c>
      <c r="E42" s="15">
        <f t="shared" si="8"/>
        <v>42598.70602000001</v>
      </c>
      <c r="G42" s="7">
        <v>3109395</v>
      </c>
      <c r="H42" s="7">
        <v>0</v>
      </c>
      <c r="I42" s="7">
        <v>0</v>
      </c>
      <c r="J42" s="7">
        <v>0</v>
      </c>
      <c r="K42" s="7">
        <f t="shared" si="1"/>
        <v>3109395</v>
      </c>
      <c r="L42" s="13">
        <f aca="true" t="shared" si="9" ref="L42:L73">+K42-C42</f>
        <v>0.39999999990686774</v>
      </c>
      <c r="N42" s="4" t="s">
        <v>105</v>
      </c>
      <c r="O42" t="s">
        <v>111</v>
      </c>
      <c r="P42" s="4">
        <f t="shared" si="6"/>
        <v>2825117.8908673716</v>
      </c>
      <c r="Q42" s="13">
        <f t="shared" si="2"/>
        <v>38704.11510488299</v>
      </c>
      <c r="R42" s="4">
        <f t="shared" si="3"/>
        <v>284277.1091326284</v>
      </c>
      <c r="S42" s="13">
        <f t="shared" si="4"/>
        <v>3894.5963951170097</v>
      </c>
    </row>
    <row r="43" spans="1:19" ht="15.75">
      <c r="A43" s="30">
        <v>361.2</v>
      </c>
      <c r="B43" s="31" t="s">
        <v>86</v>
      </c>
      <c r="C43" s="23">
        <v>26757</v>
      </c>
      <c r="D43" s="14">
        <v>0.94</v>
      </c>
      <c r="E43" s="15">
        <f t="shared" si="8"/>
        <v>251.51579999999998</v>
      </c>
      <c r="G43" s="7">
        <v>26757</v>
      </c>
      <c r="H43" s="7">
        <v>0</v>
      </c>
      <c r="I43" s="7">
        <v>0</v>
      </c>
      <c r="J43" s="7">
        <v>0</v>
      </c>
      <c r="K43" s="7">
        <f t="shared" si="1"/>
        <v>26757</v>
      </c>
      <c r="L43" s="13">
        <f t="shared" si="9"/>
        <v>0</v>
      </c>
      <c r="N43" s="4" t="s">
        <v>105</v>
      </c>
      <c r="O43" t="s">
        <v>111</v>
      </c>
      <c r="P43" s="4">
        <f t="shared" si="6"/>
        <v>24310.735498686485</v>
      </c>
      <c r="Q43" s="13">
        <f t="shared" si="2"/>
        <v>228.52091368765295</v>
      </c>
      <c r="R43" s="4">
        <f t="shared" si="3"/>
        <v>2446.264501313515</v>
      </c>
      <c r="S43" s="13">
        <f t="shared" si="4"/>
        <v>22.994886312347045</v>
      </c>
    </row>
    <row r="44" spans="1:19" ht="15.75">
      <c r="A44" s="30" t="s">
        <v>91</v>
      </c>
      <c r="B44" s="31" t="s">
        <v>79</v>
      </c>
      <c r="C44" s="23">
        <v>1839060</v>
      </c>
      <c r="D44" s="14">
        <v>0.39</v>
      </c>
      <c r="E44" s="15">
        <f t="shared" si="8"/>
        <v>7172.334</v>
      </c>
      <c r="G44" s="7">
        <v>1839060</v>
      </c>
      <c r="H44" s="7">
        <v>0</v>
      </c>
      <c r="I44" s="7">
        <v>0</v>
      </c>
      <c r="J44" s="7">
        <v>0</v>
      </c>
      <c r="K44" s="7">
        <f t="shared" si="1"/>
        <v>1839060</v>
      </c>
      <c r="L44" s="13">
        <f t="shared" si="9"/>
        <v>0</v>
      </c>
      <c r="N44" s="4" t="s">
        <v>105</v>
      </c>
      <c r="O44" t="s">
        <v>111</v>
      </c>
      <c r="P44" s="4">
        <f t="shared" si="6"/>
        <v>1670923.5424828778</v>
      </c>
      <c r="Q44" s="13">
        <f t="shared" si="2"/>
        <v>6516.601815683223</v>
      </c>
      <c r="R44" s="4">
        <f t="shared" si="3"/>
        <v>168136.45751712215</v>
      </c>
      <c r="S44" s="13">
        <f t="shared" si="4"/>
        <v>655.7321843167764</v>
      </c>
    </row>
    <row r="45" spans="1:19" ht="15.75">
      <c r="A45" s="30" t="s">
        <v>92</v>
      </c>
      <c r="B45" s="31" t="s">
        <v>80</v>
      </c>
      <c r="C45" s="23">
        <v>5791056</v>
      </c>
      <c r="D45" s="14">
        <v>1.07</v>
      </c>
      <c r="E45" s="15">
        <f t="shared" si="8"/>
        <v>61964.2992</v>
      </c>
      <c r="G45" s="7">
        <v>5791056</v>
      </c>
      <c r="H45" s="7">
        <v>0</v>
      </c>
      <c r="I45" s="7">
        <v>0</v>
      </c>
      <c r="J45" s="7">
        <v>0</v>
      </c>
      <c r="K45" s="7">
        <f t="shared" si="1"/>
        <v>5791056</v>
      </c>
      <c r="L45" s="13">
        <f t="shared" si="9"/>
        <v>0</v>
      </c>
      <c r="N45" s="4" t="s">
        <v>105</v>
      </c>
      <c r="O45" t="s">
        <v>111</v>
      </c>
      <c r="P45" s="4">
        <f t="shared" si="6"/>
        <v>5261607.455024157</v>
      </c>
      <c r="Q45" s="13">
        <f t="shared" si="2"/>
        <v>56299.19976875848</v>
      </c>
      <c r="R45" s="4">
        <f t="shared" si="3"/>
        <v>529448.5449758433</v>
      </c>
      <c r="S45" s="13">
        <f t="shared" si="4"/>
        <v>5665.099431241524</v>
      </c>
    </row>
    <row r="46" spans="1:19" ht="15.75">
      <c r="A46" s="30">
        <v>362.2</v>
      </c>
      <c r="B46" s="31" t="s">
        <v>81</v>
      </c>
      <c r="C46" s="23">
        <v>1600.14</v>
      </c>
      <c r="D46" s="14">
        <v>-0.65</v>
      </c>
      <c r="E46" s="15">
        <f t="shared" si="8"/>
        <v>-10.400910000000001</v>
      </c>
      <c r="G46" s="13">
        <v>1600</v>
      </c>
      <c r="H46" s="13">
        <v>0</v>
      </c>
      <c r="I46" s="7">
        <v>0</v>
      </c>
      <c r="J46" s="7">
        <v>0</v>
      </c>
      <c r="K46" s="7">
        <f t="shared" si="1"/>
        <v>1600</v>
      </c>
      <c r="L46" s="13">
        <f t="shared" si="9"/>
        <v>-0.14000000000010004</v>
      </c>
      <c r="N46" s="4" t="s">
        <v>105</v>
      </c>
      <c r="O46" t="s">
        <v>111</v>
      </c>
      <c r="P46" s="4">
        <f t="shared" si="6"/>
        <v>1453.7196545912611</v>
      </c>
      <c r="Q46" s="13">
        <f t="shared" si="2"/>
        <v>-9.449177754843198</v>
      </c>
      <c r="R46" s="4">
        <f t="shared" si="3"/>
        <v>146.28034540873887</v>
      </c>
      <c r="S46" s="13">
        <f t="shared" si="4"/>
        <v>-0.9508222451568027</v>
      </c>
    </row>
    <row r="47" spans="1:19" ht="15.75">
      <c r="A47" s="30" t="s">
        <v>93</v>
      </c>
      <c r="B47" s="31" t="s">
        <v>82</v>
      </c>
      <c r="C47" s="23">
        <v>2528439.8</v>
      </c>
      <c r="D47" s="14">
        <v>-0.48</v>
      </c>
      <c r="E47" s="15">
        <f t="shared" si="8"/>
        <v>-12136.511039999998</v>
      </c>
      <c r="G47" s="7">
        <v>2528440</v>
      </c>
      <c r="H47" s="7">
        <v>0</v>
      </c>
      <c r="I47" s="7">
        <v>0</v>
      </c>
      <c r="J47" s="7">
        <v>0</v>
      </c>
      <c r="K47" s="7">
        <f t="shared" si="1"/>
        <v>2528440</v>
      </c>
      <c r="L47" s="13">
        <f t="shared" si="9"/>
        <v>0.20000000018626451</v>
      </c>
      <c r="N47" s="4" t="s">
        <v>105</v>
      </c>
      <c r="O47" t="s">
        <v>111</v>
      </c>
      <c r="P47" s="4">
        <f t="shared" si="6"/>
        <v>2297276.827159205</v>
      </c>
      <c r="Q47" s="13">
        <f t="shared" si="2"/>
        <v>-11026.928770364182</v>
      </c>
      <c r="R47" s="4">
        <f t="shared" si="3"/>
        <v>231163.172840795</v>
      </c>
      <c r="S47" s="13">
        <f t="shared" si="4"/>
        <v>-1109.583229635816</v>
      </c>
    </row>
    <row r="48" spans="1:19" ht="15.75">
      <c r="A48" s="30" t="s">
        <v>94</v>
      </c>
      <c r="B48" s="31" t="s">
        <v>83</v>
      </c>
      <c r="C48" s="23">
        <v>6836533.15</v>
      </c>
      <c r="D48" s="14">
        <v>-2.34</v>
      </c>
      <c r="E48" s="15">
        <f t="shared" si="8"/>
        <v>-159974.87571</v>
      </c>
      <c r="G48" s="7">
        <v>6836533</v>
      </c>
      <c r="H48" s="7">
        <v>0</v>
      </c>
      <c r="I48" s="7">
        <v>0</v>
      </c>
      <c r="J48" s="7">
        <v>0</v>
      </c>
      <c r="K48" s="7">
        <f t="shared" si="1"/>
        <v>6836533</v>
      </c>
      <c r="L48" s="13">
        <f t="shared" si="9"/>
        <v>-0.15000000037252903</v>
      </c>
      <c r="N48" s="4" t="s">
        <v>105</v>
      </c>
      <c r="O48" t="s">
        <v>111</v>
      </c>
      <c r="P48" s="4">
        <f t="shared" si="6"/>
        <v>6211501.494601099</v>
      </c>
      <c r="Q48" s="13">
        <f t="shared" si="2"/>
        <v>-145349.1349736657</v>
      </c>
      <c r="R48" s="4">
        <f t="shared" si="3"/>
        <v>625031.5053989012</v>
      </c>
      <c r="S48" s="13">
        <f t="shared" si="4"/>
        <v>-14625.737226334286</v>
      </c>
    </row>
    <row r="49" spans="1:19" ht="15.75">
      <c r="A49" s="30" t="s">
        <v>95</v>
      </c>
      <c r="B49" s="31" t="s">
        <v>85</v>
      </c>
      <c r="C49" s="23">
        <v>2308629</v>
      </c>
      <c r="D49" s="14">
        <v>-3.16</v>
      </c>
      <c r="E49" s="15">
        <f t="shared" si="8"/>
        <v>-72952.67640000001</v>
      </c>
      <c r="G49" s="7">
        <v>2308629</v>
      </c>
      <c r="H49" s="7">
        <v>0</v>
      </c>
      <c r="I49" s="7">
        <v>0</v>
      </c>
      <c r="J49" s="7">
        <v>0</v>
      </c>
      <c r="K49" s="7">
        <f t="shared" si="1"/>
        <v>2308629</v>
      </c>
      <c r="L49" s="13">
        <f t="shared" si="9"/>
        <v>0</v>
      </c>
      <c r="N49" s="4" t="s">
        <v>105</v>
      </c>
      <c r="O49" t="s">
        <v>111</v>
      </c>
      <c r="P49" s="4">
        <f t="shared" si="6"/>
        <v>2097562.0952871055</v>
      </c>
      <c r="Q49" s="13">
        <f t="shared" si="2"/>
        <v>-66282.96221107253</v>
      </c>
      <c r="R49" s="4">
        <f t="shared" si="3"/>
        <v>211066.90471289447</v>
      </c>
      <c r="S49" s="13">
        <f t="shared" si="4"/>
        <v>-6669.714188927465</v>
      </c>
    </row>
    <row r="50" spans="1:19" ht="15.75">
      <c r="A50" s="30" t="s">
        <v>96</v>
      </c>
      <c r="B50" s="35" t="s">
        <v>84</v>
      </c>
      <c r="C50" s="23">
        <v>2480999.68</v>
      </c>
      <c r="D50" s="14">
        <v>-3.07</v>
      </c>
      <c r="E50" s="15">
        <f t="shared" si="8"/>
        <v>-76166.690176</v>
      </c>
      <c r="G50" s="7">
        <v>2481000</v>
      </c>
      <c r="H50" s="7">
        <v>0</v>
      </c>
      <c r="I50" s="7">
        <v>0</v>
      </c>
      <c r="J50" s="7">
        <v>0</v>
      </c>
      <c r="K50" s="7">
        <f t="shared" si="1"/>
        <v>2481000</v>
      </c>
      <c r="L50" s="13">
        <f t="shared" si="9"/>
        <v>0.31999999983236194</v>
      </c>
      <c r="N50" s="4" t="s">
        <v>105</v>
      </c>
      <c r="O50" t="s">
        <v>111</v>
      </c>
      <c r="P50" s="4">
        <f t="shared" si="6"/>
        <v>2254174.0394005743</v>
      </c>
      <c r="Q50" s="13">
        <f t="shared" si="2"/>
        <v>-69203.14300959762</v>
      </c>
      <c r="R50" s="4">
        <f t="shared" si="3"/>
        <v>226825.9605994257</v>
      </c>
      <c r="S50" s="13">
        <f t="shared" si="4"/>
        <v>-6963.556990402369</v>
      </c>
    </row>
    <row r="51" spans="1:19" ht="15.75">
      <c r="A51" s="30" t="s">
        <v>97</v>
      </c>
      <c r="B51" s="35" t="s">
        <v>85</v>
      </c>
      <c r="C51" s="23">
        <v>127741</v>
      </c>
      <c r="D51" s="14">
        <v>-4.28</v>
      </c>
      <c r="E51" s="15">
        <f t="shared" si="8"/>
        <v>-5467.3148</v>
      </c>
      <c r="G51" s="7">
        <v>127741</v>
      </c>
      <c r="H51" s="7">
        <v>0</v>
      </c>
      <c r="I51" s="7">
        <v>0</v>
      </c>
      <c r="J51" s="7">
        <v>0</v>
      </c>
      <c r="K51" s="7">
        <f t="shared" si="1"/>
        <v>127741</v>
      </c>
      <c r="L51" s="13">
        <f t="shared" si="9"/>
        <v>0</v>
      </c>
      <c r="N51" s="4" t="s">
        <v>105</v>
      </c>
      <c r="O51" t="s">
        <v>111</v>
      </c>
      <c r="P51" s="4">
        <f t="shared" si="6"/>
        <v>116062.25149821393</v>
      </c>
      <c r="Q51" s="13">
        <f t="shared" si="2"/>
        <v>-4967.464364123556</v>
      </c>
      <c r="R51" s="4">
        <f t="shared" si="3"/>
        <v>11678.748501786074</v>
      </c>
      <c r="S51" s="13">
        <f t="shared" si="4"/>
        <v>-499.850435876444</v>
      </c>
    </row>
    <row r="52" spans="1:19" ht="15.75">
      <c r="A52" s="30" t="s">
        <v>98</v>
      </c>
      <c r="B52" s="34" t="s">
        <v>84</v>
      </c>
      <c r="C52" s="23">
        <v>216109.44</v>
      </c>
      <c r="D52" s="14">
        <v>-6.67</v>
      </c>
      <c r="E52" s="15">
        <f t="shared" si="8"/>
        <v>-14414.499647999999</v>
      </c>
      <c r="G52" s="7">
        <v>216109</v>
      </c>
      <c r="H52" s="7">
        <v>0</v>
      </c>
      <c r="I52" s="7">
        <v>0</v>
      </c>
      <c r="J52" s="7">
        <v>0</v>
      </c>
      <c r="K52" s="7">
        <f t="shared" si="1"/>
        <v>216109</v>
      </c>
      <c r="L52" s="13">
        <f t="shared" si="9"/>
        <v>-0.4400000000023283</v>
      </c>
      <c r="N52" s="4" t="s">
        <v>105</v>
      </c>
      <c r="O52" t="s">
        <v>111</v>
      </c>
      <c r="P52" s="4">
        <f t="shared" si="6"/>
        <v>196351.18802128927</v>
      </c>
      <c r="Q52" s="13">
        <f t="shared" si="2"/>
        <v>-13096.624241019996</v>
      </c>
      <c r="R52" s="4">
        <f t="shared" si="3"/>
        <v>19757.811978710728</v>
      </c>
      <c r="S52" s="13">
        <f t="shared" si="4"/>
        <v>-1317.8460589800056</v>
      </c>
    </row>
    <row r="53" spans="1:19" ht="15.75">
      <c r="A53" s="30" t="s">
        <v>99</v>
      </c>
      <c r="B53" s="35" t="s">
        <v>85</v>
      </c>
      <c r="C53" s="23">
        <v>540584</v>
      </c>
      <c r="D53" s="14">
        <v>-1.91</v>
      </c>
      <c r="E53" s="15">
        <f t="shared" si="8"/>
        <v>-10325.1544</v>
      </c>
      <c r="G53" s="7">
        <v>540584</v>
      </c>
      <c r="H53" s="7">
        <v>0</v>
      </c>
      <c r="I53" s="7">
        <v>0</v>
      </c>
      <c r="J53" s="7">
        <v>0</v>
      </c>
      <c r="K53" s="7">
        <f t="shared" si="1"/>
        <v>540584</v>
      </c>
      <c r="L53" s="13">
        <f t="shared" si="9"/>
        <v>0</v>
      </c>
      <c r="N53" s="4" t="s">
        <v>105</v>
      </c>
      <c r="O53" t="s">
        <v>111</v>
      </c>
      <c r="P53" s="4">
        <f t="shared" si="6"/>
        <v>491160.9910984764</v>
      </c>
      <c r="Q53" s="13">
        <f t="shared" si="2"/>
        <v>-9381.174929980898</v>
      </c>
      <c r="R53" s="4">
        <f t="shared" si="3"/>
        <v>49423.0089015236</v>
      </c>
      <c r="S53" s="13">
        <f t="shared" si="4"/>
        <v>-943.9794700191007</v>
      </c>
    </row>
    <row r="54" spans="1:19" ht="15.75">
      <c r="A54" s="30" t="s">
        <v>100</v>
      </c>
      <c r="B54" s="34" t="s">
        <v>84</v>
      </c>
      <c r="C54" s="23">
        <v>113414</v>
      </c>
      <c r="D54" s="14">
        <v>-2.1</v>
      </c>
      <c r="E54" s="15">
        <f t="shared" si="8"/>
        <v>-2381.6940000000004</v>
      </c>
      <c r="G54" s="7">
        <v>113414</v>
      </c>
      <c r="H54" s="7">
        <v>0</v>
      </c>
      <c r="I54" s="7">
        <v>0</v>
      </c>
      <c r="J54" s="7">
        <v>0</v>
      </c>
      <c r="K54" s="7">
        <f t="shared" si="1"/>
        <v>113414</v>
      </c>
      <c r="L54" s="13">
        <f t="shared" si="9"/>
        <v>0</v>
      </c>
      <c r="N54" s="4" t="s">
        <v>105</v>
      </c>
      <c r="O54" t="s">
        <v>111</v>
      </c>
      <c r="P54" s="4">
        <f t="shared" si="6"/>
        <v>103045.1005661333</v>
      </c>
      <c r="Q54" s="13">
        <f t="shared" si="2"/>
        <v>-2163.9471118887996</v>
      </c>
      <c r="R54" s="4">
        <f t="shared" si="3"/>
        <v>10368.899433866696</v>
      </c>
      <c r="S54" s="13">
        <f t="shared" si="4"/>
        <v>-217.74688811120063</v>
      </c>
    </row>
    <row r="55" spans="1:19" ht="15.75">
      <c r="A55" s="30">
        <v>363.5</v>
      </c>
      <c r="B55" s="31" t="s">
        <v>32</v>
      </c>
      <c r="C55" s="23">
        <v>1828161</v>
      </c>
      <c r="D55" s="14">
        <v>-5.78</v>
      </c>
      <c r="E55" s="15">
        <f t="shared" si="8"/>
        <v>-105667.7058</v>
      </c>
      <c r="G55" s="7">
        <v>1828161</v>
      </c>
      <c r="H55" s="7">
        <v>0</v>
      </c>
      <c r="I55" s="7">
        <v>0</v>
      </c>
      <c r="J55" s="7">
        <v>0</v>
      </c>
      <c r="K55" s="7">
        <f t="shared" si="1"/>
        <v>1828161</v>
      </c>
      <c r="L55" s="13">
        <f t="shared" si="9"/>
        <v>0</v>
      </c>
      <c r="N55" s="4" t="s">
        <v>114</v>
      </c>
      <c r="O55" t="s">
        <v>113</v>
      </c>
      <c r="P55" s="4">
        <f>+(G55+H55)*O$121</f>
        <v>1650683.1301199999</v>
      </c>
      <c r="Q55" s="13">
        <f t="shared" si="2"/>
        <v>-95409.484920936</v>
      </c>
      <c r="R55" s="4">
        <f t="shared" si="3"/>
        <v>177477.86988000013</v>
      </c>
      <c r="S55" s="13">
        <f t="shared" si="4"/>
        <v>-10258.220879064007</v>
      </c>
    </row>
    <row r="56" spans="1:19" ht="15.75">
      <c r="A56" s="30">
        <v>363.6</v>
      </c>
      <c r="B56" s="31" t="s">
        <v>33</v>
      </c>
      <c r="C56" s="23">
        <v>739473</v>
      </c>
      <c r="D56" s="14">
        <v>-6.61</v>
      </c>
      <c r="E56" s="15">
        <f t="shared" si="8"/>
        <v>-48879.1653</v>
      </c>
      <c r="G56" s="7">
        <v>739473</v>
      </c>
      <c r="H56" s="7">
        <v>0</v>
      </c>
      <c r="I56" s="7">
        <v>0</v>
      </c>
      <c r="J56" s="7">
        <v>0</v>
      </c>
      <c r="K56" s="7">
        <f t="shared" si="1"/>
        <v>739473</v>
      </c>
      <c r="L56" s="13">
        <f t="shared" si="9"/>
        <v>0</v>
      </c>
      <c r="N56" s="4" t="s">
        <v>114</v>
      </c>
      <c r="O56" t="s">
        <v>113</v>
      </c>
      <c r="P56" s="4">
        <f>+(G56+H56)*O$121</f>
        <v>667684.96116</v>
      </c>
      <c r="Q56" s="13">
        <f t="shared" si="2"/>
        <v>-44133.975932676</v>
      </c>
      <c r="R56" s="4">
        <f t="shared" si="3"/>
        <v>71788.03884000005</v>
      </c>
      <c r="S56" s="13">
        <f t="shared" si="4"/>
        <v>-4745.189367324004</v>
      </c>
    </row>
    <row r="57" spans="1:19" ht="15.75">
      <c r="A57" s="30">
        <v>365.1</v>
      </c>
      <c r="B57" s="31" t="s">
        <v>68</v>
      </c>
      <c r="C57" s="23">
        <v>89772.22</v>
      </c>
      <c r="D57" s="14"/>
      <c r="E57" s="15"/>
      <c r="G57" s="7">
        <v>89772</v>
      </c>
      <c r="H57" s="7">
        <v>0</v>
      </c>
      <c r="I57" s="7">
        <v>0</v>
      </c>
      <c r="J57" s="7">
        <v>0</v>
      </c>
      <c r="K57" s="7">
        <f t="shared" si="1"/>
        <v>89772</v>
      </c>
      <c r="L57" s="13">
        <f t="shared" si="9"/>
        <v>-0.22000000000116415</v>
      </c>
      <c r="N57" s="4" t="s">
        <v>115</v>
      </c>
      <c r="O57" t="s">
        <v>110</v>
      </c>
      <c r="P57" s="4">
        <f>+G57</f>
        <v>89772</v>
      </c>
      <c r="Q57" s="13">
        <f t="shared" si="2"/>
        <v>0</v>
      </c>
      <c r="R57" s="4">
        <f t="shared" si="3"/>
        <v>0</v>
      </c>
      <c r="S57" s="13">
        <f t="shared" si="4"/>
        <v>0</v>
      </c>
    </row>
    <row r="58" spans="1:19" ht="15.75">
      <c r="A58" s="30">
        <v>365.2</v>
      </c>
      <c r="B58" s="31" t="s">
        <v>18</v>
      </c>
      <c r="C58" s="23">
        <v>4827467.99</v>
      </c>
      <c r="D58" s="14">
        <v>-0.11</v>
      </c>
      <c r="E58" s="15">
        <f aca="true" t="shared" si="10" ref="E58:E67">+D58*C58/100</f>
        <v>-5310.214789</v>
      </c>
      <c r="G58" s="7">
        <v>4827468</v>
      </c>
      <c r="H58" s="7">
        <v>0</v>
      </c>
      <c r="I58" s="7">
        <v>0</v>
      </c>
      <c r="J58" s="7">
        <v>0</v>
      </c>
      <c r="K58" s="7">
        <f t="shared" si="1"/>
        <v>4827468</v>
      </c>
      <c r="L58" s="13">
        <f t="shared" si="9"/>
        <v>0.009999999776482582</v>
      </c>
      <c r="N58" s="4" t="s">
        <v>115</v>
      </c>
      <c r="O58" t="s">
        <v>110</v>
      </c>
      <c r="P58" s="4">
        <f>+G58</f>
        <v>4827468</v>
      </c>
      <c r="Q58" s="13">
        <f t="shared" si="2"/>
        <v>-5310.2148</v>
      </c>
      <c r="R58" s="4">
        <f t="shared" si="3"/>
        <v>0</v>
      </c>
      <c r="S58" s="13">
        <f t="shared" si="4"/>
        <v>0</v>
      </c>
    </row>
    <row r="59" spans="1:19" ht="15.75">
      <c r="A59" s="30">
        <v>366.3</v>
      </c>
      <c r="B59" s="31" t="s">
        <v>19</v>
      </c>
      <c r="C59" s="23">
        <v>1041984.12</v>
      </c>
      <c r="D59" s="14">
        <v>0.77</v>
      </c>
      <c r="E59" s="15">
        <f t="shared" si="10"/>
        <v>8023.2777240000005</v>
      </c>
      <c r="G59" s="7">
        <v>1041984</v>
      </c>
      <c r="H59" s="7">
        <v>0</v>
      </c>
      <c r="I59" s="7">
        <v>0</v>
      </c>
      <c r="J59" s="7">
        <v>0</v>
      </c>
      <c r="K59" s="7">
        <f t="shared" si="1"/>
        <v>1041984</v>
      </c>
      <c r="L59" s="13">
        <f t="shared" si="9"/>
        <v>-0.11999999999534339</v>
      </c>
      <c r="N59" s="4" t="s">
        <v>115</v>
      </c>
      <c r="O59" t="s">
        <v>110</v>
      </c>
      <c r="P59" s="4">
        <f>+G59</f>
        <v>1041984</v>
      </c>
      <c r="Q59" s="13">
        <f t="shared" si="2"/>
        <v>8023.276800000001</v>
      </c>
      <c r="R59" s="4">
        <f t="shared" si="3"/>
        <v>0</v>
      </c>
      <c r="S59" s="13">
        <f t="shared" si="4"/>
        <v>0</v>
      </c>
    </row>
    <row r="60" spans="1:19" ht="15.75">
      <c r="A60" s="30">
        <v>367</v>
      </c>
      <c r="B60" s="31" t="s">
        <v>34</v>
      </c>
      <c r="C60" s="23">
        <v>12029773.94</v>
      </c>
      <c r="D60" s="14">
        <v>1.14</v>
      </c>
      <c r="E60" s="15">
        <f t="shared" si="10"/>
        <v>137139.42291599998</v>
      </c>
      <c r="G60" s="7">
        <v>12029774</v>
      </c>
      <c r="H60" s="7">
        <v>0</v>
      </c>
      <c r="I60" s="7">
        <v>0</v>
      </c>
      <c r="J60" s="7">
        <v>0</v>
      </c>
      <c r="K60" s="7">
        <f t="shared" si="1"/>
        <v>12029774</v>
      </c>
      <c r="L60" s="13">
        <f t="shared" si="9"/>
        <v>0.06000000052154064</v>
      </c>
      <c r="N60" s="4" t="s">
        <v>115</v>
      </c>
      <c r="O60" t="s">
        <v>110</v>
      </c>
      <c r="P60" s="4">
        <f>+G60</f>
        <v>12029774</v>
      </c>
      <c r="Q60" s="13">
        <f t="shared" si="2"/>
        <v>137139.42359999998</v>
      </c>
      <c r="R60" s="4">
        <f t="shared" si="3"/>
        <v>0</v>
      </c>
      <c r="S60" s="13">
        <f t="shared" si="4"/>
        <v>0</v>
      </c>
    </row>
    <row r="61" spans="1:19" ht="15.75">
      <c r="A61" s="30">
        <v>367.21</v>
      </c>
      <c r="B61" s="31" t="s">
        <v>35</v>
      </c>
      <c r="C61" s="23">
        <v>1514343</v>
      </c>
      <c r="D61" s="14">
        <v>0.63</v>
      </c>
      <c r="E61" s="15">
        <f t="shared" si="10"/>
        <v>9540.3609</v>
      </c>
      <c r="G61" s="7">
        <v>1514343</v>
      </c>
      <c r="H61" s="7">
        <v>0</v>
      </c>
      <c r="I61" s="7">
        <v>0</v>
      </c>
      <c r="J61" s="7">
        <v>0</v>
      </c>
      <c r="K61" s="7">
        <f t="shared" si="1"/>
        <v>1514343</v>
      </c>
      <c r="L61" s="13">
        <f t="shared" si="9"/>
        <v>0</v>
      </c>
      <c r="N61" s="4" t="s">
        <v>105</v>
      </c>
      <c r="O61" t="s">
        <v>111</v>
      </c>
      <c r="P61" s="4">
        <f aca="true" t="shared" si="11" ref="P61:P67">+(G61+H61)*O$119</f>
        <v>1375893.8643079337</v>
      </c>
      <c r="Q61" s="13">
        <f t="shared" si="2"/>
        <v>8668.131345139984</v>
      </c>
      <c r="R61" s="4">
        <f t="shared" si="3"/>
        <v>138449.13569206628</v>
      </c>
      <c r="S61" s="13">
        <f t="shared" si="4"/>
        <v>872.2295548600175</v>
      </c>
    </row>
    <row r="62" spans="1:19" ht="15.75">
      <c r="A62" s="30">
        <v>367.22</v>
      </c>
      <c r="B62" s="31" t="s">
        <v>36</v>
      </c>
      <c r="C62" s="23">
        <v>14949264</v>
      </c>
      <c r="D62" s="14">
        <v>0.61</v>
      </c>
      <c r="E62" s="15">
        <f t="shared" si="10"/>
        <v>91190.51039999998</v>
      </c>
      <c r="G62" s="7">
        <v>14949264</v>
      </c>
      <c r="H62" s="7">
        <v>0</v>
      </c>
      <c r="I62" s="7">
        <v>0</v>
      </c>
      <c r="J62" s="7">
        <v>0</v>
      </c>
      <c r="K62" s="7">
        <f t="shared" si="1"/>
        <v>14949264</v>
      </c>
      <c r="L62" s="13">
        <f t="shared" si="9"/>
        <v>0</v>
      </c>
      <c r="N62" s="4" t="s">
        <v>105</v>
      </c>
      <c r="O62" t="s">
        <v>111</v>
      </c>
      <c r="P62" s="4">
        <f t="shared" si="11"/>
        <v>13582524.311545983</v>
      </c>
      <c r="Q62" s="13">
        <f t="shared" si="2"/>
        <v>82853.39830043049</v>
      </c>
      <c r="R62" s="4">
        <f t="shared" si="3"/>
        <v>1366739.688454017</v>
      </c>
      <c r="S62" s="13">
        <f t="shared" si="4"/>
        <v>8337.112099569504</v>
      </c>
    </row>
    <row r="63" spans="1:19" ht="15.75">
      <c r="A63" s="30">
        <v>367.23</v>
      </c>
      <c r="B63" s="31" t="s">
        <v>36</v>
      </c>
      <c r="C63" s="23">
        <v>33959911.98</v>
      </c>
      <c r="D63" s="14">
        <v>0.79</v>
      </c>
      <c r="E63" s="15">
        <f t="shared" si="10"/>
        <v>268283.304642</v>
      </c>
      <c r="G63" s="7">
        <v>33959912</v>
      </c>
      <c r="H63" s="7">
        <v>0</v>
      </c>
      <c r="I63" s="7">
        <v>0</v>
      </c>
      <c r="J63" s="7">
        <v>0</v>
      </c>
      <c r="K63" s="7">
        <f t="shared" si="1"/>
        <v>33959912</v>
      </c>
      <c r="L63" s="13">
        <f t="shared" si="9"/>
        <v>0.020000003278255463</v>
      </c>
      <c r="N63" s="4" t="s">
        <v>105</v>
      </c>
      <c r="O63" t="s">
        <v>111</v>
      </c>
      <c r="P63" s="4">
        <f t="shared" si="11"/>
        <v>30855119.714118514</v>
      </c>
      <c r="Q63" s="13">
        <f t="shared" si="2"/>
        <v>243755.44574153627</v>
      </c>
      <c r="R63" s="4">
        <f t="shared" si="3"/>
        <v>3104792.285881486</v>
      </c>
      <c r="S63" s="13">
        <f t="shared" si="4"/>
        <v>24527.859058463742</v>
      </c>
    </row>
    <row r="64" spans="1:19" ht="15.75">
      <c r="A64" s="30">
        <v>367.24</v>
      </c>
      <c r="B64" s="31" t="s">
        <v>37</v>
      </c>
      <c r="C64" s="23">
        <v>17466181.89</v>
      </c>
      <c r="D64" s="14">
        <v>0.71</v>
      </c>
      <c r="E64" s="15">
        <f t="shared" si="10"/>
        <v>124009.89141899999</v>
      </c>
      <c r="G64" s="7">
        <v>17466182</v>
      </c>
      <c r="H64" s="7">
        <v>0</v>
      </c>
      <c r="I64" s="7">
        <v>0</v>
      </c>
      <c r="J64" s="7">
        <v>0</v>
      </c>
      <c r="K64" s="7">
        <f t="shared" si="1"/>
        <v>17466182</v>
      </c>
      <c r="L64" s="13">
        <f t="shared" si="9"/>
        <v>0.10999999940395355</v>
      </c>
      <c r="N64" s="4" t="s">
        <v>105</v>
      </c>
      <c r="O64" t="s">
        <v>111</v>
      </c>
      <c r="P64" s="4">
        <f t="shared" si="11"/>
        <v>15869332.540042564</v>
      </c>
      <c r="Q64" s="13">
        <f t="shared" si="2"/>
        <v>112672.26103430221</v>
      </c>
      <c r="R64" s="4">
        <f t="shared" si="3"/>
        <v>1596849.4599574357</v>
      </c>
      <c r="S64" s="13">
        <f t="shared" si="4"/>
        <v>11337.631165697794</v>
      </c>
    </row>
    <row r="65" spans="1:19" ht="15.75">
      <c r="A65" s="30">
        <v>367.25</v>
      </c>
      <c r="B65" s="31" t="s">
        <v>38</v>
      </c>
      <c r="C65" s="23">
        <v>18409593.03</v>
      </c>
      <c r="D65" s="14">
        <v>0.7291999999999996</v>
      </c>
      <c r="E65" s="15">
        <f t="shared" si="10"/>
        <v>134242.75237475993</v>
      </c>
      <c r="G65" s="7">
        <v>18409593</v>
      </c>
      <c r="H65" s="7">
        <v>0</v>
      </c>
      <c r="I65" s="7">
        <v>0</v>
      </c>
      <c r="J65" s="7">
        <v>0</v>
      </c>
      <c r="K65" s="7">
        <f t="shared" si="1"/>
        <v>18409593</v>
      </c>
      <c r="L65" s="13">
        <f t="shared" si="9"/>
        <v>-0.030000001192092896</v>
      </c>
      <c r="N65" s="4" t="s">
        <v>105</v>
      </c>
      <c r="O65" t="s">
        <v>111</v>
      </c>
      <c r="P65" s="4">
        <f t="shared" si="11"/>
        <v>16726491.985703561</v>
      </c>
      <c r="Q65" s="13">
        <f t="shared" si="2"/>
        <v>121969.57955975032</v>
      </c>
      <c r="R65" s="4">
        <f t="shared" si="3"/>
        <v>1683101.0142964385</v>
      </c>
      <c r="S65" s="13">
        <f t="shared" si="4"/>
        <v>12273.172596249624</v>
      </c>
    </row>
    <row r="66" spans="1:19" ht="15.75">
      <c r="A66" s="30">
        <v>367.26</v>
      </c>
      <c r="B66" s="31" t="s">
        <v>39</v>
      </c>
      <c r="C66" s="23">
        <v>68299557.75</v>
      </c>
      <c r="D66" s="14">
        <v>0.7191999999999998</v>
      </c>
      <c r="E66" s="15">
        <f t="shared" si="10"/>
        <v>491210.4193379999</v>
      </c>
      <c r="G66" s="7">
        <v>68299558</v>
      </c>
      <c r="H66" s="7">
        <v>0</v>
      </c>
      <c r="I66" s="7">
        <v>0</v>
      </c>
      <c r="J66" s="7">
        <v>0</v>
      </c>
      <c r="K66" s="7">
        <f t="shared" si="1"/>
        <v>68299558</v>
      </c>
      <c r="L66" s="13">
        <f t="shared" si="9"/>
        <v>0.25</v>
      </c>
      <c r="N66" s="4" t="s">
        <v>105</v>
      </c>
      <c r="O66" t="s">
        <v>111</v>
      </c>
      <c r="P66" s="4">
        <f t="shared" si="11"/>
        <v>62055256.165309876</v>
      </c>
      <c r="Q66" s="13">
        <f t="shared" si="2"/>
        <v>446301.4023409085</v>
      </c>
      <c r="R66" s="4">
        <f t="shared" si="3"/>
        <v>6244301.834690124</v>
      </c>
      <c r="S66" s="13">
        <f t="shared" si="4"/>
        <v>44909.01879509136</v>
      </c>
    </row>
    <row r="67" spans="1:19" ht="15.75">
      <c r="A67" s="30">
        <v>369</v>
      </c>
      <c r="B67" s="36" t="s">
        <v>70</v>
      </c>
      <c r="C67" s="23">
        <v>3524274.53</v>
      </c>
      <c r="D67" s="14">
        <v>-0.36</v>
      </c>
      <c r="E67" s="15">
        <f t="shared" si="10"/>
        <v>-12687.388308</v>
      </c>
      <c r="G67" s="7">
        <v>3524274</v>
      </c>
      <c r="H67" s="7">
        <v>0</v>
      </c>
      <c r="I67" s="7">
        <v>0</v>
      </c>
      <c r="J67" s="7">
        <v>0</v>
      </c>
      <c r="K67" s="7">
        <f t="shared" si="1"/>
        <v>3524274</v>
      </c>
      <c r="L67" s="13">
        <f t="shared" si="9"/>
        <v>-0.529999999795109</v>
      </c>
      <c r="N67" s="4" t="s">
        <v>105</v>
      </c>
      <c r="O67" t="s">
        <v>111</v>
      </c>
      <c r="P67" s="4">
        <f t="shared" si="11"/>
        <v>3202066.4887281014</v>
      </c>
      <c r="Q67" s="13">
        <f t="shared" si="2"/>
        <v>-11527.439359421165</v>
      </c>
      <c r="R67" s="4">
        <f t="shared" si="3"/>
        <v>322207.51127189863</v>
      </c>
      <c r="S67" s="13">
        <f t="shared" si="4"/>
        <v>-1159.947040578835</v>
      </c>
    </row>
    <row r="68" spans="1:19" ht="15.75">
      <c r="A68" s="30">
        <v>374.1</v>
      </c>
      <c r="B68" s="31" t="s">
        <v>68</v>
      </c>
      <c r="C68" s="23">
        <v>68776.73</v>
      </c>
      <c r="D68" s="14"/>
      <c r="E68" s="15"/>
      <c r="G68" s="7">
        <v>58388</v>
      </c>
      <c r="H68" s="7">
        <v>10389</v>
      </c>
      <c r="I68" s="7">
        <v>0</v>
      </c>
      <c r="J68" s="7">
        <v>0</v>
      </c>
      <c r="K68" s="7">
        <f t="shared" si="1"/>
        <v>68777</v>
      </c>
      <c r="L68" s="13">
        <f t="shared" si="9"/>
        <v>0.27000000000407454</v>
      </c>
      <c r="N68" s="4" t="s">
        <v>116</v>
      </c>
      <c r="O68" t="s">
        <v>110</v>
      </c>
      <c r="P68" s="4">
        <f>+G68</f>
        <v>58388</v>
      </c>
      <c r="Q68" s="13">
        <f t="shared" si="2"/>
        <v>0</v>
      </c>
      <c r="R68" s="4">
        <f t="shared" si="3"/>
        <v>10389</v>
      </c>
      <c r="S68" s="13">
        <f t="shared" si="4"/>
        <v>0</v>
      </c>
    </row>
    <row r="69" spans="1:19" ht="15.75">
      <c r="A69" s="30">
        <v>374.2</v>
      </c>
      <c r="B69" s="36" t="s">
        <v>71</v>
      </c>
      <c r="C69" s="23">
        <v>1593112.05</v>
      </c>
      <c r="D69" s="14">
        <v>5.5</v>
      </c>
      <c r="E69" s="15">
        <f aca="true" t="shared" si="12" ref="E69:E86">+D69*C69/100</f>
        <v>87621.16275</v>
      </c>
      <c r="G69" s="7">
        <v>1565433</v>
      </c>
      <c r="H69" s="7">
        <v>27679</v>
      </c>
      <c r="I69" s="7">
        <v>0</v>
      </c>
      <c r="J69" s="7">
        <v>0</v>
      </c>
      <c r="K69" s="7">
        <f t="shared" si="1"/>
        <v>1593112</v>
      </c>
      <c r="L69" s="13">
        <f t="shared" si="9"/>
        <v>-0.05000000004656613</v>
      </c>
      <c r="N69" s="4" t="s">
        <v>116</v>
      </c>
      <c r="O69" t="s">
        <v>110</v>
      </c>
      <c r="P69" s="4">
        <f>+G69</f>
        <v>1565433</v>
      </c>
      <c r="Q69" s="13">
        <f t="shared" si="2"/>
        <v>86098.815</v>
      </c>
      <c r="R69" s="4">
        <f t="shared" si="3"/>
        <v>27679</v>
      </c>
      <c r="S69" s="13">
        <f t="shared" si="4"/>
        <v>1522.345</v>
      </c>
    </row>
    <row r="70" spans="1:19" ht="15.75">
      <c r="A70" s="30">
        <v>375</v>
      </c>
      <c r="B70" s="31" t="s">
        <v>19</v>
      </c>
      <c r="C70" s="23">
        <v>80217</v>
      </c>
      <c r="D70" s="14">
        <v>-2.9</v>
      </c>
      <c r="E70" s="15">
        <f t="shared" si="12"/>
        <v>-2326.2929999999997</v>
      </c>
      <c r="G70" s="7">
        <v>49372</v>
      </c>
      <c r="H70" s="7">
        <v>30845</v>
      </c>
      <c r="I70" s="7">
        <v>0</v>
      </c>
      <c r="J70" s="7">
        <v>0</v>
      </c>
      <c r="K70" s="7">
        <f t="shared" si="1"/>
        <v>80217</v>
      </c>
      <c r="L70" s="13">
        <f t="shared" si="9"/>
        <v>0</v>
      </c>
      <c r="N70" s="4" t="s">
        <v>116</v>
      </c>
      <c r="O70" t="s">
        <v>110</v>
      </c>
      <c r="P70" s="4">
        <f>+G70</f>
        <v>49372</v>
      </c>
      <c r="Q70" s="13">
        <f t="shared" si="2"/>
        <v>-1431.7879999999998</v>
      </c>
      <c r="R70" s="4">
        <f t="shared" si="3"/>
        <v>30845</v>
      </c>
      <c r="S70" s="13">
        <f t="shared" si="4"/>
        <v>-894.505</v>
      </c>
    </row>
    <row r="71" spans="1:19" ht="15.75">
      <c r="A71" s="30">
        <v>376.11</v>
      </c>
      <c r="B71" s="36" t="s">
        <v>72</v>
      </c>
      <c r="C71" s="23">
        <v>425096866.3</v>
      </c>
      <c r="D71" s="14">
        <v>-0.35</v>
      </c>
      <c r="E71" s="15">
        <f t="shared" si="12"/>
        <v>-1487839.0320499998</v>
      </c>
      <c r="G71" s="7">
        <v>373669759</v>
      </c>
      <c r="H71" s="7">
        <v>51427107</v>
      </c>
      <c r="I71" s="7">
        <v>0</v>
      </c>
      <c r="J71" s="7">
        <v>0</v>
      </c>
      <c r="K71" s="7">
        <f t="shared" si="1"/>
        <v>425096866</v>
      </c>
      <c r="L71" s="13">
        <f t="shared" si="9"/>
        <v>-0.30000001192092896</v>
      </c>
      <c r="N71" s="4" t="s">
        <v>116</v>
      </c>
      <c r="O71" t="s">
        <v>110</v>
      </c>
      <c r="P71" s="4">
        <f>+G71</f>
        <v>373669759</v>
      </c>
      <c r="Q71" s="13">
        <f t="shared" si="2"/>
        <v>-1307844.1564999998</v>
      </c>
      <c r="R71" s="4">
        <f t="shared" si="3"/>
        <v>51427107</v>
      </c>
      <c r="S71" s="13">
        <f t="shared" si="4"/>
        <v>-179994.8745</v>
      </c>
    </row>
    <row r="72" spans="1:19" ht="15.75">
      <c r="A72" s="30">
        <v>376.12</v>
      </c>
      <c r="B72" s="36" t="s">
        <v>73</v>
      </c>
      <c r="C72" s="23">
        <v>333875137.23</v>
      </c>
      <c r="D72" s="14">
        <v>-0.16</v>
      </c>
      <c r="E72" s="15">
        <f t="shared" si="12"/>
        <v>-534200.2195680001</v>
      </c>
      <c r="G72" s="7">
        <v>293212894</v>
      </c>
      <c r="H72" s="7">
        <v>40662243</v>
      </c>
      <c r="I72" s="7">
        <v>0</v>
      </c>
      <c r="J72" s="7">
        <v>0</v>
      </c>
      <c r="K72" s="7">
        <f t="shared" si="1"/>
        <v>333875137</v>
      </c>
      <c r="L72" s="13">
        <f t="shared" si="9"/>
        <v>-0.23000001907348633</v>
      </c>
      <c r="N72" s="4" t="s">
        <v>116</v>
      </c>
      <c r="O72" t="s">
        <v>110</v>
      </c>
      <c r="P72" s="4">
        <f aca="true" t="shared" si="13" ref="P72:P86">+G72</f>
        <v>293212894</v>
      </c>
      <c r="Q72" s="13">
        <f t="shared" si="2"/>
        <v>-469140.63039999997</v>
      </c>
      <c r="R72" s="4">
        <f t="shared" si="3"/>
        <v>40662243</v>
      </c>
      <c r="S72" s="13">
        <f t="shared" si="4"/>
        <v>-65059.5888</v>
      </c>
    </row>
    <row r="73" spans="1:19" ht="15.75">
      <c r="A73" s="30">
        <v>376.21</v>
      </c>
      <c r="B73" s="36" t="s">
        <v>74</v>
      </c>
      <c r="C73" s="23">
        <v>466255.67</v>
      </c>
      <c r="D73" s="14">
        <v>-2.5</v>
      </c>
      <c r="E73" s="15">
        <f t="shared" si="12"/>
        <v>-11656.39175</v>
      </c>
      <c r="G73" s="7">
        <v>466256</v>
      </c>
      <c r="H73" s="7">
        <v>0</v>
      </c>
      <c r="I73" s="7">
        <v>0</v>
      </c>
      <c r="J73" s="7">
        <v>0</v>
      </c>
      <c r="K73" s="7">
        <f t="shared" si="1"/>
        <v>466256</v>
      </c>
      <c r="L73" s="13">
        <f t="shared" si="9"/>
        <v>0.33000000001629815</v>
      </c>
      <c r="N73" s="4" t="s">
        <v>116</v>
      </c>
      <c r="O73" t="s">
        <v>110</v>
      </c>
      <c r="P73" s="4">
        <f t="shared" si="13"/>
        <v>466256</v>
      </c>
      <c r="Q73" s="13">
        <f t="shared" si="2"/>
        <v>-11656.4</v>
      </c>
      <c r="R73" s="4">
        <f t="shared" si="3"/>
        <v>0</v>
      </c>
      <c r="S73" s="13">
        <f t="shared" si="4"/>
        <v>0</v>
      </c>
    </row>
    <row r="74" spans="1:19" ht="15.75">
      <c r="A74" s="30">
        <v>376.22</v>
      </c>
      <c r="B74" s="36" t="s">
        <v>75</v>
      </c>
      <c r="C74" s="23">
        <v>2929618</v>
      </c>
      <c r="D74" s="14">
        <v>-3.1</v>
      </c>
      <c r="E74" s="15">
        <f t="shared" si="12"/>
        <v>-90818.15800000001</v>
      </c>
      <c r="G74" s="7">
        <v>2929618</v>
      </c>
      <c r="H74" s="7">
        <v>0</v>
      </c>
      <c r="I74" s="7">
        <v>0</v>
      </c>
      <c r="J74" s="7">
        <v>0</v>
      </c>
      <c r="K74" s="7">
        <f t="shared" si="1"/>
        <v>2929618</v>
      </c>
      <c r="L74" s="13">
        <f aca="true" t="shared" si="14" ref="L74:L105">+K74-C74</f>
        <v>0</v>
      </c>
      <c r="N74" s="4" t="s">
        <v>116</v>
      </c>
      <c r="O74" t="s">
        <v>110</v>
      </c>
      <c r="P74" s="4">
        <f t="shared" si="13"/>
        <v>2929618</v>
      </c>
      <c r="Q74" s="13">
        <f t="shared" si="2"/>
        <v>-90818.15800000001</v>
      </c>
      <c r="R74" s="4">
        <f t="shared" si="3"/>
        <v>0</v>
      </c>
      <c r="S74" s="13">
        <f t="shared" si="4"/>
        <v>0</v>
      </c>
    </row>
    <row r="75" spans="1:19" ht="15.75">
      <c r="A75" s="30">
        <v>377</v>
      </c>
      <c r="B75" s="34" t="s">
        <v>25</v>
      </c>
      <c r="C75" s="23">
        <v>818380</v>
      </c>
      <c r="D75" s="14">
        <v>-9.05</v>
      </c>
      <c r="E75" s="15">
        <f t="shared" si="12"/>
        <v>-74063.39000000001</v>
      </c>
      <c r="G75" s="7">
        <v>818380</v>
      </c>
      <c r="H75" s="7">
        <v>0</v>
      </c>
      <c r="I75" s="7">
        <v>0</v>
      </c>
      <c r="J75" s="7">
        <v>0</v>
      </c>
      <c r="K75" s="7">
        <f aca="true" t="shared" si="15" ref="K75:K108">+G75+H75+I75+J75</f>
        <v>818380</v>
      </c>
      <c r="L75" s="13">
        <f t="shared" si="14"/>
        <v>0</v>
      </c>
      <c r="N75" s="4" t="s">
        <v>116</v>
      </c>
      <c r="O75" t="s">
        <v>110</v>
      </c>
      <c r="P75" s="4">
        <f t="shared" si="13"/>
        <v>818380</v>
      </c>
      <c r="Q75" s="13">
        <f aca="true" t="shared" si="16" ref="Q75:Q108">+P75*D75/100</f>
        <v>-74063.39000000001</v>
      </c>
      <c r="R75" s="4">
        <f aca="true" t="shared" si="17" ref="R75:R108">+G75+H75-P75</f>
        <v>0</v>
      </c>
      <c r="S75" s="13">
        <f aca="true" t="shared" si="18" ref="S75:S108">+R75*D75/100</f>
        <v>0</v>
      </c>
    </row>
    <row r="76" spans="1:19" ht="15.75">
      <c r="A76" s="30">
        <v>378</v>
      </c>
      <c r="B76" s="35" t="s">
        <v>40</v>
      </c>
      <c r="C76" s="23">
        <v>15303549.98</v>
      </c>
      <c r="D76" s="14">
        <v>-0.86</v>
      </c>
      <c r="E76" s="15">
        <f t="shared" si="12"/>
        <v>-131610.529828</v>
      </c>
      <c r="G76" s="7">
        <v>14783808</v>
      </c>
      <c r="H76" s="7">
        <v>519742</v>
      </c>
      <c r="I76" s="7">
        <v>0</v>
      </c>
      <c r="J76" s="7">
        <v>0</v>
      </c>
      <c r="K76" s="7">
        <f t="shared" si="15"/>
        <v>15303550</v>
      </c>
      <c r="L76" s="13">
        <f t="shared" si="14"/>
        <v>0.019999999552965164</v>
      </c>
      <c r="N76" s="4" t="s">
        <v>116</v>
      </c>
      <c r="O76" t="s">
        <v>110</v>
      </c>
      <c r="P76" s="4">
        <f t="shared" si="13"/>
        <v>14783808</v>
      </c>
      <c r="Q76" s="13">
        <f t="shared" si="16"/>
        <v>-127140.74879999999</v>
      </c>
      <c r="R76" s="4">
        <f t="shared" si="17"/>
        <v>519742</v>
      </c>
      <c r="S76" s="13">
        <f t="shared" si="18"/>
        <v>-4469.7812</v>
      </c>
    </row>
    <row r="77" spans="1:19" ht="15.75">
      <c r="A77" s="30">
        <v>379</v>
      </c>
      <c r="B77" s="32" t="s">
        <v>41</v>
      </c>
      <c r="C77" s="23">
        <v>1497624.83</v>
      </c>
      <c r="D77" s="14">
        <v>0.47</v>
      </c>
      <c r="E77" s="15">
        <f t="shared" si="12"/>
        <v>7038.836701</v>
      </c>
      <c r="G77" s="7">
        <v>901417</v>
      </c>
      <c r="H77" s="7">
        <v>596208</v>
      </c>
      <c r="I77" s="7">
        <v>0</v>
      </c>
      <c r="J77" s="7">
        <v>0</v>
      </c>
      <c r="K77" s="7">
        <f t="shared" si="15"/>
        <v>1497625</v>
      </c>
      <c r="L77" s="13">
        <f t="shared" si="14"/>
        <v>0.1699999999254942</v>
      </c>
      <c r="N77" s="4" t="s">
        <v>116</v>
      </c>
      <c r="O77" t="s">
        <v>110</v>
      </c>
      <c r="P77" s="4">
        <f t="shared" si="13"/>
        <v>901417</v>
      </c>
      <c r="Q77" s="13">
        <f t="shared" si="16"/>
        <v>4236.6599</v>
      </c>
      <c r="R77" s="4">
        <f t="shared" si="17"/>
        <v>596208</v>
      </c>
      <c r="S77" s="13">
        <f t="shared" si="18"/>
        <v>2802.1776</v>
      </c>
    </row>
    <row r="78" spans="1:19" ht="15.75">
      <c r="A78" s="30">
        <v>380</v>
      </c>
      <c r="B78" s="34" t="s">
        <v>42</v>
      </c>
      <c r="C78" s="23">
        <v>501366441.81</v>
      </c>
      <c r="D78" s="14">
        <v>-0.78</v>
      </c>
      <c r="E78" s="15">
        <f t="shared" si="12"/>
        <v>-3910658.2461180002</v>
      </c>
      <c r="G78" s="7">
        <v>457333457</v>
      </c>
      <c r="H78" s="7">
        <v>44032985</v>
      </c>
      <c r="I78" s="7">
        <v>0</v>
      </c>
      <c r="J78" s="7">
        <v>0</v>
      </c>
      <c r="K78" s="7">
        <f t="shared" si="15"/>
        <v>501366442</v>
      </c>
      <c r="L78" s="13">
        <f t="shared" si="14"/>
        <v>0.1899999976158142</v>
      </c>
      <c r="N78" s="4" t="s">
        <v>116</v>
      </c>
      <c r="O78" t="s">
        <v>110</v>
      </c>
      <c r="P78" s="4">
        <f t="shared" si="13"/>
        <v>457333457</v>
      </c>
      <c r="Q78" s="13">
        <f t="shared" si="16"/>
        <v>-3567200.9646000005</v>
      </c>
      <c r="R78" s="4">
        <f t="shared" si="17"/>
        <v>44032985</v>
      </c>
      <c r="S78" s="13">
        <f t="shared" si="18"/>
        <v>-343457.28300000005</v>
      </c>
    </row>
    <row r="79" spans="1:19" ht="15.75">
      <c r="A79" s="30">
        <v>381</v>
      </c>
      <c r="B79" s="34" t="s">
        <v>43</v>
      </c>
      <c r="C79" s="23">
        <v>45704529.64</v>
      </c>
      <c r="D79" s="14">
        <v>0</v>
      </c>
      <c r="E79" s="15">
        <f t="shared" si="12"/>
        <v>0</v>
      </c>
      <c r="G79" s="7">
        <v>41251176</v>
      </c>
      <c r="H79" s="7">
        <v>4453354</v>
      </c>
      <c r="I79" s="7">
        <v>0</v>
      </c>
      <c r="J79" s="7">
        <v>0</v>
      </c>
      <c r="K79" s="7">
        <f t="shared" si="15"/>
        <v>45704530</v>
      </c>
      <c r="L79" s="13">
        <f t="shared" si="14"/>
        <v>0.35999999940395355</v>
      </c>
      <c r="N79" s="4" t="s">
        <v>116</v>
      </c>
      <c r="O79" t="s">
        <v>110</v>
      </c>
      <c r="P79" s="4">
        <f t="shared" si="13"/>
        <v>41251176</v>
      </c>
      <c r="Q79" s="13">
        <f t="shared" si="16"/>
        <v>0</v>
      </c>
      <c r="R79" s="4">
        <f t="shared" si="17"/>
        <v>4453354</v>
      </c>
      <c r="S79" s="13">
        <f t="shared" si="18"/>
        <v>0</v>
      </c>
    </row>
    <row r="80" spans="1:19" ht="15.75">
      <c r="A80" s="30">
        <v>381.1</v>
      </c>
      <c r="B80" s="37" t="s">
        <v>76</v>
      </c>
      <c r="C80" s="23">
        <v>507007</v>
      </c>
      <c r="D80" s="14">
        <v>-20</v>
      </c>
      <c r="E80" s="15">
        <f t="shared" si="12"/>
        <v>-101401.4</v>
      </c>
      <c r="G80" s="7">
        <v>507007</v>
      </c>
      <c r="H80" s="7">
        <v>0</v>
      </c>
      <c r="I80" s="7">
        <v>0</v>
      </c>
      <c r="J80" s="7">
        <v>0</v>
      </c>
      <c r="K80" s="7">
        <f t="shared" si="15"/>
        <v>507007</v>
      </c>
      <c r="L80" s="13">
        <f t="shared" si="14"/>
        <v>0</v>
      </c>
      <c r="N80" s="4" t="s">
        <v>116</v>
      </c>
      <c r="O80" t="s">
        <v>110</v>
      </c>
      <c r="P80" s="4">
        <f t="shared" si="13"/>
        <v>507007</v>
      </c>
      <c r="Q80" s="13">
        <f t="shared" si="16"/>
        <v>-101401.4</v>
      </c>
      <c r="R80" s="4">
        <f t="shared" si="17"/>
        <v>0</v>
      </c>
      <c r="S80" s="13">
        <f t="shared" si="18"/>
        <v>0</v>
      </c>
    </row>
    <row r="81" spans="1:19" ht="15.75">
      <c r="A81" s="30">
        <v>382</v>
      </c>
      <c r="B81" s="38" t="s">
        <v>44</v>
      </c>
      <c r="C81" s="23">
        <v>68668159.03</v>
      </c>
      <c r="D81" s="14">
        <v>-0.18</v>
      </c>
      <c r="E81" s="15">
        <f t="shared" si="12"/>
        <v>-123602.686254</v>
      </c>
      <c r="G81" s="7">
        <v>63376809</v>
      </c>
      <c r="H81" s="7">
        <v>5877730</v>
      </c>
      <c r="I81" s="7">
        <v>0</v>
      </c>
      <c r="J81" s="7">
        <v>0</v>
      </c>
      <c r="K81" s="7">
        <f t="shared" si="15"/>
        <v>69254539</v>
      </c>
      <c r="L81" s="13">
        <f t="shared" si="14"/>
        <v>586379.9699999988</v>
      </c>
      <c r="N81" s="4" t="s">
        <v>116</v>
      </c>
      <c r="O81" t="s">
        <v>110</v>
      </c>
      <c r="P81" s="4">
        <f t="shared" si="13"/>
        <v>63376809</v>
      </c>
      <c r="Q81" s="13">
        <f t="shared" si="16"/>
        <v>-114078.25619999999</v>
      </c>
      <c r="R81" s="4">
        <f t="shared" si="17"/>
        <v>5877730</v>
      </c>
      <c r="S81" s="13">
        <f t="shared" si="18"/>
        <v>-10579.913999999999</v>
      </c>
    </row>
    <row r="82" spans="1:19" ht="15.75">
      <c r="A82" s="30">
        <v>382.1</v>
      </c>
      <c r="B82" s="38" t="s">
        <v>77</v>
      </c>
      <c r="C82" s="23">
        <v>397681.9</v>
      </c>
      <c r="D82" s="14">
        <v>-19.95</v>
      </c>
      <c r="E82" s="15">
        <f t="shared" si="12"/>
        <v>-79337.53905</v>
      </c>
      <c r="G82" s="7">
        <v>397682</v>
      </c>
      <c r="H82" s="7">
        <v>0</v>
      </c>
      <c r="I82" s="7">
        <v>0</v>
      </c>
      <c r="J82" s="7">
        <v>0</v>
      </c>
      <c r="K82" s="7">
        <f t="shared" si="15"/>
        <v>397682</v>
      </c>
      <c r="L82" s="13">
        <f t="shared" si="14"/>
        <v>0.09999999997671694</v>
      </c>
      <c r="N82" s="4" t="s">
        <v>116</v>
      </c>
      <c r="O82" t="s">
        <v>110</v>
      </c>
      <c r="P82" s="4">
        <f t="shared" si="13"/>
        <v>397682</v>
      </c>
      <c r="Q82" s="13">
        <f t="shared" si="16"/>
        <v>-79337.559</v>
      </c>
      <c r="R82" s="4">
        <f t="shared" si="17"/>
        <v>0</v>
      </c>
      <c r="S82" s="13">
        <f t="shared" si="18"/>
        <v>0</v>
      </c>
    </row>
    <row r="83" spans="1:19" ht="15.75">
      <c r="A83" s="30">
        <v>383</v>
      </c>
      <c r="B83" s="38" t="s">
        <v>45</v>
      </c>
      <c r="C83" s="23">
        <v>165782.81</v>
      </c>
      <c r="D83" s="14">
        <v>2.92</v>
      </c>
      <c r="E83" s="15">
        <f t="shared" si="12"/>
        <v>4840.858052</v>
      </c>
      <c r="G83" s="7">
        <v>160671</v>
      </c>
      <c r="H83" s="7">
        <v>5112</v>
      </c>
      <c r="I83" s="7">
        <v>0</v>
      </c>
      <c r="J83" s="7">
        <v>0</v>
      </c>
      <c r="K83" s="7">
        <f t="shared" si="15"/>
        <v>165783</v>
      </c>
      <c r="L83" s="13">
        <f t="shared" si="14"/>
        <v>0.1900000000023283</v>
      </c>
      <c r="N83" s="4" t="s">
        <v>116</v>
      </c>
      <c r="O83" t="s">
        <v>110</v>
      </c>
      <c r="P83" s="4">
        <f t="shared" si="13"/>
        <v>160671</v>
      </c>
      <c r="Q83" s="13">
        <f t="shared" si="16"/>
        <v>4691.5932</v>
      </c>
      <c r="R83" s="4">
        <f t="shared" si="17"/>
        <v>5112</v>
      </c>
      <c r="S83" s="13">
        <f t="shared" si="18"/>
        <v>149.2704</v>
      </c>
    </row>
    <row r="84" spans="1:19" ht="15.75">
      <c r="A84" s="30">
        <v>387.1</v>
      </c>
      <c r="B84" s="38" t="s">
        <v>78</v>
      </c>
      <c r="C84" s="23">
        <v>138950.13</v>
      </c>
      <c r="D84" s="14">
        <v>-5.74</v>
      </c>
      <c r="E84" s="15">
        <f t="shared" si="12"/>
        <v>-7975.737462000001</v>
      </c>
      <c r="G84" s="7">
        <v>138950</v>
      </c>
      <c r="H84" s="7">
        <v>0</v>
      </c>
      <c r="I84" s="7">
        <v>0</v>
      </c>
      <c r="J84" s="7">
        <v>0</v>
      </c>
      <c r="K84" s="7">
        <f t="shared" si="15"/>
        <v>138950</v>
      </c>
      <c r="L84" s="13">
        <f t="shared" si="14"/>
        <v>-0.1300000000046566</v>
      </c>
      <c r="N84" s="4" t="s">
        <v>116</v>
      </c>
      <c r="O84" t="s">
        <v>110</v>
      </c>
      <c r="P84" s="4">
        <f t="shared" si="13"/>
        <v>138950</v>
      </c>
      <c r="Q84" s="13">
        <f t="shared" si="16"/>
        <v>-7975.73</v>
      </c>
      <c r="R84" s="4">
        <f t="shared" si="17"/>
        <v>0</v>
      </c>
      <c r="S84" s="13">
        <f t="shared" si="18"/>
        <v>0</v>
      </c>
    </row>
    <row r="85" spans="1:19" ht="15.75">
      <c r="A85" s="30">
        <v>387.2</v>
      </c>
      <c r="B85" s="38" t="s">
        <v>46</v>
      </c>
      <c r="C85" s="23">
        <v>96424</v>
      </c>
      <c r="D85" s="14">
        <v>-6.29</v>
      </c>
      <c r="E85" s="15">
        <f t="shared" si="12"/>
        <v>-6065.0696</v>
      </c>
      <c r="G85" s="7">
        <v>69794</v>
      </c>
      <c r="H85" s="7">
        <v>26630</v>
      </c>
      <c r="I85" s="7">
        <v>0</v>
      </c>
      <c r="J85" s="7">
        <v>0</v>
      </c>
      <c r="K85" s="7">
        <f t="shared" si="15"/>
        <v>96424</v>
      </c>
      <c r="L85" s="13">
        <f t="shared" si="14"/>
        <v>0</v>
      </c>
      <c r="N85" s="4" t="s">
        <v>116</v>
      </c>
      <c r="O85" t="s">
        <v>110</v>
      </c>
      <c r="P85" s="4">
        <f t="shared" si="13"/>
        <v>69794</v>
      </c>
      <c r="Q85" s="13">
        <f t="shared" si="16"/>
        <v>-4390.0426</v>
      </c>
      <c r="R85" s="4">
        <f t="shared" si="17"/>
        <v>26630</v>
      </c>
      <c r="S85" s="13">
        <f t="shared" si="18"/>
        <v>-1675.027</v>
      </c>
    </row>
    <row r="86" spans="1:19" ht="15.75">
      <c r="A86" s="30">
        <v>387.3</v>
      </c>
      <c r="B86" s="35" t="s">
        <v>47</v>
      </c>
      <c r="C86" s="23">
        <v>72671</v>
      </c>
      <c r="D86" s="14">
        <v>-6.29</v>
      </c>
      <c r="E86" s="15">
        <f t="shared" si="12"/>
        <v>-4571.0059</v>
      </c>
      <c r="G86" s="7">
        <v>72671</v>
      </c>
      <c r="H86" s="7">
        <v>0</v>
      </c>
      <c r="I86" s="7">
        <v>0</v>
      </c>
      <c r="J86" s="7">
        <v>0</v>
      </c>
      <c r="K86" s="7">
        <f t="shared" si="15"/>
        <v>72671</v>
      </c>
      <c r="L86" s="13">
        <f t="shared" si="14"/>
        <v>0</v>
      </c>
      <c r="N86" s="4" t="s">
        <v>116</v>
      </c>
      <c r="O86" t="s">
        <v>110</v>
      </c>
      <c r="P86" s="4">
        <f t="shared" si="13"/>
        <v>72671</v>
      </c>
      <c r="Q86" s="13">
        <f t="shared" si="16"/>
        <v>-4571.0059</v>
      </c>
      <c r="R86" s="4">
        <f t="shared" si="17"/>
        <v>0</v>
      </c>
      <c r="S86" s="13">
        <f t="shared" si="18"/>
        <v>0</v>
      </c>
    </row>
    <row r="87" spans="1:19" ht="15.75">
      <c r="A87" s="30">
        <v>389</v>
      </c>
      <c r="B87" s="34" t="s">
        <v>68</v>
      </c>
      <c r="C87" s="23">
        <v>4242097.45</v>
      </c>
      <c r="D87" s="14"/>
      <c r="E87" s="15"/>
      <c r="G87" s="7">
        <v>2241162</v>
      </c>
      <c r="H87" s="7">
        <v>0</v>
      </c>
      <c r="I87" s="7">
        <v>0</v>
      </c>
      <c r="J87" s="7">
        <f>1562196+438739</f>
        <v>2000935</v>
      </c>
      <c r="K87" s="7">
        <f t="shared" si="15"/>
        <v>4242097</v>
      </c>
      <c r="L87" s="13">
        <f t="shared" si="14"/>
        <v>-0.4500000001862645</v>
      </c>
      <c r="N87" s="13" t="s">
        <v>127</v>
      </c>
      <c r="O87" s="4" t="s">
        <v>131</v>
      </c>
      <c r="P87" s="4">
        <f>+(G87+H87)*O$122</f>
        <v>2149498.4742</v>
      </c>
      <c r="Q87" s="13">
        <f t="shared" si="16"/>
        <v>0</v>
      </c>
      <c r="R87" s="4">
        <f t="shared" si="17"/>
        <v>91663.52579999994</v>
      </c>
      <c r="S87" s="13">
        <f t="shared" si="18"/>
        <v>0</v>
      </c>
    </row>
    <row r="88" spans="1:19" ht="15.75">
      <c r="A88" s="30">
        <v>390</v>
      </c>
      <c r="B88" s="35" t="s">
        <v>19</v>
      </c>
      <c r="C88" s="23">
        <v>20203697.36</v>
      </c>
      <c r="D88" s="14">
        <v>0.28</v>
      </c>
      <c r="E88" s="15">
        <f aca="true" t="shared" si="19" ref="E88:E108">+D88*C88/100</f>
        <v>56570.352608</v>
      </c>
      <c r="G88" s="7">
        <v>20024646</v>
      </c>
      <c r="H88" s="7">
        <v>-211467</v>
      </c>
      <c r="I88" s="7">
        <v>0</v>
      </c>
      <c r="J88" s="7">
        <f>91608+298910</f>
        <v>390518</v>
      </c>
      <c r="K88" s="7">
        <f t="shared" si="15"/>
        <v>20203697</v>
      </c>
      <c r="L88" s="13">
        <f t="shared" si="14"/>
        <v>-0.35999999940395355</v>
      </c>
      <c r="N88" s="13" t="s">
        <v>127</v>
      </c>
      <c r="O88" s="4" t="s">
        <v>131</v>
      </c>
      <c r="P88" s="4">
        <f>+(G88+H88)*O$123</f>
        <v>18901772.766</v>
      </c>
      <c r="Q88" s="13">
        <f t="shared" si="16"/>
        <v>52924.9637448</v>
      </c>
      <c r="R88" s="4">
        <f t="shared" si="17"/>
        <v>911406.2340000011</v>
      </c>
      <c r="S88" s="13">
        <f t="shared" si="18"/>
        <v>2551.9374552000036</v>
      </c>
    </row>
    <row r="89" spans="1:19" ht="15.75">
      <c r="A89" s="30">
        <v>391.1</v>
      </c>
      <c r="B89" s="34" t="s">
        <v>48</v>
      </c>
      <c r="C89" s="23">
        <v>8106542.44</v>
      </c>
      <c r="D89" s="14">
        <v>4.82</v>
      </c>
      <c r="E89" s="15">
        <f t="shared" si="19"/>
        <v>390735.345608</v>
      </c>
      <c r="G89" s="7">
        <v>8085913</v>
      </c>
      <c r="H89" s="7">
        <v>20629</v>
      </c>
      <c r="I89" s="7">
        <v>0</v>
      </c>
      <c r="J89" s="7">
        <v>0</v>
      </c>
      <c r="K89" s="7">
        <f t="shared" si="15"/>
        <v>8106542</v>
      </c>
      <c r="L89" s="13">
        <f t="shared" si="14"/>
        <v>-0.44000000040978193</v>
      </c>
      <c r="N89" s="13" t="s">
        <v>127</v>
      </c>
      <c r="O89" t="s">
        <v>113</v>
      </c>
      <c r="P89" s="4">
        <f aca="true" t="shared" si="20" ref="P89:P108">+(G89+H89)*O$121</f>
        <v>7319558.90264</v>
      </c>
      <c r="Q89" s="13">
        <f t="shared" si="16"/>
        <v>352802.739107248</v>
      </c>
      <c r="R89" s="4">
        <f t="shared" si="17"/>
        <v>786983.09736</v>
      </c>
      <c r="S89" s="13">
        <f t="shared" si="18"/>
        <v>37932.585292752</v>
      </c>
    </row>
    <row r="90" spans="1:19" ht="15.75">
      <c r="A90" s="30">
        <v>391.2</v>
      </c>
      <c r="B90" s="35" t="s">
        <v>49</v>
      </c>
      <c r="C90" s="23">
        <v>7430810.57</v>
      </c>
      <c r="D90" s="14">
        <v>3.485</v>
      </c>
      <c r="E90" s="15">
        <f t="shared" si="19"/>
        <v>258963.7483645</v>
      </c>
      <c r="G90" s="7">
        <v>7430810</v>
      </c>
      <c r="H90" s="7">
        <v>0</v>
      </c>
      <c r="I90" s="7">
        <v>0</v>
      </c>
      <c r="J90" s="7">
        <v>0</v>
      </c>
      <c r="K90" s="7">
        <f t="shared" si="15"/>
        <v>7430810</v>
      </c>
      <c r="L90" s="13">
        <f t="shared" si="14"/>
        <v>-0.5700000002980232</v>
      </c>
      <c r="N90" s="13" t="s">
        <v>127</v>
      </c>
      <c r="O90" t="s">
        <v>113</v>
      </c>
      <c r="P90" s="4">
        <f t="shared" si="20"/>
        <v>6709426.9651999995</v>
      </c>
      <c r="Q90" s="13">
        <f t="shared" si="16"/>
        <v>233823.52973721997</v>
      </c>
      <c r="R90" s="4">
        <f t="shared" si="17"/>
        <v>721383.0348000005</v>
      </c>
      <c r="S90" s="13">
        <f t="shared" si="18"/>
        <v>25140.19876278002</v>
      </c>
    </row>
    <row r="91" spans="1:19" ht="15.75">
      <c r="A91" s="30">
        <v>391.3</v>
      </c>
      <c r="B91" s="32" t="s">
        <v>50</v>
      </c>
      <c r="C91" s="23">
        <v>938788</v>
      </c>
      <c r="D91" s="14">
        <v>0</v>
      </c>
      <c r="E91" s="15">
        <f t="shared" si="19"/>
        <v>0</v>
      </c>
      <c r="G91" s="7">
        <v>938788</v>
      </c>
      <c r="H91" s="7">
        <v>0</v>
      </c>
      <c r="I91" s="7">
        <v>0</v>
      </c>
      <c r="J91" s="7">
        <v>0</v>
      </c>
      <c r="K91" s="7">
        <f t="shared" si="15"/>
        <v>938788</v>
      </c>
      <c r="L91" s="13">
        <f t="shared" si="14"/>
        <v>0</v>
      </c>
      <c r="N91" s="13" t="s">
        <v>127</v>
      </c>
      <c r="O91" t="s">
        <v>113</v>
      </c>
      <c r="P91" s="4">
        <f t="shared" si="20"/>
        <v>847650.4609599999</v>
      </c>
      <c r="Q91" s="13">
        <f t="shared" si="16"/>
        <v>0</v>
      </c>
      <c r="R91" s="4">
        <f t="shared" si="17"/>
        <v>91137.53904000006</v>
      </c>
      <c r="S91" s="13">
        <f t="shared" si="18"/>
        <v>0</v>
      </c>
    </row>
    <row r="92" spans="1:19" ht="15.75">
      <c r="A92" s="30">
        <v>391.4</v>
      </c>
      <c r="B92" s="39" t="s">
        <v>51</v>
      </c>
      <c r="C92" s="23">
        <v>1387730</v>
      </c>
      <c r="D92" s="14">
        <v>20</v>
      </c>
      <c r="E92" s="15">
        <f t="shared" si="19"/>
        <v>277546</v>
      </c>
      <c r="G92" s="7">
        <v>1387730</v>
      </c>
      <c r="H92" s="7">
        <v>0</v>
      </c>
      <c r="I92" s="7">
        <v>0</v>
      </c>
      <c r="J92" s="7">
        <v>0</v>
      </c>
      <c r="K92" s="7">
        <f t="shared" si="15"/>
        <v>1387730</v>
      </c>
      <c r="L92" s="13">
        <f t="shared" si="14"/>
        <v>0</v>
      </c>
      <c r="N92" s="13" t="s">
        <v>127</v>
      </c>
      <c r="O92" t="s">
        <v>113</v>
      </c>
      <c r="P92" s="4">
        <f t="shared" si="20"/>
        <v>1253009.1716</v>
      </c>
      <c r="Q92" s="13">
        <f t="shared" si="16"/>
        <v>250601.83432</v>
      </c>
      <c r="R92" s="4">
        <f t="shared" si="17"/>
        <v>134720.8284</v>
      </c>
      <c r="S92" s="13">
        <f t="shared" si="18"/>
        <v>26944.16568</v>
      </c>
    </row>
    <row r="93" spans="1:19" ht="15.75">
      <c r="A93" s="30">
        <v>392</v>
      </c>
      <c r="B93" s="33" t="s">
        <v>52</v>
      </c>
      <c r="C93" s="23">
        <v>23106681.42</v>
      </c>
      <c r="D93" s="14">
        <v>-2.59</v>
      </c>
      <c r="E93" s="15">
        <f t="shared" si="19"/>
        <v>-598463.048778</v>
      </c>
      <c r="G93" s="7">
        <v>22235414</v>
      </c>
      <c r="H93" s="7">
        <v>871268</v>
      </c>
      <c r="I93" s="7">
        <v>0</v>
      </c>
      <c r="J93" s="7">
        <v>0</v>
      </c>
      <c r="K93" s="7">
        <f t="shared" si="15"/>
        <v>23106682</v>
      </c>
      <c r="L93" s="13">
        <f t="shared" si="14"/>
        <v>0.5799999982118607</v>
      </c>
      <c r="N93" s="13" t="s">
        <v>127</v>
      </c>
      <c r="O93" t="s">
        <v>113</v>
      </c>
      <c r="P93" s="4">
        <f t="shared" si="20"/>
        <v>20863485.31144</v>
      </c>
      <c r="Q93" s="13">
        <f t="shared" si="16"/>
        <v>-540364.269566296</v>
      </c>
      <c r="R93" s="4">
        <f t="shared" si="17"/>
        <v>2243196.6885600016</v>
      </c>
      <c r="S93" s="13">
        <f t="shared" si="18"/>
        <v>-58098.79423370403</v>
      </c>
    </row>
    <row r="94" spans="1:19" ht="15.75">
      <c r="A94" s="30">
        <v>393</v>
      </c>
      <c r="B94" s="33" t="s">
        <v>53</v>
      </c>
      <c r="C94" s="23">
        <v>119406</v>
      </c>
      <c r="D94" s="14">
        <v>-1.14</v>
      </c>
      <c r="E94" s="15">
        <f t="shared" si="19"/>
        <v>-1361.2284</v>
      </c>
      <c r="G94" s="7">
        <v>119406</v>
      </c>
      <c r="H94" s="7">
        <v>0</v>
      </c>
      <c r="I94" s="7">
        <v>0</v>
      </c>
      <c r="J94" s="7">
        <v>0</v>
      </c>
      <c r="K94" s="7">
        <f t="shared" si="15"/>
        <v>119406</v>
      </c>
      <c r="L94" s="13">
        <f t="shared" si="14"/>
        <v>0</v>
      </c>
      <c r="N94" s="13" t="s">
        <v>127</v>
      </c>
      <c r="O94" t="s">
        <v>113</v>
      </c>
      <c r="P94" s="4">
        <f t="shared" si="20"/>
        <v>107814.06551999999</v>
      </c>
      <c r="Q94" s="13">
        <f t="shared" si="16"/>
        <v>-1229.0803469279997</v>
      </c>
      <c r="R94" s="4">
        <f t="shared" si="17"/>
        <v>11591.93448000001</v>
      </c>
      <c r="S94" s="13">
        <f t="shared" si="18"/>
        <v>-132.14805307200012</v>
      </c>
    </row>
    <row r="95" spans="1:19" ht="15.75">
      <c r="A95" s="30">
        <v>394</v>
      </c>
      <c r="B95" s="33" t="s">
        <v>54</v>
      </c>
      <c r="C95" s="23">
        <v>11881852.95</v>
      </c>
      <c r="D95" s="14">
        <v>4.53</v>
      </c>
      <c r="E95" s="15">
        <f t="shared" si="19"/>
        <v>538247.938635</v>
      </c>
      <c r="G95" s="7">
        <v>11881853</v>
      </c>
      <c r="H95" s="7">
        <v>0</v>
      </c>
      <c r="I95" s="7">
        <v>0</v>
      </c>
      <c r="J95" s="7">
        <v>0</v>
      </c>
      <c r="K95" s="7">
        <f t="shared" si="15"/>
        <v>11881853</v>
      </c>
      <c r="L95" s="13">
        <f t="shared" si="14"/>
        <v>0.05000000074505806</v>
      </c>
      <c r="N95" s="13" t="s">
        <v>127</v>
      </c>
      <c r="O95" t="s">
        <v>113</v>
      </c>
      <c r="P95" s="4">
        <f t="shared" si="20"/>
        <v>10728362.71076</v>
      </c>
      <c r="Q95" s="13">
        <f t="shared" si="16"/>
        <v>485994.830797428</v>
      </c>
      <c r="R95" s="4">
        <f t="shared" si="17"/>
        <v>1153490.2892400008</v>
      </c>
      <c r="S95" s="13">
        <f t="shared" si="18"/>
        <v>52253.11010257204</v>
      </c>
    </row>
    <row r="96" spans="1:19" ht="15.75">
      <c r="A96" s="30">
        <v>395</v>
      </c>
      <c r="B96" s="33" t="s">
        <v>55</v>
      </c>
      <c r="C96" s="23">
        <v>68293</v>
      </c>
      <c r="D96" s="14">
        <v>0.18</v>
      </c>
      <c r="E96" s="15">
        <f t="shared" si="19"/>
        <v>122.92739999999999</v>
      </c>
      <c r="G96" s="7">
        <v>68293</v>
      </c>
      <c r="H96" s="7">
        <v>0</v>
      </c>
      <c r="I96" s="7">
        <v>0</v>
      </c>
      <c r="J96" s="7">
        <v>0</v>
      </c>
      <c r="K96" s="7">
        <f t="shared" si="15"/>
        <v>68293</v>
      </c>
      <c r="L96" s="13">
        <f t="shared" si="14"/>
        <v>0</v>
      </c>
      <c r="N96" s="13" t="s">
        <v>127</v>
      </c>
      <c r="O96" t="s">
        <v>113</v>
      </c>
      <c r="P96" s="4">
        <f t="shared" si="20"/>
        <v>61663.11556</v>
      </c>
      <c r="Q96" s="13">
        <f t="shared" si="16"/>
        <v>110.993608008</v>
      </c>
      <c r="R96" s="4">
        <f t="shared" si="17"/>
        <v>6629.884440000002</v>
      </c>
      <c r="S96" s="13">
        <f t="shared" si="18"/>
        <v>11.933791992000003</v>
      </c>
    </row>
    <row r="97" spans="1:19" ht="15.75">
      <c r="A97" s="30">
        <v>396</v>
      </c>
      <c r="B97" s="33" t="s">
        <v>56</v>
      </c>
      <c r="C97" s="23">
        <v>6058631.46</v>
      </c>
      <c r="D97" s="14">
        <v>-5.39</v>
      </c>
      <c r="E97" s="15">
        <f t="shared" si="19"/>
        <v>-326560.235694</v>
      </c>
      <c r="G97" s="7">
        <v>5764141</v>
      </c>
      <c r="H97" s="7">
        <v>294490</v>
      </c>
      <c r="I97" s="7">
        <v>0</v>
      </c>
      <c r="J97" s="7">
        <v>0</v>
      </c>
      <c r="K97" s="7">
        <f t="shared" si="15"/>
        <v>6058631</v>
      </c>
      <c r="L97" s="13">
        <f t="shared" si="14"/>
        <v>-0.4599999999627471</v>
      </c>
      <c r="N97" s="13" t="s">
        <v>127</v>
      </c>
      <c r="O97" t="s">
        <v>113</v>
      </c>
      <c r="P97" s="4">
        <f t="shared" si="20"/>
        <v>5470459.102519999</v>
      </c>
      <c r="Q97" s="13">
        <f t="shared" si="16"/>
        <v>-294857.7456258279</v>
      </c>
      <c r="R97" s="4">
        <f t="shared" si="17"/>
        <v>588171.8974800007</v>
      </c>
      <c r="S97" s="13">
        <f t="shared" si="18"/>
        <v>-31702.46527417204</v>
      </c>
    </row>
    <row r="98" spans="1:19" ht="15.75">
      <c r="A98" s="30">
        <v>397</v>
      </c>
      <c r="B98" s="33" t="s">
        <v>57</v>
      </c>
      <c r="C98" s="23">
        <v>31147.91</v>
      </c>
      <c r="D98" s="14">
        <v>7.41</v>
      </c>
      <c r="E98" s="15">
        <f t="shared" si="19"/>
        <v>2308.060131</v>
      </c>
      <c r="G98" s="13">
        <v>31148</v>
      </c>
      <c r="I98" s="7">
        <v>0</v>
      </c>
      <c r="J98" s="7">
        <v>0</v>
      </c>
      <c r="K98" s="7">
        <f t="shared" si="15"/>
        <v>31148</v>
      </c>
      <c r="L98" s="13">
        <f t="shared" si="14"/>
        <v>0.09000000000014552</v>
      </c>
      <c r="N98" s="13" t="s">
        <v>127</v>
      </c>
      <c r="O98" t="s">
        <v>113</v>
      </c>
      <c r="P98" s="4">
        <f t="shared" si="20"/>
        <v>28124.152159999998</v>
      </c>
      <c r="Q98" s="13">
        <f t="shared" si="16"/>
        <v>2083.999675056</v>
      </c>
      <c r="R98" s="4">
        <f t="shared" si="17"/>
        <v>3023.847840000002</v>
      </c>
      <c r="S98" s="13">
        <f t="shared" si="18"/>
        <v>224.06712494400017</v>
      </c>
    </row>
    <row r="99" spans="1:19" ht="15.75">
      <c r="A99" s="30">
        <v>397.1</v>
      </c>
      <c r="B99" s="33" t="s">
        <v>58</v>
      </c>
      <c r="C99" s="23">
        <v>1053489.15</v>
      </c>
      <c r="D99" s="14">
        <v>0.68</v>
      </c>
      <c r="E99" s="15">
        <f t="shared" si="19"/>
        <v>7163.72622</v>
      </c>
      <c r="G99" s="7">
        <v>1053489</v>
      </c>
      <c r="H99" s="7">
        <v>0</v>
      </c>
      <c r="I99" s="7">
        <v>0</v>
      </c>
      <c r="J99" s="7">
        <v>0</v>
      </c>
      <c r="K99" s="7">
        <f t="shared" si="15"/>
        <v>1053489</v>
      </c>
      <c r="L99" s="13">
        <f t="shared" si="14"/>
        <v>-0.14999999990686774</v>
      </c>
      <c r="N99" s="13" t="s">
        <v>127</v>
      </c>
      <c r="O99" t="s">
        <v>113</v>
      </c>
      <c r="P99" s="4">
        <f t="shared" si="20"/>
        <v>951216.28788</v>
      </c>
      <c r="Q99" s="13">
        <f t="shared" si="16"/>
        <v>6468.270757584</v>
      </c>
      <c r="R99" s="4">
        <f t="shared" si="17"/>
        <v>102272.71212000004</v>
      </c>
      <c r="S99" s="13">
        <f t="shared" si="18"/>
        <v>695.4544424160003</v>
      </c>
    </row>
    <row r="100" spans="1:19" ht="15.75">
      <c r="A100" s="30">
        <v>397.2</v>
      </c>
      <c r="B100" s="33" t="s">
        <v>59</v>
      </c>
      <c r="C100" s="23">
        <v>1759910</v>
      </c>
      <c r="D100" s="14">
        <v>-3.24</v>
      </c>
      <c r="E100" s="15">
        <f t="shared" si="19"/>
        <v>-57021.084</v>
      </c>
      <c r="G100" s="7">
        <v>1759910</v>
      </c>
      <c r="H100" s="7">
        <v>0</v>
      </c>
      <c r="I100" s="7">
        <v>0</v>
      </c>
      <c r="J100" s="7">
        <v>0</v>
      </c>
      <c r="K100" s="7">
        <f t="shared" si="15"/>
        <v>1759910</v>
      </c>
      <c r="L100" s="13">
        <f t="shared" si="14"/>
        <v>0</v>
      </c>
      <c r="N100" s="13" t="s">
        <v>127</v>
      </c>
      <c r="O100" t="s">
        <v>113</v>
      </c>
      <c r="P100" s="4">
        <f t="shared" si="20"/>
        <v>1589057.9371999998</v>
      </c>
      <c r="Q100" s="13">
        <f t="shared" si="16"/>
        <v>-51485.47716528</v>
      </c>
      <c r="R100" s="4">
        <f t="shared" si="17"/>
        <v>170852.0628000002</v>
      </c>
      <c r="S100" s="13">
        <f t="shared" si="18"/>
        <v>-5535.606834720006</v>
      </c>
    </row>
    <row r="101" spans="1:19" ht="15.75">
      <c r="A101" s="30">
        <v>397.3</v>
      </c>
      <c r="B101" s="33" t="s">
        <v>60</v>
      </c>
      <c r="C101" s="23">
        <v>2961452.54</v>
      </c>
      <c r="D101" s="14">
        <v>-7.45</v>
      </c>
      <c r="E101" s="15">
        <f t="shared" si="19"/>
        <v>-220628.21423</v>
      </c>
      <c r="G101" s="7">
        <v>2944655</v>
      </c>
      <c r="H101" s="7">
        <v>16798</v>
      </c>
      <c r="I101" s="7">
        <v>0</v>
      </c>
      <c r="J101" s="7">
        <v>0</v>
      </c>
      <c r="K101" s="7">
        <f t="shared" si="15"/>
        <v>2961453</v>
      </c>
      <c r="L101" s="13">
        <f t="shared" si="14"/>
        <v>0.4599999999627471</v>
      </c>
      <c r="N101" s="13" t="s">
        <v>127</v>
      </c>
      <c r="O101" t="s">
        <v>113</v>
      </c>
      <c r="P101" s="4">
        <f t="shared" si="20"/>
        <v>2673955.1427599997</v>
      </c>
      <c r="Q101" s="13">
        <f t="shared" si="16"/>
        <v>-199209.65813561997</v>
      </c>
      <c r="R101" s="4">
        <f t="shared" si="17"/>
        <v>287497.8572400003</v>
      </c>
      <c r="S101" s="13">
        <f t="shared" si="18"/>
        <v>-21418.590364380023</v>
      </c>
    </row>
    <row r="102" spans="1:19" ht="15.75">
      <c r="A102" s="30">
        <v>397.4</v>
      </c>
      <c r="B102" s="33" t="s">
        <v>61</v>
      </c>
      <c r="C102" s="23">
        <v>1786065.18</v>
      </c>
      <c r="D102" s="14">
        <v>1.04</v>
      </c>
      <c r="E102" s="15">
        <f t="shared" si="19"/>
        <v>18575.077871999998</v>
      </c>
      <c r="G102" s="7">
        <v>1786065</v>
      </c>
      <c r="H102" s="7">
        <v>0</v>
      </c>
      <c r="I102" s="7">
        <v>0</v>
      </c>
      <c r="J102" s="7">
        <v>0</v>
      </c>
      <c r="K102" s="7">
        <f t="shared" si="15"/>
        <v>1786065</v>
      </c>
      <c r="L102" s="13">
        <f t="shared" si="14"/>
        <v>-0.17999999993480742</v>
      </c>
      <c r="N102" s="13" t="s">
        <v>127</v>
      </c>
      <c r="O102" t="s">
        <v>113</v>
      </c>
      <c r="P102" s="4">
        <f t="shared" si="20"/>
        <v>1612673.8098</v>
      </c>
      <c r="Q102" s="13">
        <f t="shared" si="16"/>
        <v>16771.80762192</v>
      </c>
      <c r="R102" s="4">
        <f t="shared" si="17"/>
        <v>173391.19020000007</v>
      </c>
      <c r="S102" s="13">
        <f t="shared" si="18"/>
        <v>1803.2683780800007</v>
      </c>
    </row>
    <row r="103" spans="1:19" ht="15.75">
      <c r="A103" s="30">
        <v>397.5</v>
      </c>
      <c r="B103" s="33" t="s">
        <v>62</v>
      </c>
      <c r="C103" s="23">
        <v>1809931.35</v>
      </c>
      <c r="D103" s="14">
        <v>8.73</v>
      </c>
      <c r="E103" s="15">
        <f t="shared" si="19"/>
        <v>158007.006855</v>
      </c>
      <c r="G103" s="7">
        <v>1800767</v>
      </c>
      <c r="H103" s="7">
        <v>9164</v>
      </c>
      <c r="I103" s="7">
        <v>0</v>
      </c>
      <c r="J103" s="7">
        <v>0</v>
      </c>
      <c r="K103" s="7">
        <f t="shared" si="15"/>
        <v>1809931</v>
      </c>
      <c r="L103" s="13">
        <f t="shared" si="14"/>
        <v>-0.35000000009313226</v>
      </c>
      <c r="N103" s="13" t="s">
        <v>127</v>
      </c>
      <c r="O103" t="s">
        <v>113</v>
      </c>
      <c r="P103" s="4">
        <f t="shared" si="20"/>
        <v>1634222.8985199998</v>
      </c>
      <c r="Q103" s="13">
        <f t="shared" si="16"/>
        <v>142667.659040796</v>
      </c>
      <c r="R103" s="4">
        <f t="shared" si="17"/>
        <v>175708.1014800002</v>
      </c>
      <c r="S103" s="13">
        <f t="shared" si="18"/>
        <v>15339.317259204017</v>
      </c>
    </row>
    <row r="104" spans="1:19" ht="15.75">
      <c r="A104" s="30">
        <v>398.1</v>
      </c>
      <c r="B104" s="33" t="s">
        <v>63</v>
      </c>
      <c r="C104" s="23">
        <v>78890</v>
      </c>
      <c r="D104" s="14">
        <v>-4.1</v>
      </c>
      <c r="E104" s="15">
        <f t="shared" si="19"/>
        <v>-3234.49</v>
      </c>
      <c r="G104" s="7">
        <v>78890</v>
      </c>
      <c r="H104" s="7">
        <v>0</v>
      </c>
      <c r="I104" s="7">
        <v>0</v>
      </c>
      <c r="J104" s="7">
        <v>0</v>
      </c>
      <c r="K104" s="7">
        <f t="shared" si="15"/>
        <v>78890</v>
      </c>
      <c r="L104" s="13">
        <f t="shared" si="14"/>
        <v>0</v>
      </c>
      <c r="N104" s="13" t="s">
        <v>127</v>
      </c>
      <c r="O104" t="s">
        <v>113</v>
      </c>
      <c r="P104" s="4">
        <f t="shared" si="20"/>
        <v>71231.3588</v>
      </c>
      <c r="Q104" s="13">
        <f t="shared" si="16"/>
        <v>-2920.4857107999997</v>
      </c>
      <c r="R104" s="4">
        <f t="shared" si="17"/>
        <v>7658.641199999998</v>
      </c>
      <c r="S104" s="13">
        <f t="shared" si="18"/>
        <v>-314.0042891999999</v>
      </c>
    </row>
    <row r="105" spans="1:19" ht="15.75">
      <c r="A105" s="30">
        <v>398.2</v>
      </c>
      <c r="B105" s="33" t="s">
        <v>64</v>
      </c>
      <c r="C105" s="23">
        <v>53214</v>
      </c>
      <c r="D105" s="14">
        <v>-4.1</v>
      </c>
      <c r="E105" s="15">
        <f>+D105*C105/100</f>
        <v>-2181.774</v>
      </c>
      <c r="G105" s="7">
        <v>53214</v>
      </c>
      <c r="H105" s="7">
        <v>0</v>
      </c>
      <c r="I105" s="7">
        <v>0</v>
      </c>
      <c r="J105" s="7">
        <v>0</v>
      </c>
      <c r="K105" s="7">
        <f t="shared" si="15"/>
        <v>53214</v>
      </c>
      <c r="L105" s="13">
        <f t="shared" si="14"/>
        <v>0</v>
      </c>
      <c r="N105" s="13" t="s">
        <v>127</v>
      </c>
      <c r="O105" t="s">
        <v>113</v>
      </c>
      <c r="P105" s="4">
        <f t="shared" si="20"/>
        <v>48047.984879999996</v>
      </c>
      <c r="Q105" s="13">
        <f t="shared" si="16"/>
        <v>-1969.9673800799997</v>
      </c>
      <c r="R105" s="4">
        <f t="shared" si="17"/>
        <v>5166.015120000004</v>
      </c>
      <c r="S105" s="13">
        <f t="shared" si="18"/>
        <v>-211.80661992000012</v>
      </c>
    </row>
    <row r="106" spans="1:19" ht="15.75">
      <c r="A106" s="30">
        <v>398.3</v>
      </c>
      <c r="B106" s="33" t="s">
        <v>65</v>
      </c>
      <c r="C106" s="23">
        <v>14873</v>
      </c>
      <c r="D106" s="14">
        <v>-4.1</v>
      </c>
      <c r="E106" s="15">
        <f t="shared" si="19"/>
        <v>-609.793</v>
      </c>
      <c r="G106" s="7">
        <v>14873</v>
      </c>
      <c r="H106" s="7">
        <v>0</v>
      </c>
      <c r="I106" s="7">
        <v>0</v>
      </c>
      <c r="J106" s="7">
        <v>0</v>
      </c>
      <c r="K106" s="7">
        <f t="shared" si="15"/>
        <v>14873</v>
      </c>
      <c r="L106" s="13">
        <f>+K106-C106</f>
        <v>0</v>
      </c>
      <c r="N106" s="13" t="s">
        <v>127</v>
      </c>
      <c r="O106" t="s">
        <v>113</v>
      </c>
      <c r="P106" s="4">
        <f t="shared" si="20"/>
        <v>13429.129159999999</v>
      </c>
      <c r="Q106" s="13">
        <f t="shared" si="16"/>
        <v>-550.5942955599999</v>
      </c>
      <c r="R106" s="4">
        <f t="shared" si="17"/>
        <v>1443.8708400000014</v>
      </c>
      <c r="S106" s="13">
        <f t="shared" si="18"/>
        <v>-59.19870444000006</v>
      </c>
    </row>
    <row r="107" spans="1:19" ht="15.75">
      <c r="A107" s="30">
        <v>398.4</v>
      </c>
      <c r="B107" s="33" t="s">
        <v>66</v>
      </c>
      <c r="C107" s="23">
        <v>10120</v>
      </c>
      <c r="D107" s="14">
        <v>1.84</v>
      </c>
      <c r="E107" s="15">
        <f t="shared" si="19"/>
        <v>186.208</v>
      </c>
      <c r="G107" s="7">
        <v>5393</v>
      </c>
      <c r="H107" s="7">
        <v>4727</v>
      </c>
      <c r="I107" s="7">
        <v>0</v>
      </c>
      <c r="J107" s="7">
        <v>0</v>
      </c>
      <c r="K107" s="7">
        <f t="shared" si="15"/>
        <v>10120</v>
      </c>
      <c r="L107" s="13">
        <f>+K107-C107</f>
        <v>0</v>
      </c>
      <c r="N107" s="13" t="s">
        <v>127</v>
      </c>
      <c r="O107" t="s">
        <v>113</v>
      </c>
      <c r="P107" s="4">
        <f t="shared" si="20"/>
        <v>9137.5504</v>
      </c>
      <c r="Q107" s="13">
        <f t="shared" si="16"/>
        <v>168.13092736000002</v>
      </c>
      <c r="R107" s="4">
        <f t="shared" si="17"/>
        <v>982.4495999999999</v>
      </c>
      <c r="S107" s="13">
        <f t="shared" si="18"/>
        <v>18.077072639999997</v>
      </c>
    </row>
    <row r="108" spans="1:19" ht="15.75">
      <c r="A108" s="30">
        <v>398.5</v>
      </c>
      <c r="B108" s="33" t="s">
        <v>67</v>
      </c>
      <c r="C108" s="41">
        <v>66739</v>
      </c>
      <c r="D108" s="14">
        <v>-3.29</v>
      </c>
      <c r="E108" s="27">
        <f t="shared" si="19"/>
        <v>-2195.7131</v>
      </c>
      <c r="G108" s="42">
        <v>66739</v>
      </c>
      <c r="H108" s="42">
        <v>0</v>
      </c>
      <c r="I108" s="42">
        <v>0</v>
      </c>
      <c r="J108" s="42">
        <v>0</v>
      </c>
      <c r="K108" s="42">
        <f t="shared" si="15"/>
        <v>66739</v>
      </c>
      <c r="L108" s="27">
        <f>+K108-C108</f>
        <v>0</v>
      </c>
      <c r="N108" s="13" t="s">
        <v>127</v>
      </c>
      <c r="O108" t="s">
        <v>113</v>
      </c>
      <c r="P108" s="28">
        <f t="shared" si="20"/>
        <v>60259.97788</v>
      </c>
      <c r="Q108" s="27">
        <f t="shared" si="16"/>
        <v>-1982.553272252</v>
      </c>
      <c r="R108" s="28">
        <f t="shared" si="17"/>
        <v>6479.022120000001</v>
      </c>
      <c r="S108" s="27">
        <f t="shared" si="18"/>
        <v>-213.15982774800005</v>
      </c>
    </row>
    <row r="109" spans="1:14" ht="16.5" thickBot="1">
      <c r="A109" s="12"/>
      <c r="B109" s="33"/>
      <c r="D109" s="15"/>
      <c r="E109" s="4"/>
      <c r="G109" s="4"/>
      <c r="H109" s="4"/>
      <c r="I109" s="4"/>
      <c r="J109" s="4"/>
      <c r="K109" s="4"/>
      <c r="L109" s="4"/>
      <c r="M109" s="4"/>
      <c r="N109" s="4"/>
    </row>
    <row r="110" spans="1:19" ht="16.5" thickBot="1">
      <c r="A110" s="12"/>
      <c r="B110" s="33" t="s">
        <v>133</v>
      </c>
      <c r="C110" s="43">
        <f>SUM(C1:C108)</f>
        <v>1878302300.8100004</v>
      </c>
      <c r="D110" s="14"/>
      <c r="E110" s="44">
        <f>SUM(E1:E108)</f>
        <v>-6501261.341291812</v>
      </c>
      <c r="G110" s="43">
        <f aca="true" t="shared" si="21" ref="G110:L110">SUM(G1:G108)</f>
        <v>1693910212.79</v>
      </c>
      <c r="H110" s="43">
        <f t="shared" si="21"/>
        <v>148676080</v>
      </c>
      <c r="I110" s="43">
        <f t="shared" si="21"/>
        <v>33910058</v>
      </c>
      <c r="J110" s="43">
        <f t="shared" si="21"/>
        <v>2392328</v>
      </c>
      <c r="K110" s="43">
        <f t="shared" si="21"/>
        <v>1878888678.79</v>
      </c>
      <c r="L110" s="43">
        <f t="shared" si="21"/>
        <v>586377.9799999667</v>
      </c>
      <c r="M110" s="15"/>
      <c r="N110" s="29" t="s">
        <v>132</v>
      </c>
      <c r="P110" s="15">
        <f>SUM(P1:P108)</f>
        <v>1656353880.3629167</v>
      </c>
      <c r="Q110" s="15">
        <f>SUM(Q1:Q108)</f>
        <v>-5859964.130426843</v>
      </c>
      <c r="R110" s="15">
        <f>SUM(R1:R108)</f>
        <v>186232412.42708343</v>
      </c>
      <c r="S110" s="15">
        <f>SUM(S1:S108)</f>
        <v>-624228.4385841601</v>
      </c>
    </row>
    <row r="111" spans="1:19" ht="16.5" thickTop="1">
      <c r="A111" s="40"/>
      <c r="B111" s="33"/>
      <c r="C111" s="15"/>
      <c r="D111" s="14"/>
      <c r="E111" s="15"/>
      <c r="S111" s="13"/>
    </row>
    <row r="112" spans="1:19" ht="15.75">
      <c r="A112" s="12"/>
      <c r="B112" s="33"/>
      <c r="C112" s="15">
        <v>1878302300.8100004</v>
      </c>
      <c r="D112" s="14"/>
      <c r="E112" s="15"/>
      <c r="G112" s="13" t="s">
        <v>107</v>
      </c>
      <c r="H112" s="13">
        <f>+H110+G110</f>
        <v>1842586292.79</v>
      </c>
      <c r="L112" s="4"/>
      <c r="M112" s="4"/>
      <c r="N112" s="2" t="s">
        <v>150</v>
      </c>
      <c r="Q112" s="27">
        <f>Q93+Q97</f>
        <v>-835222.015192124</v>
      </c>
      <c r="S112" s="27">
        <f>S93+S97</f>
        <v>-89801.25950787606</v>
      </c>
    </row>
    <row r="113" spans="1:19" ht="16.5" thickBot="1">
      <c r="A113" s="40"/>
      <c r="B113" s="33"/>
      <c r="C113" s="4">
        <f>+C110-C112</f>
        <v>0</v>
      </c>
      <c r="D113" s="14"/>
      <c r="E113" s="15"/>
      <c r="N113" s="2"/>
      <c r="S113" s="13"/>
    </row>
    <row r="114" spans="1:19" ht="16.5" thickBot="1">
      <c r="A114" s="40"/>
      <c r="B114" s="33"/>
      <c r="C114" s="15"/>
      <c r="D114" s="14"/>
      <c r="E114" s="15"/>
      <c r="G114" s="13" t="s">
        <v>108</v>
      </c>
      <c r="H114" s="13">
        <v>1842586292.79</v>
      </c>
      <c r="N114" s="2" t="s">
        <v>128</v>
      </c>
      <c r="Q114" s="45">
        <f>+Q110-Q112</f>
        <v>-5024742.115234719</v>
      </c>
      <c r="R114" s="46"/>
      <c r="S114" s="45">
        <f>+S110-S112</f>
        <v>-534427.1790762839</v>
      </c>
    </row>
    <row r="115" spans="1:8" ht="15.75">
      <c r="A115" s="40"/>
      <c r="B115" s="33"/>
      <c r="C115" s="15"/>
      <c r="D115" s="14"/>
      <c r="E115" s="15"/>
      <c r="H115" s="13">
        <f>+H112-H114</f>
        <v>0</v>
      </c>
    </row>
    <row r="116" spans="1:5" ht="15.75">
      <c r="A116" s="40"/>
      <c r="B116" s="33"/>
      <c r="C116" s="15"/>
      <c r="D116" s="14"/>
      <c r="E116" s="15"/>
    </row>
    <row r="117" spans="1:13" ht="15.75">
      <c r="A117" s="40"/>
      <c r="B117" s="33"/>
      <c r="C117" s="15"/>
      <c r="D117" s="14"/>
      <c r="E117" s="15"/>
      <c r="M117"/>
    </row>
    <row r="118" spans="1:16" ht="15.75">
      <c r="A118" s="40"/>
      <c r="B118" s="33"/>
      <c r="C118" s="15"/>
      <c r="D118" s="14"/>
      <c r="E118" s="15"/>
      <c r="M118"/>
      <c r="P118" s="24"/>
    </row>
    <row r="119" spans="1:16" ht="15.75">
      <c r="A119" s="40"/>
      <c r="B119" s="33"/>
      <c r="C119" s="15"/>
      <c r="D119" s="14"/>
      <c r="E119" s="15"/>
      <c r="N119" t="s">
        <v>111</v>
      </c>
      <c r="O119" s="24">
        <f>636276763/700302027</f>
        <v>0.9085747841195382</v>
      </c>
      <c r="P119" s="24"/>
    </row>
    <row r="120" spans="1:15" ht="15.75">
      <c r="A120" s="40"/>
      <c r="B120" s="33"/>
      <c r="C120" s="15"/>
      <c r="D120" s="14"/>
      <c r="E120" s="15"/>
      <c r="N120" t="s">
        <v>112</v>
      </c>
      <c r="O120" s="24">
        <f>547979/606899</f>
        <v>0.9029163007353778</v>
      </c>
    </row>
    <row r="121" spans="1:15" ht="15.75">
      <c r="A121" s="40"/>
      <c r="B121" s="33"/>
      <c r="C121" s="15"/>
      <c r="D121" s="14"/>
      <c r="E121" s="15"/>
      <c r="N121" s="13" t="s">
        <v>120</v>
      </c>
      <c r="O121" s="24">
        <v>0.90292</v>
      </c>
    </row>
    <row r="122" spans="1:15" ht="15.75">
      <c r="A122" s="40"/>
      <c r="B122" s="33"/>
      <c r="C122" s="15"/>
      <c r="D122" s="14"/>
      <c r="E122" s="15"/>
      <c r="N122" s="13" t="s">
        <v>129</v>
      </c>
      <c r="O122" s="24">
        <v>0.9591</v>
      </c>
    </row>
    <row r="123" spans="1:15" ht="15.75">
      <c r="A123" s="40"/>
      <c r="B123" s="33"/>
      <c r="C123" s="15"/>
      <c r="D123" s="14"/>
      <c r="E123" s="15"/>
      <c r="N123" s="13" t="s">
        <v>130</v>
      </c>
      <c r="O123" s="24">
        <v>0.954</v>
      </c>
    </row>
    <row r="124" spans="1:5" ht="15.75">
      <c r="A124" s="40"/>
      <c r="B124" s="33"/>
      <c r="C124" s="15"/>
      <c r="D124" s="14"/>
      <c r="E124" s="15"/>
    </row>
    <row r="125" spans="1:5" ht="15.75">
      <c r="A125" s="40"/>
      <c r="B125" s="33"/>
      <c r="C125" s="15"/>
      <c r="D125" s="14"/>
      <c r="E125" s="15"/>
    </row>
    <row r="126" spans="1:5" ht="15.75">
      <c r="A126" s="40"/>
      <c r="B126" s="33"/>
      <c r="C126" s="15"/>
      <c r="D126" s="14"/>
      <c r="E126" s="15"/>
    </row>
    <row r="127" spans="1:5" ht="15.75">
      <c r="A127" s="40"/>
      <c r="B127" s="33"/>
      <c r="C127" s="15"/>
      <c r="D127" s="14"/>
      <c r="E127" s="15"/>
    </row>
    <row r="128" spans="1:5" ht="15.75">
      <c r="A128" s="40"/>
      <c r="B128" s="33"/>
      <c r="C128" s="15"/>
      <c r="D128" s="14"/>
      <c r="E128" s="15"/>
    </row>
    <row r="129" spans="1:5" ht="15.75">
      <c r="A129" s="40"/>
      <c r="B129" s="33"/>
      <c r="C129" s="15"/>
      <c r="D129" s="14"/>
      <c r="E129" s="15"/>
    </row>
    <row r="130" spans="1:5" ht="15.75">
      <c r="A130" s="40"/>
      <c r="B130" s="33"/>
      <c r="C130" s="15"/>
      <c r="D130" s="14"/>
      <c r="E130" s="15"/>
    </row>
    <row r="131" spans="1:5" ht="15.75">
      <c r="A131" s="40"/>
      <c r="B131" s="33"/>
      <c r="C131" s="15"/>
      <c r="D131" s="14"/>
      <c r="E131" s="15"/>
    </row>
    <row r="132" spans="1:5" ht="15.75">
      <c r="A132" s="40"/>
      <c r="B132" s="33"/>
      <c r="C132" s="15"/>
      <c r="D132" s="14"/>
      <c r="E132" s="15"/>
    </row>
    <row r="133" spans="1:5" ht="15.75">
      <c r="A133" s="40"/>
      <c r="B133" s="33"/>
      <c r="C133" s="15"/>
      <c r="D133" s="14"/>
      <c r="E133" s="15"/>
    </row>
    <row r="134" spans="1:5" ht="15.75">
      <c r="A134" s="40"/>
      <c r="B134" s="33"/>
      <c r="C134" s="15"/>
      <c r="D134" s="14"/>
      <c r="E134" s="15"/>
    </row>
    <row r="135" spans="1:5" ht="15.75">
      <c r="A135" s="40"/>
      <c r="B135" s="33"/>
      <c r="C135" s="15"/>
      <c r="D135" s="14"/>
      <c r="E135" s="15"/>
    </row>
    <row r="136" spans="1:5" ht="15.75">
      <c r="A136" s="40"/>
      <c r="B136" s="33"/>
      <c r="C136" s="15"/>
      <c r="D136" s="14"/>
      <c r="E136" s="15"/>
    </row>
    <row r="137" spans="1:5" ht="15.75">
      <c r="A137" s="40"/>
      <c r="B137" s="33"/>
      <c r="C137" s="15"/>
      <c r="D137" s="14"/>
      <c r="E137" s="15"/>
    </row>
  </sheetData>
  <sheetProtection/>
  <mergeCells count="3">
    <mergeCell ref="C4:E4"/>
    <mergeCell ref="G4:L4"/>
    <mergeCell ref="N4:Q4"/>
  </mergeCells>
  <printOptions horizontalCentered="1"/>
  <pageMargins left="0.25" right="0.25" top="0.7" bottom="0.5" header="0.5" footer="0.4"/>
  <pageSetup fitToHeight="2" fitToWidth="1" horizontalDpi="600" verticalDpi="600" orientation="landscape" scale="52" r:id="rId1"/>
  <rowBreaks count="2" manualBreakCount="2">
    <brk id="53" max="16" man="1"/>
    <brk id="9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PageLayoutView="0" workbookViewId="0" topLeftCell="E78">
      <selection activeCell="G108" sqref="G108"/>
    </sheetView>
  </sheetViews>
  <sheetFormatPr defaultColWidth="11.77734375" defaultRowHeight="15"/>
  <cols>
    <col min="1" max="1" width="8.4453125" style="3" customWidth="1"/>
    <col min="2" max="2" width="53.4453125" style="2" customWidth="1"/>
    <col min="3" max="3" width="13.77734375" style="10" customWidth="1"/>
    <col min="4" max="4" width="3.21484375" style="4" customWidth="1"/>
    <col min="5" max="7" width="13.77734375" style="13" customWidth="1"/>
    <col min="8" max="8" width="3.21484375" style="13" customWidth="1"/>
    <col min="9" max="9" width="17.88671875" style="13" customWidth="1"/>
    <col min="10" max="10" width="16.77734375" style="0" customWidth="1"/>
    <col min="11" max="11" width="13.77734375" style="4" customWidth="1"/>
    <col min="12" max="12" width="13.77734375" style="13" customWidth="1"/>
    <col min="13" max="14" width="13.77734375" style="4" customWidth="1"/>
    <col min="15" max="16384" width="11.77734375" style="4" customWidth="1"/>
  </cols>
  <sheetData>
    <row r="1" spans="1:3" ht="15.75">
      <c r="A1" s="1" t="s">
        <v>157</v>
      </c>
      <c r="B1" s="1"/>
      <c r="C1" s="1"/>
    </row>
    <row r="2" spans="1:3" ht="15.75">
      <c r="A2" s="11" t="s">
        <v>101</v>
      </c>
      <c r="B2" s="16"/>
      <c r="C2" s="5"/>
    </row>
    <row r="3" spans="1:3" ht="15.75">
      <c r="A3" s="11"/>
      <c r="B3" s="16"/>
      <c r="C3" s="5"/>
    </row>
    <row r="4" spans="1:14" ht="15.75">
      <c r="A4" s="1" t="s">
        <v>156</v>
      </c>
      <c r="B4" s="1"/>
      <c r="C4" s="5" t="s">
        <v>124</v>
      </c>
      <c r="E4" s="47" t="s">
        <v>154</v>
      </c>
      <c r="F4" s="47"/>
      <c r="G4" s="47"/>
      <c r="I4" s="47" t="s">
        <v>155</v>
      </c>
      <c r="J4" s="47"/>
      <c r="K4" s="47"/>
      <c r="L4" s="47"/>
      <c r="M4" s="47"/>
      <c r="N4" s="47"/>
    </row>
    <row r="5" spans="3:14" ht="15.75">
      <c r="C5" s="9" t="s">
        <v>87</v>
      </c>
      <c r="L5" s="17" t="s">
        <v>124</v>
      </c>
      <c r="N5" s="17" t="s">
        <v>124</v>
      </c>
    </row>
    <row r="6" spans="1:14" ht="15.75">
      <c r="A6" s="6"/>
      <c r="C6" s="9" t="s">
        <v>90</v>
      </c>
      <c r="I6" s="3" t="s">
        <v>121</v>
      </c>
      <c r="J6" s="3" t="s">
        <v>121</v>
      </c>
      <c r="K6" s="3" t="s">
        <v>102</v>
      </c>
      <c r="L6" s="17" t="s">
        <v>126</v>
      </c>
      <c r="M6" s="3" t="s">
        <v>103</v>
      </c>
      <c r="N6" s="17" t="s">
        <v>126</v>
      </c>
    </row>
    <row r="7" spans="1:14" ht="15.75">
      <c r="A7" s="12"/>
      <c r="B7" s="18"/>
      <c r="C7" s="19" t="s">
        <v>88</v>
      </c>
      <c r="E7" s="20" t="s">
        <v>102</v>
      </c>
      <c r="F7" s="20" t="s">
        <v>103</v>
      </c>
      <c r="G7" s="20" t="s">
        <v>104</v>
      </c>
      <c r="H7" s="25"/>
      <c r="I7" s="20" t="s">
        <v>123</v>
      </c>
      <c r="J7" s="26" t="s">
        <v>122</v>
      </c>
      <c r="K7" s="26" t="s">
        <v>2</v>
      </c>
      <c r="L7" s="26" t="s">
        <v>125</v>
      </c>
      <c r="M7" s="26" t="s">
        <v>2</v>
      </c>
      <c r="N7" s="26" t="s">
        <v>125</v>
      </c>
    </row>
    <row r="8" spans="1:14" ht="15.75">
      <c r="A8" s="4"/>
      <c r="B8" s="11" t="s">
        <v>3</v>
      </c>
      <c r="C8" s="9" t="s">
        <v>136</v>
      </c>
      <c r="D8" s="3"/>
      <c r="E8" s="17" t="s">
        <v>137</v>
      </c>
      <c r="F8" s="17" t="s">
        <v>138</v>
      </c>
      <c r="G8" s="17" t="s">
        <v>139</v>
      </c>
      <c r="H8" s="17"/>
      <c r="I8" s="17" t="s">
        <v>140</v>
      </c>
      <c r="J8" s="17" t="s">
        <v>141</v>
      </c>
      <c r="K8" s="17" t="s">
        <v>142</v>
      </c>
      <c r="L8" s="17" t="s">
        <v>143</v>
      </c>
      <c r="M8" s="17" t="s">
        <v>144</v>
      </c>
      <c r="N8" s="17" t="s">
        <v>145</v>
      </c>
    </row>
    <row r="9" spans="1:7" ht="15.75">
      <c r="A9" s="2"/>
      <c r="C9" s="5"/>
      <c r="E9" s="7"/>
      <c r="F9" s="7"/>
      <c r="G9" s="7"/>
    </row>
    <row r="10" spans="1:14" ht="15.75">
      <c r="A10" s="30">
        <v>301</v>
      </c>
      <c r="B10" s="31" t="s">
        <v>4</v>
      </c>
      <c r="C10" s="14"/>
      <c r="E10" s="7">
        <v>852</v>
      </c>
      <c r="F10" s="7">
        <v>322</v>
      </c>
      <c r="G10" s="7">
        <f>+E10+F10</f>
        <v>1174</v>
      </c>
      <c r="I10" s="4" t="s">
        <v>118</v>
      </c>
      <c r="J10" t="s">
        <v>110</v>
      </c>
      <c r="K10" s="4">
        <f>+E10</f>
        <v>852</v>
      </c>
      <c r="L10" s="13">
        <f aca="true" t="shared" si="0" ref="L10:L41">+K10*C10/100</f>
        <v>0</v>
      </c>
      <c r="M10" s="4">
        <f>+G10-K10</f>
        <v>322</v>
      </c>
      <c r="N10" s="13">
        <f aca="true" t="shared" si="1" ref="N10:N41">+M10*C10/100</f>
        <v>0</v>
      </c>
    </row>
    <row r="11" spans="1:14" ht="15.75">
      <c r="A11" s="30">
        <v>302</v>
      </c>
      <c r="B11" s="32" t="s">
        <v>5</v>
      </c>
      <c r="C11" s="14"/>
      <c r="E11" s="7">
        <v>83496.27</v>
      </c>
      <c r="F11" s="7">
        <v>125</v>
      </c>
      <c r="G11" s="7">
        <f aca="true" t="shared" si="2" ref="G11:G74">+E11+F11</f>
        <v>83621.27</v>
      </c>
      <c r="I11" s="4" t="s">
        <v>118</v>
      </c>
      <c r="J11" t="s">
        <v>110</v>
      </c>
      <c r="K11" s="4">
        <f>+E11</f>
        <v>83496.27</v>
      </c>
      <c r="L11" s="13">
        <f t="shared" si="0"/>
        <v>0</v>
      </c>
      <c r="M11" s="4">
        <f aca="true" t="shared" si="3" ref="M11:M74">+G11-K11</f>
        <v>125</v>
      </c>
      <c r="N11" s="13">
        <f t="shared" si="1"/>
        <v>0</v>
      </c>
    </row>
    <row r="12" spans="1:14" ht="15.75">
      <c r="A12" s="30">
        <v>303.1</v>
      </c>
      <c r="B12" s="33" t="s">
        <v>6</v>
      </c>
      <c r="C12" s="14">
        <v>-6.2459</v>
      </c>
      <c r="E12" s="7">
        <v>32368534.81</v>
      </c>
      <c r="F12" s="7">
        <v>0</v>
      </c>
      <c r="G12" s="7">
        <f t="shared" si="2"/>
        <v>32368534.81</v>
      </c>
      <c r="I12" s="4" t="s">
        <v>119</v>
      </c>
      <c r="J12" t="s">
        <v>112</v>
      </c>
      <c r="K12" s="4">
        <f>(+E12+F12)*K$120</f>
        <v>29226077.710869502</v>
      </c>
      <c r="L12" s="13">
        <f t="shared" si="0"/>
        <v>-1825431.5877431983</v>
      </c>
      <c r="M12" s="4">
        <f t="shared" si="3"/>
        <v>3142457.0991304964</v>
      </c>
      <c r="N12" s="13">
        <f t="shared" si="1"/>
        <v>-196274.72795459165</v>
      </c>
    </row>
    <row r="13" spans="1:14" ht="15.75">
      <c r="A13" s="30">
        <v>303.2</v>
      </c>
      <c r="B13" s="33" t="s">
        <v>7</v>
      </c>
      <c r="C13" s="14">
        <v>0.29</v>
      </c>
      <c r="E13" s="7">
        <v>28727578.54</v>
      </c>
      <c r="F13" s="7">
        <v>1859863</v>
      </c>
      <c r="G13" s="7">
        <f t="shared" si="2"/>
        <v>30587441.54</v>
      </c>
      <c r="I13" s="4" t="s">
        <v>119</v>
      </c>
      <c r="J13" t="s">
        <v>112</v>
      </c>
      <c r="K13" s="4">
        <f>(+E13+F13)*K$120</f>
        <v>27617899.564256426</v>
      </c>
      <c r="L13" s="13">
        <f t="shared" si="0"/>
        <v>80091.90873634363</v>
      </c>
      <c r="M13" s="4">
        <f t="shared" si="3"/>
        <v>2969541.975743573</v>
      </c>
      <c r="N13" s="13">
        <f t="shared" si="1"/>
        <v>8611.671729656362</v>
      </c>
    </row>
    <row r="14" spans="1:14" ht="15.75">
      <c r="A14" s="30">
        <v>303.3</v>
      </c>
      <c r="B14" s="31" t="s">
        <v>8</v>
      </c>
      <c r="C14" s="14">
        <v>9.42</v>
      </c>
      <c r="E14" s="7">
        <v>4146951</v>
      </c>
      <c r="F14" s="7">
        <v>0</v>
      </c>
      <c r="G14" s="7">
        <f t="shared" si="2"/>
        <v>4146951</v>
      </c>
      <c r="I14" s="4" t="s">
        <v>119</v>
      </c>
      <c r="J14" t="s">
        <v>112</v>
      </c>
      <c r="K14" s="4">
        <f>(+E14+F14)*K$120</f>
        <v>3744349.6562508754</v>
      </c>
      <c r="L14" s="13">
        <f t="shared" si="0"/>
        <v>352717.73761883244</v>
      </c>
      <c r="M14" s="4">
        <f t="shared" si="3"/>
        <v>402601.34374912456</v>
      </c>
      <c r="N14" s="13">
        <f t="shared" si="1"/>
        <v>37925.04658116753</v>
      </c>
    </row>
    <row r="15" spans="1:14" ht="15.75">
      <c r="A15" s="30">
        <v>303.4</v>
      </c>
      <c r="B15" s="31" t="s">
        <v>9</v>
      </c>
      <c r="C15" s="14">
        <v>2.64</v>
      </c>
      <c r="E15" s="7">
        <v>1401734.33</v>
      </c>
      <c r="F15" s="7">
        <v>0</v>
      </c>
      <c r="G15" s="7">
        <f t="shared" si="2"/>
        <v>1401734.33</v>
      </c>
      <c r="I15" s="4" t="s">
        <v>119</v>
      </c>
      <c r="J15" t="s">
        <v>112</v>
      </c>
      <c r="K15" s="4">
        <f>(+E15+F15)*K$120</f>
        <v>1265648.7758573834</v>
      </c>
      <c r="L15" s="13">
        <f t="shared" si="0"/>
        <v>33413.12768263492</v>
      </c>
      <c r="M15" s="4">
        <f t="shared" si="3"/>
        <v>136085.5541426167</v>
      </c>
      <c r="N15" s="13">
        <f t="shared" si="1"/>
        <v>3592.6586293650807</v>
      </c>
    </row>
    <row r="16" spans="1:14" ht="15.75">
      <c r="A16" s="30">
        <v>303.5</v>
      </c>
      <c r="B16" s="31" t="s">
        <v>10</v>
      </c>
      <c r="C16" s="14">
        <v>0.6300000000000008</v>
      </c>
      <c r="E16" s="7">
        <v>1131310.67</v>
      </c>
      <c r="F16" s="7">
        <v>0</v>
      </c>
      <c r="G16" s="7">
        <f t="shared" si="2"/>
        <v>1131310.67</v>
      </c>
      <c r="I16" s="4" t="s">
        <v>119</v>
      </c>
      <c r="J16" t="s">
        <v>112</v>
      </c>
      <c r="K16" s="4">
        <f>(+E16+F16)*K$120</f>
        <v>1021478.8451388617</v>
      </c>
      <c r="L16" s="13">
        <f t="shared" si="0"/>
        <v>6435.316724374837</v>
      </c>
      <c r="M16" s="4">
        <f t="shared" si="3"/>
        <v>109831.82486113824</v>
      </c>
      <c r="N16" s="13">
        <f t="shared" si="1"/>
        <v>691.9404966251718</v>
      </c>
    </row>
    <row r="17" spans="1:14" ht="15.75">
      <c r="A17" s="30">
        <v>304.1</v>
      </c>
      <c r="B17" s="34" t="s">
        <v>68</v>
      </c>
      <c r="C17" s="14"/>
      <c r="E17" s="7">
        <v>24998</v>
      </c>
      <c r="F17" s="7">
        <v>0</v>
      </c>
      <c r="G17" s="7">
        <f t="shared" si="2"/>
        <v>24998</v>
      </c>
      <c r="I17" s="4" t="s">
        <v>117</v>
      </c>
      <c r="J17" t="s">
        <v>110</v>
      </c>
      <c r="K17" s="4">
        <f>+E17</f>
        <v>24998</v>
      </c>
      <c r="L17" s="13">
        <f t="shared" si="0"/>
        <v>0</v>
      </c>
      <c r="M17" s="4">
        <f t="shared" si="3"/>
        <v>0</v>
      </c>
      <c r="N17" s="13">
        <f t="shared" si="1"/>
        <v>0</v>
      </c>
    </row>
    <row r="18" spans="1:14" ht="15.75">
      <c r="A18" s="30">
        <v>305.11</v>
      </c>
      <c r="B18" s="31" t="s">
        <v>11</v>
      </c>
      <c r="C18" s="14"/>
      <c r="E18" s="7">
        <v>8320</v>
      </c>
      <c r="F18" s="7">
        <v>0</v>
      </c>
      <c r="G18" s="7">
        <f t="shared" si="2"/>
        <v>8320</v>
      </c>
      <c r="I18" s="4" t="s">
        <v>117</v>
      </c>
      <c r="J18" t="s">
        <v>110</v>
      </c>
      <c r="K18" s="4">
        <f aca="true" t="shared" si="4" ref="K18:K25">+E18</f>
        <v>8320</v>
      </c>
      <c r="L18" s="13">
        <f t="shared" si="0"/>
        <v>0</v>
      </c>
      <c r="M18" s="4">
        <f t="shared" si="3"/>
        <v>0</v>
      </c>
      <c r="N18" s="13">
        <f t="shared" si="1"/>
        <v>0</v>
      </c>
    </row>
    <row r="19" spans="1:14" ht="15.75">
      <c r="A19" s="30">
        <v>305.17</v>
      </c>
      <c r="B19" s="35" t="s">
        <v>12</v>
      </c>
      <c r="C19" s="14"/>
      <c r="E19" s="7">
        <v>46587</v>
      </c>
      <c r="F19" s="7">
        <v>0</v>
      </c>
      <c r="G19" s="7">
        <f t="shared" si="2"/>
        <v>46587</v>
      </c>
      <c r="I19" s="4" t="s">
        <v>117</v>
      </c>
      <c r="J19" t="s">
        <v>110</v>
      </c>
      <c r="K19" s="4">
        <f t="shared" si="4"/>
        <v>46587</v>
      </c>
      <c r="L19" s="13">
        <f t="shared" si="0"/>
        <v>0</v>
      </c>
      <c r="M19" s="4">
        <f t="shared" si="3"/>
        <v>0</v>
      </c>
      <c r="N19" s="13">
        <f t="shared" si="1"/>
        <v>0</v>
      </c>
    </row>
    <row r="20" spans="1:14" ht="15.75">
      <c r="A20" s="30">
        <v>305.5</v>
      </c>
      <c r="B20" s="32" t="s">
        <v>13</v>
      </c>
      <c r="C20" s="14"/>
      <c r="E20" s="7">
        <v>13156</v>
      </c>
      <c r="F20" s="7">
        <v>0</v>
      </c>
      <c r="G20" s="7">
        <f t="shared" si="2"/>
        <v>13156</v>
      </c>
      <c r="I20" s="4" t="s">
        <v>117</v>
      </c>
      <c r="J20" t="s">
        <v>110</v>
      </c>
      <c r="K20" s="4">
        <f t="shared" si="4"/>
        <v>13156</v>
      </c>
      <c r="L20" s="13">
        <f t="shared" si="0"/>
        <v>0</v>
      </c>
      <c r="M20" s="4">
        <f t="shared" si="3"/>
        <v>0</v>
      </c>
      <c r="N20" s="13">
        <f t="shared" si="1"/>
        <v>0</v>
      </c>
    </row>
    <row r="21" spans="1:14" ht="15.75">
      <c r="A21" s="30">
        <v>311.7</v>
      </c>
      <c r="B21" s="34" t="s">
        <v>14</v>
      </c>
      <c r="C21" s="14"/>
      <c r="E21" s="7">
        <v>4033</v>
      </c>
      <c r="F21" s="7">
        <v>0</v>
      </c>
      <c r="G21" s="7">
        <f t="shared" si="2"/>
        <v>4033</v>
      </c>
      <c r="I21" s="4" t="s">
        <v>117</v>
      </c>
      <c r="J21" t="s">
        <v>110</v>
      </c>
      <c r="K21" s="4">
        <f t="shared" si="4"/>
        <v>4033</v>
      </c>
      <c r="L21" s="13">
        <f t="shared" si="0"/>
        <v>0</v>
      </c>
      <c r="M21" s="4">
        <f t="shared" si="3"/>
        <v>0</v>
      </c>
      <c r="N21" s="13">
        <f t="shared" si="1"/>
        <v>0</v>
      </c>
    </row>
    <row r="22" spans="1:14" ht="15.75">
      <c r="A22" s="30">
        <v>311.8</v>
      </c>
      <c r="B22" s="34" t="s">
        <v>14</v>
      </c>
      <c r="C22" s="14"/>
      <c r="E22" s="7">
        <v>4209</v>
      </c>
      <c r="F22" s="7">
        <v>0</v>
      </c>
      <c r="G22" s="7">
        <f t="shared" si="2"/>
        <v>4209</v>
      </c>
      <c r="I22" s="4" t="s">
        <v>117</v>
      </c>
      <c r="J22" t="s">
        <v>110</v>
      </c>
      <c r="K22" s="4">
        <f t="shared" si="4"/>
        <v>4209</v>
      </c>
      <c r="L22" s="13">
        <f t="shared" si="0"/>
        <v>0</v>
      </c>
      <c r="M22" s="4">
        <f t="shared" si="3"/>
        <v>0</v>
      </c>
      <c r="N22" s="13">
        <f t="shared" si="1"/>
        <v>0</v>
      </c>
    </row>
    <row r="23" spans="1:14" ht="15.75">
      <c r="A23" s="30">
        <v>318.3</v>
      </c>
      <c r="B23" s="31" t="s">
        <v>15</v>
      </c>
      <c r="C23" s="14"/>
      <c r="E23" s="7">
        <v>144896</v>
      </c>
      <c r="F23" s="7">
        <v>0</v>
      </c>
      <c r="G23" s="7">
        <f t="shared" si="2"/>
        <v>144896</v>
      </c>
      <c r="I23" s="4" t="s">
        <v>117</v>
      </c>
      <c r="J23" t="s">
        <v>110</v>
      </c>
      <c r="K23" s="4">
        <f t="shared" si="4"/>
        <v>144896</v>
      </c>
      <c r="L23" s="13">
        <f t="shared" si="0"/>
        <v>0</v>
      </c>
      <c r="M23" s="4">
        <f t="shared" si="3"/>
        <v>0</v>
      </c>
      <c r="N23" s="13">
        <f t="shared" si="1"/>
        <v>0</v>
      </c>
    </row>
    <row r="24" spans="1:14" ht="15.75">
      <c r="A24" s="30">
        <v>318.5</v>
      </c>
      <c r="B24" s="31" t="s">
        <v>16</v>
      </c>
      <c r="C24" s="14"/>
      <c r="E24" s="7">
        <v>243551</v>
      </c>
      <c r="F24" s="7">
        <v>0</v>
      </c>
      <c r="G24" s="7">
        <f t="shared" si="2"/>
        <v>243551</v>
      </c>
      <c r="I24" s="4" t="s">
        <v>117</v>
      </c>
      <c r="J24" t="s">
        <v>110</v>
      </c>
      <c r="K24" s="4">
        <f t="shared" si="4"/>
        <v>243551</v>
      </c>
      <c r="L24" s="13">
        <f t="shared" si="0"/>
        <v>0</v>
      </c>
      <c r="M24" s="4">
        <f t="shared" si="3"/>
        <v>0</v>
      </c>
      <c r="N24" s="13">
        <f t="shared" si="1"/>
        <v>0</v>
      </c>
    </row>
    <row r="25" spans="1:14" ht="15.75">
      <c r="A25" s="30">
        <v>319</v>
      </c>
      <c r="B25" s="31" t="s">
        <v>17</v>
      </c>
      <c r="C25" s="14"/>
      <c r="E25" s="7">
        <v>185448</v>
      </c>
      <c r="F25" s="7">
        <v>0</v>
      </c>
      <c r="G25" s="7">
        <f t="shared" si="2"/>
        <v>185448</v>
      </c>
      <c r="I25" s="4" t="s">
        <v>117</v>
      </c>
      <c r="J25" t="s">
        <v>110</v>
      </c>
      <c r="K25" s="4">
        <f t="shared" si="4"/>
        <v>185448</v>
      </c>
      <c r="L25" s="13">
        <f t="shared" si="0"/>
        <v>0</v>
      </c>
      <c r="M25" s="4">
        <f t="shared" si="3"/>
        <v>0</v>
      </c>
      <c r="N25" s="13">
        <f t="shared" si="1"/>
        <v>0</v>
      </c>
    </row>
    <row r="26" spans="1:14" ht="15.75">
      <c r="A26" s="30">
        <v>350.1</v>
      </c>
      <c r="B26" s="34" t="s">
        <v>68</v>
      </c>
      <c r="C26" s="14"/>
      <c r="E26" s="7">
        <v>106549</v>
      </c>
      <c r="F26" s="7">
        <v>0</v>
      </c>
      <c r="G26" s="7">
        <f t="shared" si="2"/>
        <v>106549</v>
      </c>
      <c r="I26" s="4" t="s">
        <v>105</v>
      </c>
      <c r="J26" t="s">
        <v>111</v>
      </c>
      <c r="K26" s="4">
        <f aca="true" t="shared" si="5" ref="K26:K54">+(E26+F26)*K$119</f>
        <v>96807.73467315268</v>
      </c>
      <c r="L26" s="13">
        <f t="shared" si="0"/>
        <v>0</v>
      </c>
      <c r="M26" s="4">
        <f t="shared" si="3"/>
        <v>9741.265326847322</v>
      </c>
      <c r="N26" s="13">
        <f t="shared" si="1"/>
        <v>0</v>
      </c>
    </row>
    <row r="27" spans="1:14" ht="15.75">
      <c r="A27" s="30">
        <v>350.2</v>
      </c>
      <c r="B27" s="31" t="s">
        <v>18</v>
      </c>
      <c r="C27" s="14">
        <v>-0.38</v>
      </c>
      <c r="E27" s="7">
        <v>51122</v>
      </c>
      <c r="F27" s="7">
        <v>0</v>
      </c>
      <c r="G27" s="7">
        <f t="shared" si="2"/>
        <v>51122</v>
      </c>
      <c r="I27" s="4" t="s">
        <v>105</v>
      </c>
      <c r="J27" t="s">
        <v>111</v>
      </c>
      <c r="K27" s="4">
        <f t="shared" si="5"/>
        <v>46448.16011375903</v>
      </c>
      <c r="L27" s="13">
        <f t="shared" si="0"/>
        <v>-176.50300843228433</v>
      </c>
      <c r="M27" s="4">
        <f t="shared" si="3"/>
        <v>4673.839886240967</v>
      </c>
      <c r="N27" s="13">
        <f t="shared" si="1"/>
        <v>-17.760591567715675</v>
      </c>
    </row>
    <row r="28" spans="1:14" ht="15.75">
      <c r="A28" s="30">
        <v>351</v>
      </c>
      <c r="B28" s="31" t="s">
        <v>19</v>
      </c>
      <c r="C28" s="14">
        <v>-0.05</v>
      </c>
      <c r="E28" s="7">
        <v>6247670.18</v>
      </c>
      <c r="F28" s="7">
        <v>0</v>
      </c>
      <c r="G28" s="7">
        <f t="shared" si="2"/>
        <v>6247670.18</v>
      </c>
      <c r="I28" s="4" t="s">
        <v>105</v>
      </c>
      <c r="J28" t="s">
        <v>111</v>
      </c>
      <c r="K28" s="4">
        <f t="shared" si="5"/>
        <v>5676475.585043576</v>
      </c>
      <c r="L28" s="13">
        <f t="shared" si="0"/>
        <v>-2838.237792521788</v>
      </c>
      <c r="M28" s="4">
        <f t="shared" si="3"/>
        <v>571194.5949564241</v>
      </c>
      <c r="N28" s="13">
        <f t="shared" si="1"/>
        <v>-285.59729747821206</v>
      </c>
    </row>
    <row r="29" spans="1:14" ht="15.75">
      <c r="A29" s="30">
        <v>352</v>
      </c>
      <c r="B29" s="31" t="s">
        <v>20</v>
      </c>
      <c r="C29" s="14">
        <v>-0.3</v>
      </c>
      <c r="E29" s="7">
        <v>20041503.82</v>
      </c>
      <c r="F29" s="7">
        <v>0</v>
      </c>
      <c r="G29" s="7">
        <f t="shared" si="2"/>
        <v>20041503.82</v>
      </c>
      <c r="I29" s="4" t="s">
        <v>105</v>
      </c>
      <c r="J29" t="s">
        <v>111</v>
      </c>
      <c r="K29" s="4">
        <f t="shared" si="5"/>
        <v>18209205.0066874</v>
      </c>
      <c r="L29" s="13">
        <f t="shared" si="0"/>
        <v>-54627.6150200622</v>
      </c>
      <c r="M29" s="4">
        <f t="shared" si="3"/>
        <v>1832298.8133126013</v>
      </c>
      <c r="N29" s="13">
        <f t="shared" si="1"/>
        <v>-5496.896439937804</v>
      </c>
    </row>
    <row r="30" spans="1:14" ht="15.75">
      <c r="A30" s="30">
        <v>352.1</v>
      </c>
      <c r="B30" s="31" t="s">
        <v>21</v>
      </c>
      <c r="C30" s="14">
        <v>0.3</v>
      </c>
      <c r="E30" s="7">
        <v>3538491.32</v>
      </c>
      <c r="F30" s="7">
        <v>0</v>
      </c>
      <c r="G30" s="7">
        <f t="shared" si="2"/>
        <v>3538491.32</v>
      </c>
      <c r="I30" s="4" t="s">
        <v>105</v>
      </c>
      <c r="J30" t="s">
        <v>111</v>
      </c>
      <c r="K30" s="4">
        <f t="shared" si="5"/>
        <v>3214983.9871778595</v>
      </c>
      <c r="L30" s="13">
        <f t="shared" si="0"/>
        <v>9644.95196153358</v>
      </c>
      <c r="M30" s="4">
        <f t="shared" si="3"/>
        <v>323507.3328221403</v>
      </c>
      <c r="N30" s="13">
        <f t="shared" si="1"/>
        <v>970.5219984664209</v>
      </c>
    </row>
    <row r="31" spans="1:14" ht="15.75">
      <c r="A31" s="30">
        <v>352.2</v>
      </c>
      <c r="B31" s="35" t="s">
        <v>22</v>
      </c>
      <c r="C31" s="14">
        <v>0.36</v>
      </c>
      <c r="E31" s="7">
        <v>3701948.36</v>
      </c>
      <c r="F31" s="7">
        <v>0</v>
      </c>
      <c r="G31" s="7">
        <f t="shared" si="2"/>
        <v>3701948.36</v>
      </c>
      <c r="I31" s="4" t="s">
        <v>105</v>
      </c>
      <c r="J31" t="s">
        <v>111</v>
      </c>
      <c r="K31" s="4">
        <f t="shared" si="5"/>
        <v>3363496.932008678</v>
      </c>
      <c r="L31" s="13">
        <f t="shared" si="0"/>
        <v>12108.588955231242</v>
      </c>
      <c r="M31" s="4">
        <f t="shared" si="3"/>
        <v>338451.4279913218</v>
      </c>
      <c r="N31" s="13">
        <f t="shared" si="1"/>
        <v>1218.4251407687582</v>
      </c>
    </row>
    <row r="32" spans="1:14" ht="15.75">
      <c r="A32" s="30">
        <v>352.3</v>
      </c>
      <c r="B32" s="35" t="s">
        <v>23</v>
      </c>
      <c r="C32" s="14">
        <v>0.23</v>
      </c>
      <c r="E32" s="7">
        <v>6440889.82</v>
      </c>
      <c r="F32" s="7">
        <v>0</v>
      </c>
      <c r="G32" s="7">
        <f t="shared" si="2"/>
        <v>6440889.82</v>
      </c>
      <c r="I32" s="4" t="s">
        <v>105</v>
      </c>
      <c r="J32" t="s">
        <v>111</v>
      </c>
      <c r="K32" s="4">
        <f t="shared" si="5"/>
        <v>5852030.077744232</v>
      </c>
      <c r="L32" s="13">
        <f t="shared" si="0"/>
        <v>13459.669178811733</v>
      </c>
      <c r="M32" s="4">
        <f t="shared" si="3"/>
        <v>588859.7422557687</v>
      </c>
      <c r="N32" s="13">
        <f t="shared" si="1"/>
        <v>1354.3774071882683</v>
      </c>
    </row>
    <row r="33" spans="1:14" ht="15.75">
      <c r="A33" s="30">
        <v>353</v>
      </c>
      <c r="B33" s="34" t="s">
        <v>24</v>
      </c>
      <c r="C33" s="14">
        <v>0.21</v>
      </c>
      <c r="E33" s="7">
        <v>6453175.06</v>
      </c>
      <c r="F33" s="7">
        <v>0</v>
      </c>
      <c r="G33" s="7">
        <f t="shared" si="2"/>
        <v>6453175.06</v>
      </c>
      <c r="I33" s="4" t="s">
        <v>105</v>
      </c>
      <c r="J33" t="s">
        <v>111</v>
      </c>
      <c r="K33" s="4">
        <f t="shared" si="5"/>
        <v>5863192.137025087</v>
      </c>
      <c r="L33" s="13">
        <f t="shared" si="0"/>
        <v>12312.703487752682</v>
      </c>
      <c r="M33" s="4">
        <f t="shared" si="3"/>
        <v>589982.9229749124</v>
      </c>
      <c r="N33" s="13">
        <f t="shared" si="1"/>
        <v>1238.9641382473162</v>
      </c>
    </row>
    <row r="34" spans="1:14" ht="15.75">
      <c r="A34" s="30">
        <v>354</v>
      </c>
      <c r="B34" s="34" t="s">
        <v>25</v>
      </c>
      <c r="C34" s="14">
        <v>0.06000000000000005</v>
      </c>
      <c r="E34" s="7">
        <v>26967184.59</v>
      </c>
      <c r="F34" s="7">
        <v>0</v>
      </c>
      <c r="G34" s="7">
        <f t="shared" si="2"/>
        <v>26967184.59</v>
      </c>
      <c r="I34" s="4" t="s">
        <v>105</v>
      </c>
      <c r="J34" t="s">
        <v>111</v>
      </c>
      <c r="K34" s="4">
        <f t="shared" si="5"/>
        <v>24501703.917170987</v>
      </c>
      <c r="L34" s="13">
        <f t="shared" si="0"/>
        <v>14701.022350302605</v>
      </c>
      <c r="M34" s="4">
        <f t="shared" si="3"/>
        <v>2465480.6728290133</v>
      </c>
      <c r="N34" s="13">
        <f t="shared" si="1"/>
        <v>1479.2884036974094</v>
      </c>
    </row>
    <row r="35" spans="1:14" ht="15.75">
      <c r="A35" s="30">
        <v>355</v>
      </c>
      <c r="B35" s="31" t="s">
        <v>26</v>
      </c>
      <c r="C35" s="14">
        <v>-0.94</v>
      </c>
      <c r="E35" s="7">
        <v>5687193.45</v>
      </c>
      <c r="F35" s="7">
        <v>0</v>
      </c>
      <c r="G35" s="7">
        <f t="shared" si="2"/>
        <v>5687193.45</v>
      </c>
      <c r="I35" s="4" t="s">
        <v>105</v>
      </c>
      <c r="J35" t="s">
        <v>111</v>
      </c>
      <c r="K35" s="4">
        <f t="shared" si="5"/>
        <v>5167240.561079802</v>
      </c>
      <c r="L35" s="13">
        <f t="shared" si="0"/>
        <v>-48572.06127415013</v>
      </c>
      <c r="M35" s="4">
        <f t="shared" si="3"/>
        <v>519952.8889201982</v>
      </c>
      <c r="N35" s="13">
        <f t="shared" si="1"/>
        <v>-4887.557155849862</v>
      </c>
    </row>
    <row r="36" spans="1:14" ht="15.75">
      <c r="A36" s="30">
        <v>356</v>
      </c>
      <c r="B36" s="31" t="s">
        <v>27</v>
      </c>
      <c r="C36" s="14">
        <v>-0.77</v>
      </c>
      <c r="E36" s="7">
        <v>297363</v>
      </c>
      <c r="F36" s="7">
        <v>0</v>
      </c>
      <c r="G36" s="7">
        <f t="shared" si="2"/>
        <v>297363</v>
      </c>
      <c r="I36" s="4" t="s">
        <v>105</v>
      </c>
      <c r="J36" t="s">
        <v>111</v>
      </c>
      <c r="K36" s="4">
        <f t="shared" si="5"/>
        <v>270176.52353013825</v>
      </c>
      <c r="L36" s="13">
        <f t="shared" si="0"/>
        <v>-2080.359231182065</v>
      </c>
      <c r="M36" s="4">
        <f t="shared" si="3"/>
        <v>27186.47646986175</v>
      </c>
      <c r="N36" s="13">
        <f t="shared" si="1"/>
        <v>-209.33586881793548</v>
      </c>
    </row>
    <row r="37" spans="1:14" ht="15.75">
      <c r="A37" s="30">
        <v>357</v>
      </c>
      <c r="B37" s="31" t="s">
        <v>28</v>
      </c>
      <c r="C37" s="14">
        <v>-5.51</v>
      </c>
      <c r="E37" s="7">
        <v>702587</v>
      </c>
      <c r="F37" s="7">
        <v>0</v>
      </c>
      <c r="G37" s="7">
        <f t="shared" si="2"/>
        <v>702587</v>
      </c>
      <c r="I37" s="4" t="s">
        <v>105</v>
      </c>
      <c r="J37" t="s">
        <v>111</v>
      </c>
      <c r="K37" s="4">
        <f t="shared" si="5"/>
        <v>638352.831850194</v>
      </c>
      <c r="L37" s="13">
        <f t="shared" si="0"/>
        <v>-35173.241034945684</v>
      </c>
      <c r="M37" s="4">
        <f t="shared" si="3"/>
        <v>64234.16814980598</v>
      </c>
      <c r="N37" s="13">
        <f t="shared" si="1"/>
        <v>-3539.3026650543093</v>
      </c>
    </row>
    <row r="38" spans="1:14" ht="15.75">
      <c r="A38" s="30">
        <v>360.11</v>
      </c>
      <c r="B38" s="31" t="s">
        <v>29</v>
      </c>
      <c r="C38" s="14"/>
      <c r="E38" s="7">
        <v>83598</v>
      </c>
      <c r="F38" s="7">
        <v>0</v>
      </c>
      <c r="G38" s="7">
        <f t="shared" si="2"/>
        <v>83598</v>
      </c>
      <c r="I38" s="4" t="s">
        <v>105</v>
      </c>
      <c r="J38" t="s">
        <v>111</v>
      </c>
      <c r="K38" s="4">
        <f t="shared" si="5"/>
        <v>75955.03480282515</v>
      </c>
      <c r="L38" s="13">
        <f t="shared" si="0"/>
        <v>0</v>
      </c>
      <c r="M38" s="4">
        <f t="shared" si="3"/>
        <v>7642.9651971748535</v>
      </c>
      <c r="N38" s="13">
        <f t="shared" si="1"/>
        <v>0</v>
      </c>
    </row>
    <row r="39" spans="1:14" ht="15.75">
      <c r="A39" s="30">
        <v>360.12</v>
      </c>
      <c r="B39" s="31" t="s">
        <v>30</v>
      </c>
      <c r="C39" s="14"/>
      <c r="E39" s="7">
        <v>536674.82</v>
      </c>
      <c r="F39" s="7">
        <v>0</v>
      </c>
      <c r="G39" s="7">
        <f t="shared" si="2"/>
        <v>536674.82</v>
      </c>
      <c r="I39" s="4" t="s">
        <v>105</v>
      </c>
      <c r="J39" t="s">
        <v>111</v>
      </c>
      <c r="K39" s="4">
        <f t="shared" si="5"/>
        <v>487609.208723892</v>
      </c>
      <c r="L39" s="13">
        <f t="shared" si="0"/>
        <v>0</v>
      </c>
      <c r="M39" s="4">
        <f t="shared" si="3"/>
        <v>49065.61127610796</v>
      </c>
      <c r="N39" s="13">
        <f t="shared" si="1"/>
        <v>0</v>
      </c>
    </row>
    <row r="40" spans="1:14" ht="15.75">
      <c r="A40" s="30">
        <v>360.2</v>
      </c>
      <c r="B40" s="31" t="s">
        <v>31</v>
      </c>
      <c r="C40" s="14"/>
      <c r="E40" s="7">
        <v>128860</v>
      </c>
      <c r="F40" s="7">
        <v>0</v>
      </c>
      <c r="G40" s="7">
        <f t="shared" si="2"/>
        <v>128860</v>
      </c>
      <c r="I40" s="4" t="s">
        <v>105</v>
      </c>
      <c r="J40" t="s">
        <v>111</v>
      </c>
      <c r="K40" s="4">
        <f t="shared" si="5"/>
        <v>117078.94668164369</v>
      </c>
      <c r="L40" s="13">
        <f t="shared" si="0"/>
        <v>0</v>
      </c>
      <c r="M40" s="4">
        <f t="shared" si="3"/>
        <v>11781.05331835631</v>
      </c>
      <c r="N40" s="13">
        <f t="shared" si="1"/>
        <v>0</v>
      </c>
    </row>
    <row r="41" spans="1:14" ht="15.75">
      <c r="A41" s="30">
        <v>361.11</v>
      </c>
      <c r="B41" s="31" t="s">
        <v>19</v>
      </c>
      <c r="C41" s="14">
        <v>4</v>
      </c>
      <c r="E41" s="7">
        <v>1704638.53</v>
      </c>
      <c r="F41" s="7">
        <v>0</v>
      </c>
      <c r="G41" s="7">
        <f t="shared" si="2"/>
        <v>1704638.53</v>
      </c>
      <c r="I41" s="4" t="s">
        <v>105</v>
      </c>
      <c r="J41" t="s">
        <v>111</v>
      </c>
      <c r="K41" s="4">
        <f t="shared" si="5"/>
        <v>1548791.584396597</v>
      </c>
      <c r="L41" s="13">
        <f t="shared" si="0"/>
        <v>61951.66337586388</v>
      </c>
      <c r="M41" s="4">
        <f t="shared" si="3"/>
        <v>155846.94560340303</v>
      </c>
      <c r="N41" s="13">
        <f t="shared" si="1"/>
        <v>6233.8778241361215</v>
      </c>
    </row>
    <row r="42" spans="1:14" ht="15.75">
      <c r="A42" s="30">
        <v>361.12</v>
      </c>
      <c r="B42" s="31" t="s">
        <v>19</v>
      </c>
      <c r="C42" s="14">
        <v>1.37</v>
      </c>
      <c r="E42" s="7">
        <v>3131844.1</v>
      </c>
      <c r="F42" s="7">
        <v>0</v>
      </c>
      <c r="G42" s="7">
        <f t="shared" si="2"/>
        <v>3131844.1</v>
      </c>
      <c r="I42" s="4" t="s">
        <v>105</v>
      </c>
      <c r="J42" t="s">
        <v>111</v>
      </c>
      <c r="K42" s="4">
        <f t="shared" si="5"/>
        <v>2845514.5770535492</v>
      </c>
      <c r="L42" s="13">
        <f aca="true" t="shared" si="6" ref="L42:L73">+K42*C42/100</f>
        <v>38983.54970563363</v>
      </c>
      <c r="M42" s="4">
        <f t="shared" si="3"/>
        <v>286329.52294645086</v>
      </c>
      <c r="N42" s="13">
        <f aca="true" t="shared" si="7" ref="N42:N73">+M42*C42/100</f>
        <v>3922.7144643663773</v>
      </c>
    </row>
    <row r="43" spans="1:14" ht="15.75">
      <c r="A43" s="30">
        <v>361.2</v>
      </c>
      <c r="B43" s="31" t="s">
        <v>86</v>
      </c>
      <c r="C43" s="14">
        <v>0.94</v>
      </c>
      <c r="E43" s="7">
        <v>26757</v>
      </c>
      <c r="F43" s="7">
        <v>0</v>
      </c>
      <c r="G43" s="7">
        <f t="shared" si="2"/>
        <v>26757</v>
      </c>
      <c r="I43" s="4" t="s">
        <v>105</v>
      </c>
      <c r="J43" t="s">
        <v>111</v>
      </c>
      <c r="K43" s="4">
        <f t="shared" si="5"/>
        <v>24310.735498686485</v>
      </c>
      <c r="L43" s="13">
        <f t="shared" si="6"/>
        <v>228.52091368765295</v>
      </c>
      <c r="M43" s="4">
        <f t="shared" si="3"/>
        <v>2446.264501313515</v>
      </c>
      <c r="N43" s="13">
        <f t="shared" si="7"/>
        <v>22.994886312347045</v>
      </c>
    </row>
    <row r="44" spans="1:14" ht="15.75">
      <c r="A44" s="30" t="s">
        <v>91</v>
      </c>
      <c r="B44" s="31" t="s">
        <v>79</v>
      </c>
      <c r="C44" s="14">
        <v>0.39</v>
      </c>
      <c r="E44" s="7">
        <v>2201932.63</v>
      </c>
      <c r="F44" s="7">
        <v>0</v>
      </c>
      <c r="G44" s="7">
        <f t="shared" si="2"/>
        <v>2201932.63</v>
      </c>
      <c r="I44" s="4" t="s">
        <v>105</v>
      </c>
      <c r="J44" t="s">
        <v>111</v>
      </c>
      <c r="K44" s="4">
        <f t="shared" si="5"/>
        <v>2000620.4639480168</v>
      </c>
      <c r="L44" s="13">
        <f t="shared" si="6"/>
        <v>7802.419809397265</v>
      </c>
      <c r="M44" s="4">
        <f t="shared" si="3"/>
        <v>201312.16605198313</v>
      </c>
      <c r="N44" s="13">
        <f t="shared" si="7"/>
        <v>785.1174476027343</v>
      </c>
    </row>
    <row r="45" spans="1:14" ht="15.75">
      <c r="A45" s="30" t="s">
        <v>92</v>
      </c>
      <c r="B45" s="31" t="s">
        <v>80</v>
      </c>
      <c r="C45" s="14">
        <v>1.07</v>
      </c>
      <c r="E45" s="7">
        <v>5791956.36</v>
      </c>
      <c r="F45" s="7">
        <v>0</v>
      </c>
      <c r="G45" s="7">
        <f t="shared" si="2"/>
        <v>5791956.36</v>
      </c>
      <c r="I45" s="4" t="s">
        <v>105</v>
      </c>
      <c r="J45" t="s">
        <v>111</v>
      </c>
      <c r="K45" s="4">
        <f t="shared" si="5"/>
        <v>5262425.499416786</v>
      </c>
      <c r="L45" s="13">
        <f t="shared" si="6"/>
        <v>56307.95284375962</v>
      </c>
      <c r="M45" s="4">
        <f t="shared" si="3"/>
        <v>529530.8605832141</v>
      </c>
      <c r="N45" s="13">
        <f t="shared" si="7"/>
        <v>5665.980208240391</v>
      </c>
    </row>
    <row r="46" spans="1:14" ht="15.75">
      <c r="A46" s="30">
        <v>362.2</v>
      </c>
      <c r="B46" s="31" t="s">
        <v>81</v>
      </c>
      <c r="C46" s="14">
        <v>-0.65</v>
      </c>
      <c r="E46" s="7">
        <v>1600.14</v>
      </c>
      <c r="F46" s="7">
        <v>0</v>
      </c>
      <c r="G46" s="7">
        <f t="shared" si="2"/>
        <v>1600.14</v>
      </c>
      <c r="I46" s="4" t="s">
        <v>105</v>
      </c>
      <c r="J46" t="s">
        <v>111</v>
      </c>
      <c r="K46" s="4">
        <f t="shared" si="5"/>
        <v>1453.846855061038</v>
      </c>
      <c r="L46" s="13">
        <f t="shared" si="6"/>
        <v>-9.450004557896747</v>
      </c>
      <c r="M46" s="4">
        <f t="shared" si="3"/>
        <v>146.2931449389621</v>
      </c>
      <c r="N46" s="13">
        <f t="shared" si="7"/>
        <v>-0.9509054421032537</v>
      </c>
    </row>
    <row r="47" spans="1:14" ht="15.75">
      <c r="A47" s="30" t="s">
        <v>93</v>
      </c>
      <c r="B47" s="31" t="s">
        <v>82</v>
      </c>
      <c r="C47" s="14">
        <v>-0.48</v>
      </c>
      <c r="E47" s="7">
        <v>2655753.66</v>
      </c>
      <c r="F47" s="7">
        <v>0</v>
      </c>
      <c r="G47" s="7">
        <f t="shared" si="2"/>
        <v>2655753.66</v>
      </c>
      <c r="I47" s="4" t="s">
        <v>105</v>
      </c>
      <c r="J47" t="s">
        <v>111</v>
      </c>
      <c r="K47" s="4">
        <f t="shared" si="5"/>
        <v>2412950.8083091737</v>
      </c>
      <c r="L47" s="13">
        <f t="shared" si="6"/>
        <v>-11582.163879884032</v>
      </c>
      <c r="M47" s="4">
        <f t="shared" si="3"/>
        <v>242802.85169082647</v>
      </c>
      <c r="N47" s="13">
        <f t="shared" si="7"/>
        <v>-1165.453688115967</v>
      </c>
    </row>
    <row r="48" spans="1:14" ht="15.75">
      <c r="A48" s="30" t="s">
        <v>94</v>
      </c>
      <c r="B48" s="31" t="s">
        <v>83</v>
      </c>
      <c r="C48" s="14">
        <v>-2.34</v>
      </c>
      <c r="E48" s="7">
        <v>6853524</v>
      </c>
      <c r="F48" s="7">
        <v>0</v>
      </c>
      <c r="G48" s="7">
        <f t="shared" si="2"/>
        <v>6853524</v>
      </c>
      <c r="I48" s="4" t="s">
        <v>105</v>
      </c>
      <c r="J48" t="s">
        <v>111</v>
      </c>
      <c r="K48" s="4">
        <f t="shared" si="5"/>
        <v>6226939.088758074</v>
      </c>
      <c r="L48" s="13">
        <f t="shared" si="6"/>
        <v>-145710.37467693893</v>
      </c>
      <c r="M48" s="4">
        <f t="shared" si="3"/>
        <v>626584.9112419263</v>
      </c>
      <c r="N48" s="13">
        <f t="shared" si="7"/>
        <v>-14662.086923061073</v>
      </c>
    </row>
    <row r="49" spans="1:14" ht="15.75">
      <c r="A49" s="30" t="s">
        <v>95</v>
      </c>
      <c r="B49" s="31" t="s">
        <v>85</v>
      </c>
      <c r="C49" s="14">
        <v>-3.16</v>
      </c>
      <c r="E49" s="7">
        <v>2629835.91</v>
      </c>
      <c r="F49" s="7">
        <v>0</v>
      </c>
      <c r="G49" s="7">
        <f t="shared" si="2"/>
        <v>2629835.91</v>
      </c>
      <c r="I49" s="4" t="s">
        <v>105</v>
      </c>
      <c r="J49" t="s">
        <v>111</v>
      </c>
      <c r="K49" s="4">
        <f t="shared" si="5"/>
        <v>2389402.5941980593</v>
      </c>
      <c r="L49" s="13">
        <f t="shared" si="6"/>
        <v>-75505.12197665867</v>
      </c>
      <c r="M49" s="4">
        <f t="shared" si="3"/>
        <v>240433.31580194086</v>
      </c>
      <c r="N49" s="13">
        <f t="shared" si="7"/>
        <v>-7597.6927793413315</v>
      </c>
    </row>
    <row r="50" spans="1:14" ht="15.75">
      <c r="A50" s="30" t="s">
        <v>96</v>
      </c>
      <c r="B50" s="35" t="s">
        <v>84</v>
      </c>
      <c r="C50" s="14">
        <v>-3.07</v>
      </c>
      <c r="E50" s="7">
        <v>2480999.68</v>
      </c>
      <c r="F50" s="7">
        <v>0</v>
      </c>
      <c r="G50" s="7">
        <f t="shared" si="2"/>
        <v>2480999.68</v>
      </c>
      <c r="I50" s="4" t="s">
        <v>105</v>
      </c>
      <c r="J50" t="s">
        <v>111</v>
      </c>
      <c r="K50" s="4">
        <f t="shared" si="5"/>
        <v>2254173.7486566436</v>
      </c>
      <c r="L50" s="13">
        <f t="shared" si="6"/>
        <v>-69203.13408375895</v>
      </c>
      <c r="M50" s="4">
        <f t="shared" si="3"/>
        <v>226825.9313433566</v>
      </c>
      <c r="N50" s="13">
        <f t="shared" si="7"/>
        <v>-6963.556092241048</v>
      </c>
    </row>
    <row r="51" spans="1:14" ht="15.75">
      <c r="A51" s="30" t="s">
        <v>97</v>
      </c>
      <c r="B51" s="35" t="s">
        <v>85</v>
      </c>
      <c r="C51" s="14">
        <v>-4.28</v>
      </c>
      <c r="E51" s="7">
        <v>127741</v>
      </c>
      <c r="F51" s="7">
        <v>0</v>
      </c>
      <c r="G51" s="7">
        <f t="shared" si="2"/>
        <v>127741</v>
      </c>
      <c r="I51" s="4" t="s">
        <v>105</v>
      </c>
      <c r="J51" t="s">
        <v>111</v>
      </c>
      <c r="K51" s="4">
        <f t="shared" si="5"/>
        <v>116062.25149821393</v>
      </c>
      <c r="L51" s="13">
        <f t="shared" si="6"/>
        <v>-4967.464364123556</v>
      </c>
      <c r="M51" s="4">
        <f t="shared" si="3"/>
        <v>11678.748501786074</v>
      </c>
      <c r="N51" s="13">
        <f t="shared" si="7"/>
        <v>-499.850435876444</v>
      </c>
    </row>
    <row r="52" spans="1:14" ht="15.75">
      <c r="A52" s="30" t="s">
        <v>98</v>
      </c>
      <c r="B52" s="34" t="s">
        <v>84</v>
      </c>
      <c r="C52" s="14">
        <v>-6.67</v>
      </c>
      <c r="E52" s="7">
        <v>216109.44</v>
      </c>
      <c r="F52" s="7">
        <v>0</v>
      </c>
      <c r="G52" s="7">
        <f t="shared" si="2"/>
        <v>216109.44</v>
      </c>
      <c r="I52" s="4" t="s">
        <v>105</v>
      </c>
      <c r="J52" t="s">
        <v>111</v>
      </c>
      <c r="K52" s="4">
        <f t="shared" si="5"/>
        <v>196351.5877941943</v>
      </c>
      <c r="L52" s="13">
        <f t="shared" si="6"/>
        <v>-13096.650905872759</v>
      </c>
      <c r="M52" s="4">
        <f t="shared" si="3"/>
        <v>19757.852205805713</v>
      </c>
      <c r="N52" s="13">
        <f t="shared" si="7"/>
        <v>-1317.848742127241</v>
      </c>
    </row>
    <row r="53" spans="1:14" ht="15.75">
      <c r="A53" s="30" t="s">
        <v>99</v>
      </c>
      <c r="B53" s="35" t="s">
        <v>85</v>
      </c>
      <c r="C53" s="14">
        <v>-1.91</v>
      </c>
      <c r="E53" s="7">
        <v>540584</v>
      </c>
      <c r="F53" s="7">
        <v>0</v>
      </c>
      <c r="G53" s="7">
        <f t="shared" si="2"/>
        <v>540584</v>
      </c>
      <c r="I53" s="4" t="s">
        <v>105</v>
      </c>
      <c r="J53" t="s">
        <v>111</v>
      </c>
      <c r="K53" s="4">
        <f t="shared" si="5"/>
        <v>491160.9910984764</v>
      </c>
      <c r="L53" s="13">
        <f t="shared" si="6"/>
        <v>-9381.174929980898</v>
      </c>
      <c r="M53" s="4">
        <f t="shared" si="3"/>
        <v>49423.0089015236</v>
      </c>
      <c r="N53" s="13">
        <f t="shared" si="7"/>
        <v>-943.9794700191007</v>
      </c>
    </row>
    <row r="54" spans="1:14" ht="15.75">
      <c r="A54" s="30" t="s">
        <v>100</v>
      </c>
      <c r="B54" s="34" t="s">
        <v>84</v>
      </c>
      <c r="C54" s="14">
        <v>-2.1</v>
      </c>
      <c r="E54" s="7">
        <v>113414</v>
      </c>
      <c r="F54" s="7">
        <v>0</v>
      </c>
      <c r="G54" s="7">
        <f t="shared" si="2"/>
        <v>113414</v>
      </c>
      <c r="I54" s="4" t="s">
        <v>105</v>
      </c>
      <c r="J54" t="s">
        <v>111</v>
      </c>
      <c r="K54" s="4">
        <f t="shared" si="5"/>
        <v>103045.1005661333</v>
      </c>
      <c r="L54" s="13">
        <f t="shared" si="6"/>
        <v>-2163.9471118887996</v>
      </c>
      <c r="M54" s="4">
        <f t="shared" si="3"/>
        <v>10368.899433866696</v>
      </c>
      <c r="N54" s="13">
        <f t="shared" si="7"/>
        <v>-217.74688811120063</v>
      </c>
    </row>
    <row r="55" spans="1:14" ht="15.75">
      <c r="A55" s="30">
        <v>363.5</v>
      </c>
      <c r="B55" s="31" t="s">
        <v>32</v>
      </c>
      <c r="C55" s="14">
        <v>-5.78</v>
      </c>
      <c r="E55" s="7">
        <v>1828161</v>
      </c>
      <c r="F55" s="7">
        <v>0</v>
      </c>
      <c r="G55" s="7">
        <f t="shared" si="2"/>
        <v>1828161</v>
      </c>
      <c r="I55" s="4" t="s">
        <v>114</v>
      </c>
      <c r="J55" t="s">
        <v>113</v>
      </c>
      <c r="K55" s="4">
        <f>+(E55+F55)*K$121</f>
        <v>1650683.1301199999</v>
      </c>
      <c r="L55" s="13">
        <f t="shared" si="6"/>
        <v>-95409.484920936</v>
      </c>
      <c r="M55" s="4">
        <f t="shared" si="3"/>
        <v>177477.86988000013</v>
      </c>
      <c r="N55" s="13">
        <f t="shared" si="7"/>
        <v>-10258.220879064007</v>
      </c>
    </row>
    <row r="56" spans="1:14" ht="15.75">
      <c r="A56" s="30">
        <v>363.6</v>
      </c>
      <c r="B56" s="31" t="s">
        <v>33</v>
      </c>
      <c r="C56" s="14">
        <v>-6.61</v>
      </c>
      <c r="E56" s="7">
        <v>739473</v>
      </c>
      <c r="F56" s="7">
        <v>0</v>
      </c>
      <c r="G56" s="7">
        <f t="shared" si="2"/>
        <v>739473</v>
      </c>
      <c r="I56" s="4" t="s">
        <v>114</v>
      </c>
      <c r="J56" t="s">
        <v>113</v>
      </c>
      <c r="K56" s="4">
        <f>+(E56+F56)*K$121</f>
        <v>667684.96116</v>
      </c>
      <c r="L56" s="13">
        <f t="shared" si="6"/>
        <v>-44133.975932676</v>
      </c>
      <c r="M56" s="4">
        <f t="shared" si="3"/>
        <v>71788.03884000005</v>
      </c>
      <c r="N56" s="13">
        <f t="shared" si="7"/>
        <v>-4745.189367324004</v>
      </c>
    </row>
    <row r="57" spans="1:14" ht="15.75">
      <c r="A57" s="30">
        <v>365.1</v>
      </c>
      <c r="B57" s="31" t="s">
        <v>68</v>
      </c>
      <c r="C57" s="14"/>
      <c r="E57" s="7">
        <v>89772.22</v>
      </c>
      <c r="F57" s="7">
        <v>0</v>
      </c>
      <c r="G57" s="7">
        <f t="shared" si="2"/>
        <v>89772.22</v>
      </c>
      <c r="I57" s="4" t="s">
        <v>115</v>
      </c>
      <c r="J57" t="s">
        <v>110</v>
      </c>
      <c r="K57" s="4">
        <f>+E57</f>
        <v>89772.22</v>
      </c>
      <c r="L57" s="13">
        <f t="shared" si="6"/>
        <v>0</v>
      </c>
      <c r="M57" s="4">
        <f t="shared" si="3"/>
        <v>0</v>
      </c>
      <c r="N57" s="13">
        <f t="shared" si="7"/>
        <v>0</v>
      </c>
    </row>
    <row r="58" spans="1:14" ht="15.75">
      <c r="A58" s="30">
        <v>365.2</v>
      </c>
      <c r="B58" s="31" t="s">
        <v>18</v>
      </c>
      <c r="C58" s="14">
        <v>-0.11</v>
      </c>
      <c r="E58" s="7">
        <v>5432610.5</v>
      </c>
      <c r="F58" s="7">
        <v>0</v>
      </c>
      <c r="G58" s="7">
        <f t="shared" si="2"/>
        <v>5432610.5</v>
      </c>
      <c r="I58" s="4" t="s">
        <v>115</v>
      </c>
      <c r="J58" t="s">
        <v>110</v>
      </c>
      <c r="K58" s="4">
        <f>+E58</f>
        <v>5432610.5</v>
      </c>
      <c r="L58" s="13">
        <f t="shared" si="6"/>
        <v>-5975.87155</v>
      </c>
      <c r="M58" s="4">
        <f t="shared" si="3"/>
        <v>0</v>
      </c>
      <c r="N58" s="13">
        <f t="shared" si="7"/>
        <v>0</v>
      </c>
    </row>
    <row r="59" spans="1:14" ht="15.75">
      <c r="A59" s="30">
        <v>366.3</v>
      </c>
      <c r="B59" s="31" t="s">
        <v>19</v>
      </c>
      <c r="C59" s="14">
        <v>0.77</v>
      </c>
      <c r="E59" s="7">
        <v>1041984.12</v>
      </c>
      <c r="F59" s="7">
        <v>0</v>
      </c>
      <c r="G59" s="7">
        <f t="shared" si="2"/>
        <v>1041984.12</v>
      </c>
      <c r="I59" s="4" t="s">
        <v>115</v>
      </c>
      <c r="J59" t="s">
        <v>110</v>
      </c>
      <c r="K59" s="4">
        <f>+E59</f>
        <v>1041984.12</v>
      </c>
      <c r="L59" s="13">
        <f t="shared" si="6"/>
        <v>8023.2777240000005</v>
      </c>
      <c r="M59" s="4">
        <f t="shared" si="3"/>
        <v>0</v>
      </c>
      <c r="N59" s="13">
        <f t="shared" si="7"/>
        <v>0</v>
      </c>
    </row>
    <row r="60" spans="1:14" ht="15.75">
      <c r="A60" s="30">
        <v>367</v>
      </c>
      <c r="B60" s="31" t="s">
        <v>34</v>
      </c>
      <c r="C60" s="14">
        <v>1.14</v>
      </c>
      <c r="E60" s="7">
        <v>12155088.64</v>
      </c>
      <c r="F60" s="7">
        <v>0</v>
      </c>
      <c r="G60" s="7">
        <f t="shared" si="2"/>
        <v>12155088.64</v>
      </c>
      <c r="I60" s="4" t="s">
        <v>115</v>
      </c>
      <c r="J60" t="s">
        <v>110</v>
      </c>
      <c r="K60" s="4">
        <f>+E60</f>
        <v>12155088.64</v>
      </c>
      <c r="L60" s="13">
        <f t="shared" si="6"/>
        <v>138568.010496</v>
      </c>
      <c r="M60" s="4">
        <f t="shared" si="3"/>
        <v>0</v>
      </c>
      <c r="N60" s="13">
        <f t="shared" si="7"/>
        <v>0</v>
      </c>
    </row>
    <row r="61" spans="1:14" ht="15.75">
      <c r="A61" s="30">
        <v>367.21</v>
      </c>
      <c r="B61" s="31" t="s">
        <v>35</v>
      </c>
      <c r="C61" s="14">
        <v>0.63</v>
      </c>
      <c r="E61" s="7">
        <v>1514343</v>
      </c>
      <c r="F61" s="7">
        <v>0</v>
      </c>
      <c r="G61" s="7">
        <f t="shared" si="2"/>
        <v>1514343</v>
      </c>
      <c r="I61" s="4" t="s">
        <v>105</v>
      </c>
      <c r="J61" t="s">
        <v>111</v>
      </c>
      <c r="K61" s="4">
        <f aca="true" t="shared" si="8" ref="K61:K67">+(E61+F61)*K$119</f>
        <v>1375893.8643079337</v>
      </c>
      <c r="L61" s="13">
        <f t="shared" si="6"/>
        <v>8668.131345139984</v>
      </c>
      <c r="M61" s="4">
        <f t="shared" si="3"/>
        <v>138449.13569206628</v>
      </c>
      <c r="N61" s="13">
        <f t="shared" si="7"/>
        <v>872.2295548600175</v>
      </c>
    </row>
    <row r="62" spans="1:14" ht="15.75">
      <c r="A62" s="30">
        <v>367.22</v>
      </c>
      <c r="B62" s="31" t="s">
        <v>36</v>
      </c>
      <c r="C62" s="14">
        <v>0.61</v>
      </c>
      <c r="E62" s="7">
        <v>14949264</v>
      </c>
      <c r="F62" s="7">
        <v>0</v>
      </c>
      <c r="G62" s="7">
        <f t="shared" si="2"/>
        <v>14949264</v>
      </c>
      <c r="I62" s="4" t="s">
        <v>105</v>
      </c>
      <c r="J62" t="s">
        <v>111</v>
      </c>
      <c r="K62" s="4">
        <f t="shared" si="8"/>
        <v>13582524.311545983</v>
      </c>
      <c r="L62" s="13">
        <f t="shared" si="6"/>
        <v>82853.39830043049</v>
      </c>
      <c r="M62" s="4">
        <f t="shared" si="3"/>
        <v>1366739.688454017</v>
      </c>
      <c r="N62" s="13">
        <f t="shared" si="7"/>
        <v>8337.112099569504</v>
      </c>
    </row>
    <row r="63" spans="1:14" ht="15.75">
      <c r="A63" s="30">
        <v>367.23</v>
      </c>
      <c r="B63" s="31" t="s">
        <v>36</v>
      </c>
      <c r="C63" s="14">
        <v>0.79</v>
      </c>
      <c r="E63" s="7">
        <v>34007299.09</v>
      </c>
      <c r="F63" s="7">
        <v>0</v>
      </c>
      <c r="G63" s="7">
        <f t="shared" si="2"/>
        <v>34007299.09</v>
      </c>
      <c r="I63" s="4" t="s">
        <v>105</v>
      </c>
      <c r="J63" t="s">
        <v>111</v>
      </c>
      <c r="K63" s="4">
        <f t="shared" si="8"/>
        <v>30898174.42918532</v>
      </c>
      <c r="L63" s="13">
        <f t="shared" si="6"/>
        <v>244095.57799056402</v>
      </c>
      <c r="M63" s="4">
        <f t="shared" si="3"/>
        <v>3109124.660814684</v>
      </c>
      <c r="N63" s="13">
        <f t="shared" si="7"/>
        <v>24562.084820436</v>
      </c>
    </row>
    <row r="64" spans="1:14" ht="15.75">
      <c r="A64" s="30">
        <v>367.24</v>
      </c>
      <c r="B64" s="31" t="s">
        <v>37</v>
      </c>
      <c r="C64" s="14">
        <v>0.71</v>
      </c>
      <c r="E64" s="7">
        <v>17466181.89</v>
      </c>
      <c r="F64" s="7">
        <v>0</v>
      </c>
      <c r="G64" s="7">
        <f t="shared" si="2"/>
        <v>17466181.89</v>
      </c>
      <c r="I64" s="4" t="s">
        <v>105</v>
      </c>
      <c r="J64" t="s">
        <v>111</v>
      </c>
      <c r="K64" s="4">
        <f t="shared" si="8"/>
        <v>15869332.440099338</v>
      </c>
      <c r="L64" s="13">
        <f t="shared" si="6"/>
        <v>112672.2603247053</v>
      </c>
      <c r="M64" s="4">
        <f t="shared" si="3"/>
        <v>1596849.4499006625</v>
      </c>
      <c r="N64" s="13">
        <f t="shared" si="7"/>
        <v>11337.631094294702</v>
      </c>
    </row>
    <row r="65" spans="1:14" ht="15.75">
      <c r="A65" s="30">
        <v>367.25</v>
      </c>
      <c r="B65" s="31" t="s">
        <v>38</v>
      </c>
      <c r="C65" s="14">
        <v>0.7291999999999996</v>
      </c>
      <c r="E65" s="7">
        <v>18530259.17</v>
      </c>
      <c r="F65" s="7">
        <v>0</v>
      </c>
      <c r="G65" s="7">
        <f t="shared" si="2"/>
        <v>18530259.17</v>
      </c>
      <c r="I65" s="4" t="s">
        <v>105</v>
      </c>
      <c r="J65" t="s">
        <v>111</v>
      </c>
      <c r="K65" s="4">
        <f t="shared" si="8"/>
        <v>16836126.225061845</v>
      </c>
      <c r="L65" s="13">
        <f t="shared" si="6"/>
        <v>122769.03243315092</v>
      </c>
      <c r="M65" s="4">
        <f t="shared" si="3"/>
        <v>1694132.9449381568</v>
      </c>
      <c r="N65" s="13">
        <f t="shared" si="7"/>
        <v>12353.617434489033</v>
      </c>
    </row>
    <row r="66" spans="1:14" ht="15.75">
      <c r="A66" s="30">
        <v>367.26</v>
      </c>
      <c r="B66" s="31" t="s">
        <v>39</v>
      </c>
      <c r="C66" s="14">
        <v>0.7191999999999998</v>
      </c>
      <c r="E66" s="7">
        <v>68221301.51</v>
      </c>
      <c r="F66" s="7">
        <v>0</v>
      </c>
      <c r="G66" s="7">
        <f t="shared" si="2"/>
        <v>68221301.51</v>
      </c>
      <c r="I66" s="4" t="s">
        <v>105</v>
      </c>
      <c r="J66" t="s">
        <v>111</v>
      </c>
      <c r="K66" s="4">
        <f t="shared" si="8"/>
        <v>61984154.291802175</v>
      </c>
      <c r="L66" s="13">
        <f t="shared" si="6"/>
        <v>445790.0376666412</v>
      </c>
      <c r="M66" s="4">
        <f t="shared" si="3"/>
        <v>6237147.21819783</v>
      </c>
      <c r="N66" s="13">
        <f t="shared" si="7"/>
        <v>44857.56279327879</v>
      </c>
    </row>
    <row r="67" spans="1:14" ht="15.75">
      <c r="A67" s="30">
        <v>369</v>
      </c>
      <c r="B67" s="36" t="s">
        <v>70</v>
      </c>
      <c r="C67" s="14">
        <v>-0.36</v>
      </c>
      <c r="E67" s="7">
        <v>3661168.1</v>
      </c>
      <c r="F67" s="7">
        <v>0</v>
      </c>
      <c r="G67" s="7">
        <f t="shared" si="2"/>
        <v>3661168.1</v>
      </c>
      <c r="I67" s="4" t="s">
        <v>105</v>
      </c>
      <c r="J67" t="s">
        <v>111</v>
      </c>
      <c r="K67" s="4">
        <f t="shared" si="8"/>
        <v>3326445.01608284</v>
      </c>
      <c r="L67" s="13">
        <f t="shared" si="6"/>
        <v>-11975.202057898225</v>
      </c>
      <c r="M67" s="4">
        <f t="shared" si="3"/>
        <v>334723.08391716005</v>
      </c>
      <c r="N67" s="13">
        <f t="shared" si="7"/>
        <v>-1205.0031021017762</v>
      </c>
    </row>
    <row r="68" spans="1:14" ht="15.75">
      <c r="A68" s="30">
        <v>374.1</v>
      </c>
      <c r="B68" s="31" t="s">
        <v>68</v>
      </c>
      <c r="C68" s="14"/>
      <c r="E68" s="7">
        <v>76386.44</v>
      </c>
      <c r="F68" s="7">
        <v>10389</v>
      </c>
      <c r="G68" s="7">
        <f t="shared" si="2"/>
        <v>86775.44</v>
      </c>
      <c r="I68" s="4" t="s">
        <v>116</v>
      </c>
      <c r="J68" t="s">
        <v>110</v>
      </c>
      <c r="K68" s="4">
        <f>+E68</f>
        <v>76386.44</v>
      </c>
      <c r="L68" s="13">
        <f t="shared" si="6"/>
        <v>0</v>
      </c>
      <c r="M68" s="4">
        <f t="shared" si="3"/>
        <v>10389</v>
      </c>
      <c r="N68" s="13">
        <f t="shared" si="7"/>
        <v>0</v>
      </c>
    </row>
    <row r="69" spans="1:14" ht="15.75">
      <c r="A69" s="30">
        <v>374.2</v>
      </c>
      <c r="B69" s="36" t="s">
        <v>71</v>
      </c>
      <c r="C69" s="14">
        <v>5.5</v>
      </c>
      <c r="E69" s="7">
        <v>1772785.32</v>
      </c>
      <c r="F69" s="7">
        <v>27679</v>
      </c>
      <c r="G69" s="7">
        <f t="shared" si="2"/>
        <v>1800464.32</v>
      </c>
      <c r="I69" s="4" t="s">
        <v>116</v>
      </c>
      <c r="J69" t="s">
        <v>110</v>
      </c>
      <c r="K69" s="4">
        <f>+E69</f>
        <v>1772785.32</v>
      </c>
      <c r="L69" s="13">
        <f t="shared" si="6"/>
        <v>97503.1926</v>
      </c>
      <c r="M69" s="4">
        <f t="shared" si="3"/>
        <v>27679</v>
      </c>
      <c r="N69" s="13">
        <f t="shared" si="7"/>
        <v>1522.345</v>
      </c>
    </row>
    <row r="70" spans="1:14" ht="15.75">
      <c r="A70" s="30">
        <v>375</v>
      </c>
      <c r="B70" s="31" t="s">
        <v>19</v>
      </c>
      <c r="C70" s="14">
        <v>-2.9</v>
      </c>
      <c r="E70" s="7">
        <v>49372</v>
      </c>
      <c r="F70" s="7">
        <v>30845</v>
      </c>
      <c r="G70" s="7">
        <f t="shared" si="2"/>
        <v>80217</v>
      </c>
      <c r="I70" s="4" t="s">
        <v>116</v>
      </c>
      <c r="J70" t="s">
        <v>110</v>
      </c>
      <c r="K70" s="4">
        <f>+E70</f>
        <v>49372</v>
      </c>
      <c r="L70" s="13">
        <f t="shared" si="6"/>
        <v>-1431.7879999999998</v>
      </c>
      <c r="M70" s="4">
        <f t="shared" si="3"/>
        <v>30845</v>
      </c>
      <c r="N70" s="13">
        <f t="shared" si="7"/>
        <v>-894.505</v>
      </c>
    </row>
    <row r="71" spans="1:14" ht="15.75">
      <c r="A71" s="30">
        <v>376.11</v>
      </c>
      <c r="B71" s="36" t="s">
        <v>72</v>
      </c>
      <c r="C71" s="14">
        <v>-0.35</v>
      </c>
      <c r="E71" s="7">
        <v>395181500.25</v>
      </c>
      <c r="F71" s="7">
        <v>55731488.96</v>
      </c>
      <c r="G71" s="7">
        <f t="shared" si="2"/>
        <v>450912989.21</v>
      </c>
      <c r="I71" s="4" t="s">
        <v>116</v>
      </c>
      <c r="J71" t="s">
        <v>110</v>
      </c>
      <c r="K71" s="4">
        <f>+E71</f>
        <v>395181500.25</v>
      </c>
      <c r="L71" s="13">
        <f t="shared" si="6"/>
        <v>-1383135.2508750001</v>
      </c>
      <c r="M71" s="4">
        <f t="shared" si="3"/>
        <v>55731488.95999998</v>
      </c>
      <c r="N71" s="13">
        <f t="shared" si="7"/>
        <v>-195060.21135999993</v>
      </c>
    </row>
    <row r="72" spans="1:14" ht="15.75">
      <c r="A72" s="30">
        <v>376.12</v>
      </c>
      <c r="B72" s="36" t="s">
        <v>73</v>
      </c>
      <c r="C72" s="14">
        <v>-0.16</v>
      </c>
      <c r="E72" s="7">
        <v>334587907.41</v>
      </c>
      <c r="F72" s="7">
        <v>46054133.18</v>
      </c>
      <c r="G72" s="7">
        <f t="shared" si="2"/>
        <v>380642040.59000003</v>
      </c>
      <c r="I72" s="4" t="s">
        <v>116</v>
      </c>
      <c r="J72" t="s">
        <v>110</v>
      </c>
      <c r="K72" s="4">
        <f aca="true" t="shared" si="9" ref="K72:K86">+E72</f>
        <v>334587907.41</v>
      </c>
      <c r="L72" s="13">
        <f t="shared" si="6"/>
        <v>-535340.6518560001</v>
      </c>
      <c r="M72" s="4">
        <f t="shared" si="3"/>
        <v>46054133.18000001</v>
      </c>
      <c r="N72" s="13">
        <f t="shared" si="7"/>
        <v>-73686.61308800001</v>
      </c>
    </row>
    <row r="73" spans="1:14" ht="15.75">
      <c r="A73" s="30">
        <v>377</v>
      </c>
      <c r="B73" s="34" t="s">
        <v>25</v>
      </c>
      <c r="C73" s="14">
        <v>-9.05</v>
      </c>
      <c r="E73" s="7">
        <v>818380</v>
      </c>
      <c r="F73" s="7">
        <v>0</v>
      </c>
      <c r="G73" s="7">
        <f t="shared" si="2"/>
        <v>818380</v>
      </c>
      <c r="I73" s="4" t="s">
        <v>116</v>
      </c>
      <c r="J73" t="s">
        <v>110</v>
      </c>
      <c r="K73" s="4">
        <f t="shared" si="9"/>
        <v>818380</v>
      </c>
      <c r="L73" s="13">
        <f t="shared" si="6"/>
        <v>-74063.39000000001</v>
      </c>
      <c r="M73" s="4">
        <f t="shared" si="3"/>
        <v>0</v>
      </c>
      <c r="N73" s="13">
        <f t="shared" si="7"/>
        <v>0</v>
      </c>
    </row>
    <row r="74" spans="1:14" ht="15.75">
      <c r="A74" s="30">
        <v>378</v>
      </c>
      <c r="B74" s="35" t="s">
        <v>40</v>
      </c>
      <c r="C74" s="14">
        <v>-0.86</v>
      </c>
      <c r="E74" s="7">
        <v>16463008.82</v>
      </c>
      <c r="F74" s="7">
        <v>682070.62</v>
      </c>
      <c r="G74" s="7">
        <f t="shared" si="2"/>
        <v>17145079.44</v>
      </c>
      <c r="I74" s="4" t="s">
        <v>116</v>
      </c>
      <c r="J74" t="s">
        <v>110</v>
      </c>
      <c r="K74" s="4">
        <f t="shared" si="9"/>
        <v>16463008.82</v>
      </c>
      <c r="L74" s="13">
        <f>+K74*C74/100</f>
        <v>-141581.875852</v>
      </c>
      <c r="M74" s="4">
        <f t="shared" si="3"/>
        <v>682070.620000001</v>
      </c>
      <c r="N74" s="13">
        <f aca="true" t="shared" si="10" ref="N74:N105">+M74*C74/100</f>
        <v>-5865.8073320000085</v>
      </c>
    </row>
    <row r="75" spans="1:14" ht="15.75">
      <c r="A75" s="30">
        <v>379</v>
      </c>
      <c r="B75" s="32" t="s">
        <v>41</v>
      </c>
      <c r="C75" s="14">
        <v>0.47</v>
      </c>
      <c r="E75" s="7">
        <v>905391.69</v>
      </c>
      <c r="F75" s="7">
        <v>596208</v>
      </c>
      <c r="G75" s="7">
        <f aca="true" t="shared" si="11" ref="G75:G108">+E75+F75</f>
        <v>1501599.69</v>
      </c>
      <c r="I75" s="4" t="s">
        <v>116</v>
      </c>
      <c r="J75" t="s">
        <v>110</v>
      </c>
      <c r="K75" s="4">
        <f t="shared" si="9"/>
        <v>905391.69</v>
      </c>
      <c r="L75" s="13">
        <f>+K75*C75/100</f>
        <v>4255.340942999999</v>
      </c>
      <c r="M75" s="4">
        <f aca="true" t="shared" si="12" ref="M75:M108">+G75-K75</f>
        <v>596208</v>
      </c>
      <c r="N75" s="13">
        <f t="shared" si="10"/>
        <v>2802.1776</v>
      </c>
    </row>
    <row r="76" spans="1:14" ht="15.75">
      <c r="A76" s="30">
        <v>380</v>
      </c>
      <c r="B76" s="34" t="s">
        <v>42</v>
      </c>
      <c r="C76" s="14">
        <v>-0.78</v>
      </c>
      <c r="E76" s="7">
        <v>489537354.64</v>
      </c>
      <c r="F76" s="7">
        <v>47731453.91</v>
      </c>
      <c r="G76" s="7">
        <f t="shared" si="11"/>
        <v>537268808.55</v>
      </c>
      <c r="I76" s="4" t="s">
        <v>116</v>
      </c>
      <c r="J76" t="s">
        <v>110</v>
      </c>
      <c r="K76" s="4">
        <f t="shared" si="9"/>
        <v>489537354.64</v>
      </c>
      <c r="L76" s="13">
        <f>+K76*C76/100</f>
        <v>-3818391.366192</v>
      </c>
      <c r="M76" s="4">
        <f t="shared" si="12"/>
        <v>47731453.90999997</v>
      </c>
      <c r="N76" s="13">
        <f t="shared" si="10"/>
        <v>-372305.3404979998</v>
      </c>
    </row>
    <row r="77" spans="1:14" ht="15.75">
      <c r="A77" s="30">
        <v>381</v>
      </c>
      <c r="B77" s="34" t="s">
        <v>43</v>
      </c>
      <c r="C77" s="14">
        <v>0</v>
      </c>
      <c r="E77" s="7">
        <v>53960132.26</v>
      </c>
      <c r="F77" s="7">
        <v>6946640.86</v>
      </c>
      <c r="G77" s="7">
        <f t="shared" si="11"/>
        <v>60906773.12</v>
      </c>
      <c r="I77" s="4" t="s">
        <v>116</v>
      </c>
      <c r="J77" t="s">
        <v>110</v>
      </c>
      <c r="K77" s="4">
        <f t="shared" si="9"/>
        <v>53960132.26</v>
      </c>
      <c r="L77" s="13">
        <f>+K77*C77/100</f>
        <v>0</v>
      </c>
      <c r="M77" s="4">
        <f t="shared" si="12"/>
        <v>6946640.859999999</v>
      </c>
      <c r="N77" s="13">
        <f t="shared" si="10"/>
        <v>0</v>
      </c>
    </row>
    <row r="78" spans="1:14" ht="15.75">
      <c r="A78" s="30">
        <v>381.1</v>
      </c>
      <c r="B78" s="37" t="s">
        <v>76</v>
      </c>
      <c r="C78" s="14">
        <v>-20</v>
      </c>
      <c r="E78" s="7">
        <v>507007</v>
      </c>
      <c r="F78" s="7">
        <v>0</v>
      </c>
      <c r="G78" s="7">
        <f t="shared" si="11"/>
        <v>507007</v>
      </c>
      <c r="I78" s="4" t="s">
        <v>116</v>
      </c>
      <c r="J78" t="s">
        <v>110</v>
      </c>
      <c r="K78" s="4">
        <f t="shared" si="9"/>
        <v>507007</v>
      </c>
      <c r="L78" s="13">
        <f>+K78*C78/100</f>
        <v>-101401.4</v>
      </c>
      <c r="M78" s="4">
        <f t="shared" si="12"/>
        <v>0</v>
      </c>
      <c r="N78" s="13">
        <f t="shared" si="10"/>
        <v>0</v>
      </c>
    </row>
    <row r="79" spans="1:14" ht="15.75">
      <c r="A79" s="30">
        <v>381.2</v>
      </c>
      <c r="B79" s="2" t="s">
        <v>151</v>
      </c>
      <c r="C79" s="14"/>
      <c r="E79" s="7">
        <v>10386251.88</v>
      </c>
      <c r="F79" s="7">
        <v>5384954.14</v>
      </c>
      <c r="G79" s="7">
        <f t="shared" si="11"/>
        <v>15771206.02</v>
      </c>
      <c r="I79" s="4"/>
      <c r="M79" s="4">
        <f t="shared" si="12"/>
        <v>15771206.02</v>
      </c>
      <c r="N79" s="13">
        <f t="shared" si="10"/>
        <v>0</v>
      </c>
    </row>
    <row r="80" spans="1:14" ht="15.75">
      <c r="A80" s="30">
        <v>382</v>
      </c>
      <c r="B80" s="38" t="s">
        <v>44</v>
      </c>
      <c r="C80" s="14">
        <v>-0.18</v>
      </c>
      <c r="E80" s="7">
        <v>63065756.99</v>
      </c>
      <c r="F80" s="7">
        <v>6111298</v>
      </c>
      <c r="G80" s="7">
        <f t="shared" si="11"/>
        <v>69177054.99000001</v>
      </c>
      <c r="I80" s="4" t="s">
        <v>116</v>
      </c>
      <c r="J80" t="s">
        <v>110</v>
      </c>
      <c r="K80" s="4">
        <f t="shared" si="9"/>
        <v>63065756.99</v>
      </c>
      <c r="L80" s="13">
        <f>+K80*C80/100</f>
        <v>-113518.36258199999</v>
      </c>
      <c r="M80" s="4">
        <f t="shared" si="12"/>
        <v>6111298.000000007</v>
      </c>
      <c r="N80" s="13">
        <f t="shared" si="10"/>
        <v>-11000.336400000013</v>
      </c>
    </row>
    <row r="81" spans="1:14" ht="15.75">
      <c r="A81" s="30">
        <v>382.1</v>
      </c>
      <c r="B81" s="38" t="s">
        <v>77</v>
      </c>
      <c r="C81" s="14">
        <v>-19.95</v>
      </c>
      <c r="E81" s="7">
        <v>485705.89</v>
      </c>
      <c r="F81" s="7">
        <v>0</v>
      </c>
      <c r="G81" s="7">
        <f t="shared" si="11"/>
        <v>485705.89</v>
      </c>
      <c r="I81" s="4" t="s">
        <v>116</v>
      </c>
      <c r="J81" t="s">
        <v>110</v>
      </c>
      <c r="K81" s="4">
        <f t="shared" si="9"/>
        <v>485705.89</v>
      </c>
      <c r="L81" s="13">
        <f>+K81*C81/100</f>
        <v>-96898.325055</v>
      </c>
      <c r="M81" s="4">
        <f t="shared" si="12"/>
        <v>0</v>
      </c>
      <c r="N81" s="13">
        <f t="shared" si="10"/>
        <v>0</v>
      </c>
    </row>
    <row r="82" spans="1:14" ht="15.75">
      <c r="A82" s="30">
        <v>382.2</v>
      </c>
      <c r="B82" s="2" t="s">
        <v>152</v>
      </c>
      <c r="C82" s="14"/>
      <c r="E82" s="7">
        <v>2735436.69</v>
      </c>
      <c r="F82" s="7">
        <v>632597.02</v>
      </c>
      <c r="G82" s="7">
        <f t="shared" si="11"/>
        <v>3368033.71</v>
      </c>
      <c r="I82" s="4"/>
      <c r="M82" s="4">
        <f t="shared" si="12"/>
        <v>3368033.71</v>
      </c>
      <c r="N82" s="13">
        <f t="shared" si="10"/>
        <v>0</v>
      </c>
    </row>
    <row r="83" spans="1:14" ht="15.75">
      <c r="A83" s="30">
        <v>383</v>
      </c>
      <c r="B83" s="38" t="s">
        <v>45</v>
      </c>
      <c r="C83" s="14">
        <v>2.92</v>
      </c>
      <c r="E83" s="7">
        <v>281521.58</v>
      </c>
      <c r="F83" s="7">
        <v>31108.09</v>
      </c>
      <c r="G83" s="7">
        <f t="shared" si="11"/>
        <v>312629.67000000004</v>
      </c>
      <c r="I83" s="4" t="s">
        <v>116</v>
      </c>
      <c r="J83" t="s">
        <v>110</v>
      </c>
      <c r="K83" s="4">
        <f t="shared" si="9"/>
        <v>281521.58</v>
      </c>
      <c r="L83" s="13">
        <f aca="true" t="shared" si="13" ref="L83:L108">+K83*C83/100</f>
        <v>8220.430136</v>
      </c>
      <c r="M83" s="4">
        <f t="shared" si="12"/>
        <v>31108.090000000026</v>
      </c>
      <c r="N83" s="13">
        <f t="shared" si="10"/>
        <v>908.3562280000007</v>
      </c>
    </row>
    <row r="84" spans="1:14" ht="15.75">
      <c r="A84" s="30">
        <v>387.1</v>
      </c>
      <c r="B84" s="38" t="s">
        <v>78</v>
      </c>
      <c r="C84" s="14">
        <v>-5.74</v>
      </c>
      <c r="E84" s="7">
        <v>138950.13</v>
      </c>
      <c r="F84" s="7">
        <v>0</v>
      </c>
      <c r="G84" s="7">
        <f t="shared" si="11"/>
        <v>138950.13</v>
      </c>
      <c r="I84" s="4" t="s">
        <v>116</v>
      </c>
      <c r="J84" t="s">
        <v>110</v>
      </c>
      <c r="K84" s="4">
        <f t="shared" si="9"/>
        <v>138950.13</v>
      </c>
      <c r="L84" s="13">
        <f t="shared" si="13"/>
        <v>-7975.737462000001</v>
      </c>
      <c r="M84" s="4">
        <f t="shared" si="12"/>
        <v>0</v>
      </c>
      <c r="N84" s="13">
        <f t="shared" si="10"/>
        <v>0</v>
      </c>
    </row>
    <row r="85" spans="1:14" ht="15.75">
      <c r="A85" s="30">
        <v>387.2</v>
      </c>
      <c r="B85" s="38" t="s">
        <v>46</v>
      </c>
      <c r="C85" s="14">
        <v>-6.29</v>
      </c>
      <c r="E85" s="7">
        <v>69794</v>
      </c>
      <c r="F85" s="7">
        <v>26630</v>
      </c>
      <c r="G85" s="7">
        <f t="shared" si="11"/>
        <v>96424</v>
      </c>
      <c r="I85" s="4" t="s">
        <v>116</v>
      </c>
      <c r="J85" t="s">
        <v>110</v>
      </c>
      <c r="K85" s="4">
        <f t="shared" si="9"/>
        <v>69794</v>
      </c>
      <c r="L85" s="13">
        <f t="shared" si="13"/>
        <v>-4390.0426</v>
      </c>
      <c r="M85" s="4">
        <f t="shared" si="12"/>
        <v>26630</v>
      </c>
      <c r="N85" s="13">
        <f t="shared" si="10"/>
        <v>-1675.027</v>
      </c>
    </row>
    <row r="86" spans="1:14" ht="15.75">
      <c r="A86" s="30">
        <v>387.3</v>
      </c>
      <c r="B86" s="35" t="s">
        <v>47</v>
      </c>
      <c r="C86" s="14">
        <v>-6.29</v>
      </c>
      <c r="E86" s="7">
        <v>72671</v>
      </c>
      <c r="F86" s="7">
        <v>0</v>
      </c>
      <c r="G86" s="7">
        <f t="shared" si="11"/>
        <v>72671</v>
      </c>
      <c r="I86" s="4" t="s">
        <v>116</v>
      </c>
      <c r="J86" t="s">
        <v>110</v>
      </c>
      <c r="K86" s="4">
        <f t="shared" si="9"/>
        <v>72671</v>
      </c>
      <c r="L86" s="13">
        <f t="shared" si="13"/>
        <v>-4571.0059</v>
      </c>
      <c r="M86" s="4">
        <f t="shared" si="12"/>
        <v>0</v>
      </c>
      <c r="N86" s="13">
        <f t="shared" si="10"/>
        <v>0</v>
      </c>
    </row>
    <row r="87" spans="1:14" ht="15.75">
      <c r="A87" s="30">
        <v>389</v>
      </c>
      <c r="B87" s="34" t="s">
        <v>68</v>
      </c>
      <c r="C87" s="14"/>
      <c r="E87" s="7">
        <v>2241162</v>
      </c>
      <c r="F87" s="7">
        <v>0</v>
      </c>
      <c r="G87" s="7">
        <f t="shared" si="11"/>
        <v>2241162</v>
      </c>
      <c r="I87" s="13" t="s">
        <v>127</v>
      </c>
      <c r="J87" s="4" t="s">
        <v>131</v>
      </c>
      <c r="K87" s="4">
        <f>+(E87+F87)*K$122</f>
        <v>2149498.4742</v>
      </c>
      <c r="L87" s="13">
        <f t="shared" si="13"/>
        <v>0</v>
      </c>
      <c r="M87" s="4">
        <f t="shared" si="12"/>
        <v>91663.52579999994</v>
      </c>
      <c r="N87" s="13">
        <f t="shared" si="10"/>
        <v>0</v>
      </c>
    </row>
    <row r="88" spans="1:14" ht="15.75">
      <c r="A88" s="30">
        <v>390</v>
      </c>
      <c r="B88" s="35" t="s">
        <v>19</v>
      </c>
      <c r="C88" s="14">
        <v>0.28</v>
      </c>
      <c r="E88" s="7">
        <v>21607011.09</v>
      </c>
      <c r="F88" s="7">
        <v>-211467.49</v>
      </c>
      <c r="G88" s="7">
        <f t="shared" si="11"/>
        <v>21395543.6</v>
      </c>
      <c r="I88" s="13" t="s">
        <v>127</v>
      </c>
      <c r="J88" s="4" t="s">
        <v>131</v>
      </c>
      <c r="K88" s="4">
        <f>+(E88+F88)*K$123</f>
        <v>20411348.5944</v>
      </c>
      <c r="L88" s="13">
        <f t="shared" si="13"/>
        <v>57151.77606432</v>
      </c>
      <c r="M88" s="4">
        <f t="shared" si="12"/>
        <v>984195.0056000017</v>
      </c>
      <c r="N88" s="13">
        <f t="shared" si="10"/>
        <v>2755.7460156800053</v>
      </c>
    </row>
    <row r="89" spans="1:14" ht="15.75">
      <c r="A89" s="30">
        <v>391.1</v>
      </c>
      <c r="B89" s="34" t="s">
        <v>48</v>
      </c>
      <c r="C89" s="14">
        <v>4.82</v>
      </c>
      <c r="E89" s="7">
        <v>9114740.12</v>
      </c>
      <c r="F89" s="7">
        <v>32764.66</v>
      </c>
      <c r="G89" s="7">
        <f t="shared" si="11"/>
        <v>9147504.78</v>
      </c>
      <c r="I89" s="13" t="s">
        <v>127</v>
      </c>
      <c r="J89" t="s">
        <v>113</v>
      </c>
      <c r="K89" s="4">
        <f aca="true" t="shared" si="14" ref="K89:K108">+(E89+F89)*K$121</f>
        <v>8259465.015957599</v>
      </c>
      <c r="L89" s="13">
        <f t="shared" si="13"/>
        <v>398106.21376915625</v>
      </c>
      <c r="M89" s="4">
        <f t="shared" si="12"/>
        <v>888039.7640424008</v>
      </c>
      <c r="N89" s="13">
        <f t="shared" si="10"/>
        <v>42803.51662684372</v>
      </c>
    </row>
    <row r="90" spans="1:14" ht="15.75">
      <c r="A90" s="30">
        <v>391.2</v>
      </c>
      <c r="B90" s="35" t="s">
        <v>49</v>
      </c>
      <c r="C90" s="14">
        <v>3.485</v>
      </c>
      <c r="E90" s="7">
        <v>8978477.84</v>
      </c>
      <c r="F90" s="7">
        <v>0</v>
      </c>
      <c r="G90" s="7">
        <f t="shared" si="11"/>
        <v>8978477.84</v>
      </c>
      <c r="I90" s="13" t="s">
        <v>127</v>
      </c>
      <c r="J90" t="s">
        <v>113</v>
      </c>
      <c r="K90" s="4">
        <f t="shared" si="14"/>
        <v>8106847.2112928</v>
      </c>
      <c r="L90" s="13">
        <f t="shared" si="13"/>
        <v>282523.6253135541</v>
      </c>
      <c r="M90" s="4">
        <f t="shared" si="12"/>
        <v>871630.6287072003</v>
      </c>
      <c r="N90" s="13">
        <f t="shared" si="10"/>
        <v>30376.32741044593</v>
      </c>
    </row>
    <row r="91" spans="1:14" ht="15.75">
      <c r="A91" s="30">
        <v>391.3</v>
      </c>
      <c r="B91" s="32" t="s">
        <v>50</v>
      </c>
      <c r="C91" s="14">
        <v>0</v>
      </c>
      <c r="E91" s="7">
        <v>938788</v>
      </c>
      <c r="F91" s="7">
        <v>0</v>
      </c>
      <c r="G91" s="7">
        <f t="shared" si="11"/>
        <v>938788</v>
      </c>
      <c r="I91" s="13" t="s">
        <v>127</v>
      </c>
      <c r="J91" t="s">
        <v>113</v>
      </c>
      <c r="K91" s="4">
        <f t="shared" si="14"/>
        <v>847650.4609599999</v>
      </c>
      <c r="L91" s="13">
        <f t="shared" si="13"/>
        <v>0</v>
      </c>
      <c r="M91" s="4">
        <f t="shared" si="12"/>
        <v>91137.53904000006</v>
      </c>
      <c r="N91" s="13">
        <f t="shared" si="10"/>
        <v>0</v>
      </c>
    </row>
    <row r="92" spans="1:14" ht="15.75">
      <c r="A92" s="30">
        <v>391.4</v>
      </c>
      <c r="B92" s="39" t="s">
        <v>51</v>
      </c>
      <c r="C92" s="14">
        <v>20</v>
      </c>
      <c r="E92" s="7">
        <v>1308391</v>
      </c>
      <c r="F92" s="7">
        <v>79339</v>
      </c>
      <c r="G92" s="7">
        <f t="shared" si="11"/>
        <v>1387730</v>
      </c>
      <c r="I92" s="13" t="s">
        <v>127</v>
      </c>
      <c r="J92" t="s">
        <v>113</v>
      </c>
      <c r="K92" s="4">
        <f t="shared" si="14"/>
        <v>1253009.1716</v>
      </c>
      <c r="L92" s="13">
        <f t="shared" si="13"/>
        <v>250601.83432</v>
      </c>
      <c r="M92" s="4">
        <f t="shared" si="12"/>
        <v>134720.8284</v>
      </c>
      <c r="N92" s="13">
        <f t="shared" si="10"/>
        <v>26944.16568</v>
      </c>
    </row>
    <row r="93" spans="1:14" ht="15.75">
      <c r="A93" s="30">
        <v>392</v>
      </c>
      <c r="B93" s="33" t="s">
        <v>52</v>
      </c>
      <c r="C93" s="14">
        <v>-2.59</v>
      </c>
      <c r="E93" s="7">
        <v>21168712.96</v>
      </c>
      <c r="F93" s="7">
        <v>718950.46</v>
      </c>
      <c r="G93" s="7">
        <f t="shared" si="11"/>
        <v>21887663.42</v>
      </c>
      <c r="I93" s="13" t="s">
        <v>127</v>
      </c>
      <c r="J93" t="s">
        <v>113</v>
      </c>
      <c r="K93" s="4">
        <f t="shared" si="14"/>
        <v>19762809.055186402</v>
      </c>
      <c r="L93" s="13">
        <f t="shared" si="13"/>
        <v>-511856.75452932774</v>
      </c>
      <c r="M93" s="4">
        <f t="shared" si="12"/>
        <v>2124854.3648135997</v>
      </c>
      <c r="N93" s="13">
        <f t="shared" si="10"/>
        <v>-55033.72804867223</v>
      </c>
    </row>
    <row r="94" spans="1:14" ht="15.75">
      <c r="A94" s="30">
        <v>393</v>
      </c>
      <c r="B94" s="33" t="s">
        <v>53</v>
      </c>
      <c r="C94" s="14">
        <v>-1.14</v>
      </c>
      <c r="E94" s="7">
        <v>119406</v>
      </c>
      <c r="F94" s="7">
        <v>0</v>
      </c>
      <c r="G94" s="7">
        <f t="shared" si="11"/>
        <v>119406</v>
      </c>
      <c r="I94" s="13" t="s">
        <v>127</v>
      </c>
      <c r="J94" t="s">
        <v>113</v>
      </c>
      <c r="K94" s="4">
        <f t="shared" si="14"/>
        <v>107814.06551999999</v>
      </c>
      <c r="L94" s="13">
        <f t="shared" si="13"/>
        <v>-1229.0803469279997</v>
      </c>
      <c r="M94" s="4">
        <f t="shared" si="12"/>
        <v>11591.93448000001</v>
      </c>
      <c r="N94" s="13">
        <f t="shared" si="10"/>
        <v>-132.14805307200012</v>
      </c>
    </row>
    <row r="95" spans="1:14" ht="15.75">
      <c r="A95" s="30">
        <v>394</v>
      </c>
      <c r="B95" s="33" t="s">
        <v>54</v>
      </c>
      <c r="C95" s="14">
        <v>4.53</v>
      </c>
      <c r="E95" s="7">
        <v>12383646.96</v>
      </c>
      <c r="F95" s="7">
        <v>0</v>
      </c>
      <c r="G95" s="7">
        <f t="shared" si="11"/>
        <v>12383646.96</v>
      </c>
      <c r="I95" s="13" t="s">
        <v>127</v>
      </c>
      <c r="J95" t="s">
        <v>113</v>
      </c>
      <c r="K95" s="4">
        <f t="shared" si="14"/>
        <v>11181442.5131232</v>
      </c>
      <c r="L95" s="13">
        <f t="shared" si="13"/>
        <v>506519.34584448097</v>
      </c>
      <c r="M95" s="4">
        <f t="shared" si="12"/>
        <v>1202204.4468768016</v>
      </c>
      <c r="N95" s="13">
        <f t="shared" si="10"/>
        <v>54459.86144351912</v>
      </c>
    </row>
    <row r="96" spans="1:14" ht="15.75">
      <c r="A96" s="30">
        <v>395</v>
      </c>
      <c r="B96" s="33" t="s">
        <v>55</v>
      </c>
      <c r="C96" s="14">
        <v>0.18</v>
      </c>
      <c r="E96" s="7">
        <v>68293</v>
      </c>
      <c r="F96" s="7">
        <v>0</v>
      </c>
      <c r="G96" s="7">
        <f t="shared" si="11"/>
        <v>68293</v>
      </c>
      <c r="I96" s="13" t="s">
        <v>127</v>
      </c>
      <c r="J96" t="s">
        <v>113</v>
      </c>
      <c r="K96" s="4">
        <f t="shared" si="14"/>
        <v>61663.11556</v>
      </c>
      <c r="L96" s="13">
        <f t="shared" si="13"/>
        <v>110.993608008</v>
      </c>
      <c r="M96" s="4">
        <f t="shared" si="12"/>
        <v>6629.884440000002</v>
      </c>
      <c r="N96" s="13">
        <f t="shared" si="10"/>
        <v>11.933791992000003</v>
      </c>
    </row>
    <row r="97" spans="1:14" ht="15.75">
      <c r="A97" s="30">
        <v>396</v>
      </c>
      <c r="B97" s="33" t="s">
        <v>56</v>
      </c>
      <c r="C97" s="14">
        <v>-5.39</v>
      </c>
      <c r="E97" s="7">
        <v>6306174.48</v>
      </c>
      <c r="F97" s="7">
        <v>262355.11</v>
      </c>
      <c r="G97" s="7">
        <f t="shared" si="11"/>
        <v>6568529.590000001</v>
      </c>
      <c r="I97" s="13" t="s">
        <v>127</v>
      </c>
      <c r="J97" t="s">
        <v>113</v>
      </c>
      <c r="K97" s="4">
        <f t="shared" si="14"/>
        <v>5930856.7374028005</v>
      </c>
      <c r="L97" s="13">
        <f t="shared" si="13"/>
        <v>-319673.17814601096</v>
      </c>
      <c r="M97" s="4">
        <f t="shared" si="12"/>
        <v>637672.8525972003</v>
      </c>
      <c r="N97" s="13">
        <f t="shared" si="10"/>
        <v>-34370.56675498909</v>
      </c>
    </row>
    <row r="98" spans="1:14" ht="15.75">
      <c r="A98" s="30">
        <v>397</v>
      </c>
      <c r="B98" s="33" t="s">
        <v>57</v>
      </c>
      <c r="C98" s="14">
        <v>7.41</v>
      </c>
      <c r="E98" s="7">
        <v>31147.91</v>
      </c>
      <c r="F98" s="7">
        <v>0</v>
      </c>
      <c r="G98" s="7">
        <f t="shared" si="11"/>
        <v>31147.91</v>
      </c>
      <c r="I98" s="13" t="s">
        <v>127</v>
      </c>
      <c r="J98" t="s">
        <v>113</v>
      </c>
      <c r="K98" s="4">
        <f t="shared" si="14"/>
        <v>28124.0708972</v>
      </c>
      <c r="L98" s="13">
        <f t="shared" si="13"/>
        <v>2083.99365348252</v>
      </c>
      <c r="M98" s="4">
        <f t="shared" si="12"/>
        <v>3023.8391028000005</v>
      </c>
      <c r="N98" s="13">
        <f t="shared" si="10"/>
        <v>224.06647751748005</v>
      </c>
    </row>
    <row r="99" spans="1:14" ht="15.75">
      <c r="A99" s="30">
        <v>397.1</v>
      </c>
      <c r="B99" s="33" t="s">
        <v>58</v>
      </c>
      <c r="C99" s="14">
        <v>0.68</v>
      </c>
      <c r="E99" s="7">
        <v>1131931.89</v>
      </c>
      <c r="F99" s="7">
        <v>0</v>
      </c>
      <c r="G99" s="7">
        <f t="shared" si="11"/>
        <v>1131931.89</v>
      </c>
      <c r="I99" s="13" t="s">
        <v>127</v>
      </c>
      <c r="J99" t="s">
        <v>113</v>
      </c>
      <c r="K99" s="4">
        <f t="shared" si="14"/>
        <v>1022043.9421187999</v>
      </c>
      <c r="L99" s="13">
        <f t="shared" si="13"/>
        <v>6949.898806407839</v>
      </c>
      <c r="M99" s="4">
        <f t="shared" si="12"/>
        <v>109887.9478812</v>
      </c>
      <c r="N99" s="13">
        <f t="shared" si="10"/>
        <v>747.23804559216</v>
      </c>
    </row>
    <row r="100" spans="1:14" ht="15.75">
      <c r="A100" s="30">
        <v>397.2</v>
      </c>
      <c r="B100" s="33" t="s">
        <v>59</v>
      </c>
      <c r="C100" s="14">
        <v>-3.24</v>
      </c>
      <c r="E100" s="7">
        <v>1759910</v>
      </c>
      <c r="F100" s="7">
        <v>0</v>
      </c>
      <c r="G100" s="7">
        <f t="shared" si="11"/>
        <v>1759910</v>
      </c>
      <c r="I100" s="13" t="s">
        <v>127</v>
      </c>
      <c r="J100" t="s">
        <v>113</v>
      </c>
      <c r="K100" s="4">
        <f t="shared" si="14"/>
        <v>1589057.9371999998</v>
      </c>
      <c r="L100" s="13">
        <f t="shared" si="13"/>
        <v>-51485.47716528</v>
      </c>
      <c r="M100" s="4">
        <f t="shared" si="12"/>
        <v>170852.0628000002</v>
      </c>
      <c r="N100" s="13">
        <f t="shared" si="10"/>
        <v>-5535.606834720006</v>
      </c>
    </row>
    <row r="101" spans="1:14" ht="15.75">
      <c r="A101" s="30">
        <v>397.3</v>
      </c>
      <c r="B101" s="33" t="s">
        <v>60</v>
      </c>
      <c r="C101" s="14">
        <v>-7.45</v>
      </c>
      <c r="E101" s="7">
        <v>3011582.87</v>
      </c>
      <c r="F101" s="7">
        <v>16798</v>
      </c>
      <c r="G101" s="7">
        <f t="shared" si="11"/>
        <v>3028380.87</v>
      </c>
      <c r="I101" s="13" t="s">
        <v>127</v>
      </c>
      <c r="J101" t="s">
        <v>113</v>
      </c>
      <c r="K101" s="4">
        <f t="shared" si="14"/>
        <v>2734385.6551404</v>
      </c>
      <c r="L101" s="13">
        <f t="shared" si="13"/>
        <v>-203711.73130795982</v>
      </c>
      <c r="M101" s="4">
        <f t="shared" si="12"/>
        <v>293995.2148596002</v>
      </c>
      <c r="N101" s="13">
        <f t="shared" si="10"/>
        <v>-21902.64350704021</v>
      </c>
    </row>
    <row r="102" spans="1:14" ht="15.75">
      <c r="A102" s="30">
        <v>397.4</v>
      </c>
      <c r="B102" s="33" t="s">
        <v>61</v>
      </c>
      <c r="C102" s="14">
        <v>1.04</v>
      </c>
      <c r="E102" s="7">
        <v>1940516.22</v>
      </c>
      <c r="F102" s="7">
        <v>0</v>
      </c>
      <c r="G102" s="7">
        <f t="shared" si="11"/>
        <v>1940516.22</v>
      </c>
      <c r="I102" s="13" t="s">
        <v>127</v>
      </c>
      <c r="J102" t="s">
        <v>113</v>
      </c>
      <c r="K102" s="4">
        <f t="shared" si="14"/>
        <v>1752130.9053623998</v>
      </c>
      <c r="L102" s="13">
        <f t="shared" si="13"/>
        <v>18222.16141576896</v>
      </c>
      <c r="M102" s="4">
        <f t="shared" si="12"/>
        <v>188385.3146376002</v>
      </c>
      <c r="N102" s="13">
        <f t="shared" si="10"/>
        <v>1959.2072722310422</v>
      </c>
    </row>
    <row r="103" spans="1:14" ht="15.75">
      <c r="A103" s="30">
        <v>397.5</v>
      </c>
      <c r="B103" s="33" t="s">
        <v>62</v>
      </c>
      <c r="C103" s="14">
        <v>8.73</v>
      </c>
      <c r="E103" s="7">
        <v>1831384.09</v>
      </c>
      <c r="F103" s="7">
        <v>9164</v>
      </c>
      <c r="G103" s="7">
        <f t="shared" si="11"/>
        <v>1840548.09</v>
      </c>
      <c r="I103" s="13" t="s">
        <v>127</v>
      </c>
      <c r="J103" t="s">
        <v>113</v>
      </c>
      <c r="K103" s="4">
        <f t="shared" si="14"/>
        <v>1661867.6814228</v>
      </c>
      <c r="L103" s="13">
        <f t="shared" si="13"/>
        <v>145081.04858821045</v>
      </c>
      <c r="M103" s="4">
        <f t="shared" si="12"/>
        <v>178680.40857720003</v>
      </c>
      <c r="N103" s="13">
        <f t="shared" si="10"/>
        <v>15598.799668789561</v>
      </c>
    </row>
    <row r="104" spans="1:14" ht="15.75">
      <c r="A104" s="30">
        <v>398.1</v>
      </c>
      <c r="B104" s="33" t="s">
        <v>63</v>
      </c>
      <c r="C104" s="14">
        <v>-4.1</v>
      </c>
      <c r="E104" s="7">
        <v>78890</v>
      </c>
      <c r="F104" s="7">
        <v>0</v>
      </c>
      <c r="G104" s="7">
        <f t="shared" si="11"/>
        <v>78890</v>
      </c>
      <c r="I104" s="13" t="s">
        <v>127</v>
      </c>
      <c r="J104" t="s">
        <v>113</v>
      </c>
      <c r="K104" s="4">
        <f t="shared" si="14"/>
        <v>71231.3588</v>
      </c>
      <c r="L104" s="13">
        <f t="shared" si="13"/>
        <v>-2920.4857107999997</v>
      </c>
      <c r="M104" s="4">
        <f t="shared" si="12"/>
        <v>7658.641199999998</v>
      </c>
      <c r="N104" s="13">
        <f t="shared" si="10"/>
        <v>-314.0042891999999</v>
      </c>
    </row>
    <row r="105" spans="1:14" ht="15.75">
      <c r="A105" s="30">
        <v>398.2</v>
      </c>
      <c r="B105" s="33" t="s">
        <v>64</v>
      </c>
      <c r="C105" s="14">
        <v>-4.1</v>
      </c>
      <c r="E105" s="7">
        <v>53214</v>
      </c>
      <c r="F105" s="7">
        <v>0</v>
      </c>
      <c r="G105" s="7">
        <f t="shared" si="11"/>
        <v>53214</v>
      </c>
      <c r="I105" s="13" t="s">
        <v>127</v>
      </c>
      <c r="J105" t="s">
        <v>113</v>
      </c>
      <c r="K105" s="4">
        <f t="shared" si="14"/>
        <v>48047.984879999996</v>
      </c>
      <c r="L105" s="13">
        <f t="shared" si="13"/>
        <v>-1969.9673800799997</v>
      </c>
      <c r="M105" s="4">
        <f t="shared" si="12"/>
        <v>5166.015120000004</v>
      </c>
      <c r="N105" s="13">
        <f t="shared" si="10"/>
        <v>-211.80661992000012</v>
      </c>
    </row>
    <row r="106" spans="1:14" ht="15.75">
      <c r="A106" s="30">
        <v>398.3</v>
      </c>
      <c r="B106" s="33" t="s">
        <v>65</v>
      </c>
      <c r="C106" s="14">
        <v>-4.1</v>
      </c>
      <c r="E106" s="7">
        <v>14873</v>
      </c>
      <c r="F106" s="7">
        <v>0</v>
      </c>
      <c r="G106" s="7">
        <f t="shared" si="11"/>
        <v>14873</v>
      </c>
      <c r="I106" s="13" t="s">
        <v>127</v>
      </c>
      <c r="J106" t="s">
        <v>113</v>
      </c>
      <c r="K106" s="4">
        <f t="shared" si="14"/>
        <v>13429.129159999999</v>
      </c>
      <c r="L106" s="13">
        <f t="shared" si="13"/>
        <v>-550.5942955599999</v>
      </c>
      <c r="M106" s="4">
        <f t="shared" si="12"/>
        <v>1443.8708400000014</v>
      </c>
      <c r="N106" s="13">
        <f>+M106*C106/100</f>
        <v>-59.19870444000006</v>
      </c>
    </row>
    <row r="107" spans="1:14" ht="15.75">
      <c r="A107" s="30">
        <v>398.4</v>
      </c>
      <c r="B107" s="33" t="s">
        <v>66</v>
      </c>
      <c r="C107" s="14">
        <v>1.84</v>
      </c>
      <c r="E107" s="7">
        <v>5393</v>
      </c>
      <c r="F107" s="7">
        <v>4727</v>
      </c>
      <c r="G107" s="7">
        <f t="shared" si="11"/>
        <v>10120</v>
      </c>
      <c r="I107" s="13" t="s">
        <v>127</v>
      </c>
      <c r="J107" t="s">
        <v>113</v>
      </c>
      <c r="K107" s="4">
        <f t="shared" si="14"/>
        <v>9137.5504</v>
      </c>
      <c r="L107" s="13">
        <f t="shared" si="13"/>
        <v>168.13092736000002</v>
      </c>
      <c r="M107" s="4">
        <f t="shared" si="12"/>
        <v>982.4495999999999</v>
      </c>
      <c r="N107" s="13">
        <f>+M107*C107/100</f>
        <v>18.077072639999997</v>
      </c>
    </row>
    <row r="108" spans="1:14" ht="15.75">
      <c r="A108" s="30">
        <v>398.5</v>
      </c>
      <c r="B108" s="33" t="s">
        <v>67</v>
      </c>
      <c r="C108" s="14">
        <v>-3.29</v>
      </c>
      <c r="E108" s="42">
        <v>66739</v>
      </c>
      <c r="F108" s="42">
        <v>0</v>
      </c>
      <c r="G108" s="42">
        <f t="shared" si="11"/>
        <v>66739</v>
      </c>
      <c r="I108" s="13" t="s">
        <v>127</v>
      </c>
      <c r="J108" t="s">
        <v>113</v>
      </c>
      <c r="K108" s="28">
        <f t="shared" si="14"/>
        <v>60259.97788</v>
      </c>
      <c r="L108" s="27">
        <f t="shared" si="13"/>
        <v>-1982.553272252</v>
      </c>
      <c r="M108" s="28">
        <f t="shared" si="12"/>
        <v>6479.022120000001</v>
      </c>
      <c r="N108" s="27">
        <f>+M108*C108/100</f>
        <v>-213.15982774800005</v>
      </c>
    </row>
    <row r="109" spans="1:9" ht="15.75">
      <c r="A109" s="12"/>
      <c r="B109" s="33"/>
      <c r="C109" s="15"/>
      <c r="E109" s="4"/>
      <c r="F109" s="4"/>
      <c r="G109" s="4"/>
      <c r="H109" s="4"/>
      <c r="I109" s="4"/>
    </row>
    <row r="110" spans="1:14" ht="16.5" thickBot="1">
      <c r="A110" s="12"/>
      <c r="B110" s="33" t="s">
        <v>133</v>
      </c>
      <c r="C110" s="14"/>
      <c r="E110" s="43">
        <f>SUM(E1:E108)</f>
        <v>1822889762.1500003</v>
      </c>
      <c r="F110" s="43">
        <f>SUM(F1:F108)</f>
        <v>172770436.52000004</v>
      </c>
      <c r="G110" s="43">
        <f>SUM(G1:G108)</f>
        <v>1995660198.67</v>
      </c>
      <c r="H110" s="15"/>
      <c r="I110" s="29" t="s">
        <v>132</v>
      </c>
      <c r="K110" s="15">
        <f>SUM(K1:K108)</f>
        <v>1773035180.522564</v>
      </c>
      <c r="L110" s="15">
        <f>SUM(L1:L108)</f>
        <v>-6194995.794413327</v>
      </c>
      <c r="M110" s="15">
        <f>SUM(M1:M108)</f>
        <v>222625018.14743626</v>
      </c>
      <c r="N110" s="15">
        <f>SUM(N1:N108)</f>
        <v>-681383.8250779047</v>
      </c>
    </row>
    <row r="111" spans="1:14" ht="16.5" thickTop="1">
      <c r="A111" s="40"/>
      <c r="B111" s="33"/>
      <c r="C111" s="14"/>
      <c r="N111" s="13"/>
    </row>
    <row r="112" spans="1:14" ht="15.75">
      <c r="A112" s="12"/>
      <c r="B112" s="33"/>
      <c r="C112" s="14"/>
      <c r="H112" s="4"/>
      <c r="I112" s="2" t="s">
        <v>150</v>
      </c>
      <c r="L112" s="27">
        <f>L93+L97</f>
        <v>-831529.9326753387</v>
      </c>
      <c r="N112" s="27">
        <f>N93+N97</f>
        <v>-89404.29480366132</v>
      </c>
    </row>
    <row r="113" spans="1:14" ht="16.5" thickBot="1">
      <c r="A113" s="40"/>
      <c r="B113" s="33"/>
      <c r="C113" s="14"/>
      <c r="I113" s="2"/>
      <c r="N113" s="13"/>
    </row>
    <row r="114" spans="1:14" ht="16.5" thickBot="1">
      <c r="A114" s="40"/>
      <c r="B114" s="33"/>
      <c r="C114" s="14"/>
      <c r="I114" s="2" t="s">
        <v>153</v>
      </c>
      <c r="L114" s="45">
        <f>+L110-L112</f>
        <v>-5363465.861737989</v>
      </c>
      <c r="M114" s="46"/>
      <c r="N114" s="45">
        <f>+N110-N112</f>
        <v>-591979.5302742434</v>
      </c>
    </row>
    <row r="115" spans="1:3" ht="15.75">
      <c r="A115" s="40"/>
      <c r="B115" s="33"/>
      <c r="C115" s="14"/>
    </row>
    <row r="116" spans="1:3" ht="15.75">
      <c r="A116" s="40"/>
      <c r="B116" s="33"/>
      <c r="C116" s="14"/>
    </row>
    <row r="117" spans="1:12" ht="15.75">
      <c r="A117" s="40"/>
      <c r="B117" s="33"/>
      <c r="C117" s="14"/>
      <c r="H117"/>
      <c r="K117" s="3" t="s">
        <v>102</v>
      </c>
      <c r="L117" s="3" t="s">
        <v>103</v>
      </c>
    </row>
    <row r="118" spans="1:12" ht="15.75">
      <c r="A118" s="40"/>
      <c r="B118" s="33"/>
      <c r="C118" s="14"/>
      <c r="H118"/>
      <c r="K118"/>
      <c r="L118" s="24"/>
    </row>
    <row r="119" spans="1:12" ht="15.75">
      <c r="A119" s="40"/>
      <c r="B119" s="33"/>
      <c r="C119" s="14"/>
      <c r="J119" s="2" t="s">
        <v>111</v>
      </c>
      <c r="K119" s="24">
        <f>636276763/700302027</f>
        <v>0.9085747841195382</v>
      </c>
      <c r="L119" s="24">
        <f>1-K119</f>
        <v>0.09142521588046182</v>
      </c>
    </row>
    <row r="120" spans="1:12" ht="15.75">
      <c r="A120" s="40"/>
      <c r="B120" s="33"/>
      <c r="C120" s="14"/>
      <c r="J120" s="2" t="s">
        <v>112</v>
      </c>
      <c r="K120" s="24">
        <f>547979/606899</f>
        <v>0.9029163007353778</v>
      </c>
      <c r="L120" s="24">
        <f>1-K120</f>
        <v>0.09708369926462224</v>
      </c>
    </row>
    <row r="121" spans="1:12" ht="15.75">
      <c r="A121" s="40"/>
      <c r="B121" s="33"/>
      <c r="C121" s="14"/>
      <c r="J121" s="8" t="s">
        <v>120</v>
      </c>
      <c r="K121" s="24">
        <v>0.90292</v>
      </c>
      <c r="L121" s="24">
        <f>1-K121</f>
        <v>0.09708000000000006</v>
      </c>
    </row>
    <row r="122" spans="1:12" ht="15.75">
      <c r="A122" s="40"/>
      <c r="B122" s="33"/>
      <c r="C122" s="14"/>
      <c r="J122" s="8" t="s">
        <v>129</v>
      </c>
      <c r="K122" s="24">
        <v>0.9591</v>
      </c>
      <c r="L122" s="24">
        <f>1-K122</f>
        <v>0.04090000000000005</v>
      </c>
    </row>
    <row r="123" spans="1:12" ht="15.75">
      <c r="A123" s="40"/>
      <c r="B123" s="33"/>
      <c r="C123" s="14"/>
      <c r="J123" s="8" t="s">
        <v>130</v>
      </c>
      <c r="K123" s="24">
        <v>0.954</v>
      </c>
      <c r="L123" s="24">
        <f>1-K123</f>
        <v>0.04600000000000004</v>
      </c>
    </row>
    <row r="124" spans="1:3" ht="15.75">
      <c r="A124" s="40"/>
      <c r="B124" s="33"/>
      <c r="C124" s="14"/>
    </row>
  </sheetData>
  <sheetProtection/>
  <mergeCells count="2">
    <mergeCell ref="E4:G4"/>
    <mergeCell ref="I4:N4"/>
  </mergeCells>
  <printOptions horizontalCentered="1"/>
  <pageMargins left="0.75" right="0.75" top="1" bottom="1" header="0.5" footer="0.5"/>
  <pageSetup fitToHeight="2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J. Spanos</dc:creator>
  <cp:keywords/>
  <dc:description/>
  <cp:lastModifiedBy>jocarlson</cp:lastModifiedBy>
  <cp:lastPrinted>2008-03-15T00:41:23Z</cp:lastPrinted>
  <dcterms:created xsi:type="dcterms:W3CDTF">2002-06-18T14:45:39Z</dcterms:created>
  <dcterms:modified xsi:type="dcterms:W3CDTF">2008-05-12T17:02:50Z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2008-05-12T00:00:00Z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