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0" yWindow="1350" windowWidth="27255" windowHeight="12180"/>
  </bookViews>
  <sheets>
    <sheet name="JAP-22 Page 1" sheetId="1" r:id="rId1"/>
    <sheet name="JAP-22 Page 2" sheetId="2" r:id="rId2"/>
    <sheet name="JAP-22 Page 3" sheetId="3" r:id="rId3"/>
    <sheet name="JAP-22 Page 4" sheetId="4" r:id="rId4"/>
    <sheet name="JAP-22 Page 5" sheetId="5" r:id="rId5"/>
    <sheet name="JAP-22 Page 6" sheetId="6" r:id="rId6"/>
    <sheet name="JAP-22 Page 7" sheetId="7" r:id="rId7"/>
    <sheet name="JAP-22 Page 8" sheetId="8" r:id="rId8"/>
    <sheet name="JAP-22 Page 9" sheetId="9" r:id="rId9"/>
    <sheet name="JAP-22 Page 10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3" hidden="1">#REF!</definedName>
    <definedName name="__123Graph_D" localSheetId="7" hidden="1">#REF!</definedName>
    <definedName name="__123Graph_D" hidden="1">#REF!</definedName>
    <definedName name="__123Graph_ECURRENT" localSheetId="9" hidden="1">[2]ConsolidatingPL!#REF!</definedName>
    <definedName name="__123Graph_ECURRENT" localSheetId="1" hidden="1">[2]ConsolidatingPL!#REF!</definedName>
    <definedName name="__123Graph_ECURRENT" localSheetId="2" hidden="1">[2]ConsolidatingPL!#REF!</definedName>
    <definedName name="__123Graph_ECURRENT" localSheetId="3" hidden="1">[2]ConsolidatingPL!#REF!</definedName>
    <definedName name="__123Graph_ECURRENT" localSheetId="4" hidden="1">[2]ConsolidatingPL!#REF!</definedName>
    <definedName name="__123Graph_ECURRENT" localSheetId="5" hidden="1">[2]ConsolidatingPL!#REF!</definedName>
    <definedName name="__123Graph_ECURRENT" localSheetId="6" hidden="1">[2]ConsolidatingPL!#REF!</definedName>
    <definedName name="__123Graph_ECURRENT" localSheetId="7" hidden="1">[2]ConsolidatingPL!#REF!</definedName>
    <definedName name="__123Graph_ECURRENT" localSheetId="8" hidden="1">[2]ConsolidatingPL!#REF!</definedName>
    <definedName name="__123Graph_ECURRENT" hidden="1">[2]ConsolidatingPL!#REF!</definedName>
    <definedName name="__Dec03">[3]BS!$T$7:$T$3582</definedName>
    <definedName name="__Dec04">[4]BS!$AC$7:$AC$3580</definedName>
    <definedName name="__Feb04" localSheetId="3">[5]BS!#REF!</definedName>
    <definedName name="__Feb04" localSheetId="7">[5]BS!#REF!</definedName>
    <definedName name="__Feb04">[5]BS!#REF!</definedName>
    <definedName name="__Jan04" localSheetId="3">[5]BS!#REF!</definedName>
    <definedName name="__Jan04" localSheetId="7">[5]BS!#REF!</definedName>
    <definedName name="__Jan04">[5]BS!#REF!</definedName>
    <definedName name="__Jul04">[4]BS!$X$7:$X$3582</definedName>
    <definedName name="__Jun04">[4]BS!$W$7:$W$3582</definedName>
    <definedName name="__Mar04" localSheetId="3">[5]BS!#REF!</definedName>
    <definedName name="__Mar04" localSheetId="7">[5]BS!#REF!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localSheetId="3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3">[6]DT_A_DOL93!#REF!</definedName>
    <definedName name="_1_94_12_94" localSheetId="7">[6]DT_A_DOL93!#REF!</definedName>
    <definedName name="_1_94_12_94">[6]DT_A_DOL93!#REF!</definedName>
    <definedName name="_1_95_12_95" localSheetId="3">[6]DT_A_DOL93!#REF!</definedName>
    <definedName name="_1_95_12_95" localSheetId="7">[6]DT_A_DOL93!#REF!</definedName>
    <definedName name="_1_95_12_95">[6]DT_A_DOL93!#REF!</definedName>
    <definedName name="_1_96_12_96" localSheetId="3">[6]DT_A_DOL93!#REF!</definedName>
    <definedName name="_1_96_12_96" localSheetId="7">[6]DT_A_DOL93!#REF!</definedName>
    <definedName name="_1_96_12_96">[6]DT_A_DOL93!#REF!</definedName>
    <definedName name="_1_97_12_97" localSheetId="3">[6]DT_A_DOL93!#REF!</definedName>
    <definedName name="_1_97_12_97" localSheetId="7">[6]DT_A_DOL93!#REF!</definedName>
    <definedName name="_1_97_12_97">[6]DT_A_DOL93!#REF!</definedName>
    <definedName name="_1_98_12_98" localSheetId="3">[6]DT_A_DOL93!#REF!</definedName>
    <definedName name="_1_98_12_98" localSheetId="7">[6]DT_A_DOL93!#REF!</definedName>
    <definedName name="_1_98_12_98">[6]DT_A_DOL93!#REF!</definedName>
    <definedName name="_Apr04">[4]BS!$U$7:$U$3582</definedName>
    <definedName name="_Apr05" localSheetId="3">[7]BS!#REF!</definedName>
    <definedName name="_Apr05" localSheetId="7">[7]BS!#REF!</definedName>
    <definedName name="_Apr05">[7]BS!#REF!</definedName>
    <definedName name="_Aug04">[4]BS!$Y$7:$Y$3582</definedName>
    <definedName name="_Aug05" localSheetId="3">[7]BS!#REF!</definedName>
    <definedName name="_Aug05" localSheetId="7">[7]BS!#REF!</definedName>
    <definedName name="_Aug05">[7]BS!#REF!</definedName>
    <definedName name="_Dec03">[3]BS!$T$7:$T$3582</definedName>
    <definedName name="_Dec04">[4]BS!$AC$7:$AC$3580</definedName>
    <definedName name="_End" localSheetId="3">[7]BS!#REF!</definedName>
    <definedName name="_End" localSheetId="7">[7]BS!#REF!</definedName>
    <definedName name="_End">[7]BS!#REF!</definedName>
    <definedName name="_ex1" hidden="1">{#N/A,#N/A,FALSE,"Summ";#N/A,#N/A,FALSE,"General"}</definedName>
    <definedName name="_Feb04">[4]BS!$S$7:$S$3582</definedName>
    <definedName name="_Feb05" localSheetId="3">[7]BS!#REF!</definedName>
    <definedName name="_Feb05" localSheetId="7">[7]BS!#REF!</definedName>
    <definedName name="_Feb05">[7]BS!#REF!</definedName>
    <definedName name="_Fill" localSheetId="3">[8]model!#REF!</definedName>
    <definedName name="_Fill" localSheetId="7">[8]model!#REF!</definedName>
    <definedName name="_Fill">[8]model!#REF!</definedName>
    <definedName name="_Jan04">[4]BS!$R$7:$R$3582</definedName>
    <definedName name="_Jan05" localSheetId="3">[7]BS!#REF!</definedName>
    <definedName name="_Jan05" localSheetId="7">[7]BS!#REF!</definedName>
    <definedName name="_Jan05">[7]BS!#REF!</definedName>
    <definedName name="_Jul04">[4]BS!$X$7:$X$3582</definedName>
    <definedName name="_Jul05" localSheetId="3">[7]BS!#REF!</definedName>
    <definedName name="_Jul05" localSheetId="7">[7]BS!#REF!</definedName>
    <definedName name="_Jul05">[7]BS!#REF!</definedName>
    <definedName name="_Jun04">[4]BS!$W$7:$W$3582</definedName>
    <definedName name="_Jun05" localSheetId="3">[7]BS!#REF!</definedName>
    <definedName name="_Jun05" localSheetId="7">[7]BS!#REF!</definedName>
    <definedName name="_Jun05">[7]BS!#REF!</definedName>
    <definedName name="_Key1" localSheetId="3" hidden="1">#REF!</definedName>
    <definedName name="_Key1" localSheetId="7" hidden="1">#REF!</definedName>
    <definedName name="_Key1" hidden="1">#REF!</definedName>
    <definedName name="_Key2" localSheetId="3" hidden="1">#REF!</definedName>
    <definedName name="_Key2" localSheetId="7" hidden="1">#REF!</definedName>
    <definedName name="_Key2" hidden="1">#REF!</definedName>
    <definedName name="_Mar04">[4]BS!$T$7:$T$3582</definedName>
    <definedName name="_Mar05" localSheetId="3">[7]BS!#REF!</definedName>
    <definedName name="_Mar05" localSheetId="7">[7]BS!#REF!</definedName>
    <definedName name="_Mar05">[7]BS!#REF!</definedName>
    <definedName name="_May04">[4]BS!$V$7:$V$3582</definedName>
    <definedName name="_May05" localSheetId="3">[7]BS!#REF!</definedName>
    <definedName name="_May05" localSheetId="7">[7]BS!#REF!</definedName>
    <definedName name="_May05">[7]BS!#REF!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Regression_Int" hidden="1">1</definedName>
    <definedName name="_Sep03">[3]BS!$Q$7:$Q$3582</definedName>
    <definedName name="_Sep04">[4]BS!$Z$7:$Z$3582</definedName>
    <definedName name="_Sep05" localSheetId="3">[7]BS!#REF!</definedName>
    <definedName name="_Sep05" localSheetId="7">[7]BS!#REF!</definedName>
    <definedName name="_Sep05">[7]BS!#REF!</definedName>
    <definedName name="_six6" hidden="1">{#N/A,#N/A,FALSE,"CRPT";#N/A,#N/A,FALSE,"TREND";#N/A,#N/A,FALSE,"%Curve"}</definedName>
    <definedName name="_Sort" localSheetId="3" hidden="1">#REF!</definedName>
    <definedName name="_Sort" localSheetId="7" hidden="1">#REF!</definedName>
    <definedName name="_Sort" hidden="1">#REF!</definedName>
    <definedName name="_www1" hidden="1">{#N/A,#N/A,FALSE,"schA"}</definedName>
    <definedName name="a" localSheetId="3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 localSheetId="3">#REF!</definedName>
    <definedName name="apeek" localSheetId="7">#REF!</definedName>
    <definedName name="apeek">#REF!</definedName>
    <definedName name="Apr03AMA" localSheetId="3">[5]BS!#REF!</definedName>
    <definedName name="Apr03AMA" localSheetId="7">[5]BS!#REF!</definedName>
    <definedName name="Apr03AMA">[5]BS!#REF!</definedName>
    <definedName name="Apr04AMA">[4]BS!$AG$7:$AG$3582</definedName>
    <definedName name="Apr05AMA" localSheetId="3">[7]BS!#REF!</definedName>
    <definedName name="Apr05AMA" localSheetId="7">[7]BS!#REF!</definedName>
    <definedName name="Apr05AMA">[7]BS!#REF!</definedName>
    <definedName name="AS2DocOpenMode" hidden="1">"AS2DocumentEdit"</definedName>
    <definedName name="Aug03AMA" localSheetId="3">[5]BS!#REF!</definedName>
    <definedName name="Aug03AMA" localSheetId="7">[5]BS!#REF!</definedName>
    <definedName name="Aug03AMA">[5]BS!#REF!</definedName>
    <definedName name="Aug04AMA">[4]BS!$AK$7:$AK$3582</definedName>
    <definedName name="Aug05AMA" localSheetId="3">[7]BS!#REF!</definedName>
    <definedName name="Aug05AMA" localSheetId="7">[7]BS!#REF!</definedName>
    <definedName name="Aug05AMA">[7]BS!#REF!</definedName>
    <definedName name="Aurora_Prices">"Monthly Price Summary'!$C$4:$H$63"</definedName>
    <definedName name="b" localSheetId="0" hidden="1">{#N/A,#N/A,FALSE,"Coversheet";#N/A,#N/A,FALSE,"QA"}</definedName>
    <definedName name="b" localSheetId="9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ADDEBT" localSheetId="3">[8]model!#REF!</definedName>
    <definedName name="BADDEBT" localSheetId="7">[8]model!#REF!</definedName>
    <definedName name="BADDEBT">[8]model!#REF!</definedName>
    <definedName name="BD" localSheetId="3">[10]model!#REF!</definedName>
    <definedName name="BD" localSheetId="7">[10]model!#REF!</definedName>
    <definedName name="BD">[10]model!#REF!</definedName>
    <definedName name="BEP" localSheetId="3">[8]model!#REF!</definedName>
    <definedName name="BEP" localSheetId="7">[8]model!#REF!</definedName>
    <definedName name="BEP">[8]model!#REF!</definedName>
    <definedName name="BEx0017DGUEDPCFJUPUZOOLJCS2B" localSheetId="9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hidden="1">#REF!</definedName>
    <definedName name="BEx001CNWHJ5RULCSFM36ZCGJ1UH" localSheetId="9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9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9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9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9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9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9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9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9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9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9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9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9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9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9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9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9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9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9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9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9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9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9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9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9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9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9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9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9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9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9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9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9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9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9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9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9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9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9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9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9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9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9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9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9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9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9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9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9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9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9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9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9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9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9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9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9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9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9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9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9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9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9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9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9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9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9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9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9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9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9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9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9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9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9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9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9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9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9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9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9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9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9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9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9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9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9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9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9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9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9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9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9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9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9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9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9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9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9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9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9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9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9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9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9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9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9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9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9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9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9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9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9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9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9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9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9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9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9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9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9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9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9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9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9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9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9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9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9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9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9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9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9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9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9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9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9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9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9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9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9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9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9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9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9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9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9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9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9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9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9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9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9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9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9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9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9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9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9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9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9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9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9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9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9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9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9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9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9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9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9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9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9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9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9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9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9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9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9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9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9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9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9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9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9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9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9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9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9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9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9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9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9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9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9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9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9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9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9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9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9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9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9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9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9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9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9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9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9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9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9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9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9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9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9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9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9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9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9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9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9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9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9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9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9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9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9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9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9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9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9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hidden="1">#REF!</definedName>
    <definedName name="BEx3LANPY1HT49TAH98H4B9RC1D4" localSheetId="3" hidden="1">#REF!</definedName>
    <definedName name="BEx3LANPY1HT49TAH98H4B9RC1D4" localSheetId="7" hidden="1">#REF!</definedName>
    <definedName name="BEx3LANPY1HT49TAH98H4B9RC1D4" hidden="1">#REF!</definedName>
    <definedName name="BEx3LM1PR4Y7KINKMTMKR984GX8Q" localSheetId="9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9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9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9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9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9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9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9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9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9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9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9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9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9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9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9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9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9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9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9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9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9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9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9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9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9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9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9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9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9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9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9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9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9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9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9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9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9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9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9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9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9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9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9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9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9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9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9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9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9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9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9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9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9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9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9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9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9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9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9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9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9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9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9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9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9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9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9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9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9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hidden="1">#REF!</definedName>
    <definedName name="BEx3UNISOEXF3OFHT2BUA6P9RBIJ" localSheetId="3" hidden="1">#REF!</definedName>
    <definedName name="BEx3UNISOEXF3OFHT2BUA6P9RBIJ" localSheetId="7" hidden="1">#REF!</definedName>
    <definedName name="BEx3UNISOEXF3OFHT2BUA6P9RBIJ" hidden="1">#REF!</definedName>
    <definedName name="BEx3UYM19VIXLA0EU7LB9NHA77PB" localSheetId="9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9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9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9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9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9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9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9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9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9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9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9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9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9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9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9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9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9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9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9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9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9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9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9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9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9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9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9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9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9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9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9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9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9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9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9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9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9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9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9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9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9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9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9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9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9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9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9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9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9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9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9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9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9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9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9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9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9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9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9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9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9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9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9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9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9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9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9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9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9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9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9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9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9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9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9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9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9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9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9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9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9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9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9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9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9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9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9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9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9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9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9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9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9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9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9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9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9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9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9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9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9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9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9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9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9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9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9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9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9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9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9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9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9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9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9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9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9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9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9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9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9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9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9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9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9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9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9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9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9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9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9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9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9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9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9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9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9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9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9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9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9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9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9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9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9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9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9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9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9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9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9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9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9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9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9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9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9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9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9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9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9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9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9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9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9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9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9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9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9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9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9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9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9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9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9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9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9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9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9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9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9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9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9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9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9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9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9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9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9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9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9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9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9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9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9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9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9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9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9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9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9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9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9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9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9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9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9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9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9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9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9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9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9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9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9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9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9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9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9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9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9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9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9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9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9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9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9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9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9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9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9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9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9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9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9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9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9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9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9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9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9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9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9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9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9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9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9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9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9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9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9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9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9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9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9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9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9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9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9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9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9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9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9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9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9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9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9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9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9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9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9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9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9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9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9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9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9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9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9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9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9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9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9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9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9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9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9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9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9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9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9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9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9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9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9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9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9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9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9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9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9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9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9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9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9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9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9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9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9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9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9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9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9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9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9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9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9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9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9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9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9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9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9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9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9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9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9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9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9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9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9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9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9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9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9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9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9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9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9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9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9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9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9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9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9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9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9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9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9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9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9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9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9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9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9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9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9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9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9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9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9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9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9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9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9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9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9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9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9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9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9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9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9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9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9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9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9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9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9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9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9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9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9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9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9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9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9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hidden="1">#REF!</definedName>
    <definedName name="BEx9EL27NGDBCTVPW97K42QANS5K" localSheetId="3" hidden="1">#REF!</definedName>
    <definedName name="BEx9EL27NGDBCTVPW97K42QANS5K" localSheetId="7" hidden="1">#REF!</definedName>
    <definedName name="BEx9EL27NGDBCTVPW97K42QANS5K" hidden="1">#REF!</definedName>
    <definedName name="BEx9EMK6HAJJMVYZTN5AUIV7O1E6" localSheetId="9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9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9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9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9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9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9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9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9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9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9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9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9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9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9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9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9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9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9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9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9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9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9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9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9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9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9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9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9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9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9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9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9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9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9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9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9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9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9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9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9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9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9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9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9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9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9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9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9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9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9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9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9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9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9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9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9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9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9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9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9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9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9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9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9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9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9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9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9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9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9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9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9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9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9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9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9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9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9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9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9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9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9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9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9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9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9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9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9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9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9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9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9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9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9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9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9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9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9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9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9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9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9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9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9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9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9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9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9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9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9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9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9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9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9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9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9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9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9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9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9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9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9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9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9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9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9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9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9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9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9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9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9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9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9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9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9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9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9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9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9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9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9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9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9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9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9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9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9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9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9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9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9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9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9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9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9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9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9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9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9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9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9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9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9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9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9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9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hidden="1">#REF!</definedName>
    <definedName name="BExBCKKJFFT2RP50WNPKBT7X8PJ3" localSheetId="3" hidden="1">#REF!</definedName>
    <definedName name="BExBCKKJFFT2RP50WNPKBT7X8PJ3" localSheetId="7" hidden="1">#REF!</definedName>
    <definedName name="BExBCKKJFFT2RP50WNPKBT7X8PJ3" hidden="1">#REF!</definedName>
    <definedName name="BExBCKKJTIRKC1RZJRTK65HHLX4W" localSheetId="9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9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9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9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9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9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9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9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9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9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9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9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9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9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9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9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9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9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9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9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9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9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9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9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9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9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9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9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9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9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9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9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9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9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9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9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9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9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9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9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9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9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9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9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9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9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9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9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9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9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9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9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9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9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9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9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9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9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9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9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9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9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9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9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9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9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9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9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9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9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9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9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9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9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9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9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9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9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9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9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9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9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9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9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9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9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9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9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9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9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9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9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9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9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9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9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9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9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9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9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9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9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9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9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9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9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9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9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9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9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9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9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9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9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9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9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9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9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9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9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9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9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9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9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9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9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9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9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9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9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9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9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9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9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9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9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9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9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9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9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9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9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9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9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9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9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9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9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9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9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9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9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9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9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9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9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9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9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9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9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9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9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9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hidden="1">#REF!</definedName>
    <definedName name="BExENU8ISP26W97JG63CN1XT9KB4" localSheetId="3" hidden="1">#REF!</definedName>
    <definedName name="BExENU8ISP26W97JG63CN1XT9KB4" localSheetId="7" hidden="1">#REF!</definedName>
    <definedName name="BExENU8ISP26W97JG63CN1XT9KB4" hidden="1">#REF!</definedName>
    <definedName name="BExEO14OTKLVDBTNB2ONGZ4YB20H" localSheetId="9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9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9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9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9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9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9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9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9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9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9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9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9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9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9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9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9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9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9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9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9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9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9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9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9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9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9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9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9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9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9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9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9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9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9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9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9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9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9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9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9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9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9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9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9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9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hidden="1">#REF!</definedName>
    <definedName name="BExEUOAHB0OT3BACAHNZ3B905C0P" localSheetId="3" hidden="1">#REF!</definedName>
    <definedName name="BExEUOAHB0OT3BACAHNZ3B905C0P" localSheetId="7" hidden="1">#REF!</definedName>
    <definedName name="BExEUOAHB0OT3BACAHNZ3B905C0P" hidden="1">#REF!</definedName>
    <definedName name="BExEV2TP7NA3ZR6RJGH5ER370OUM" localSheetId="9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9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9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9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9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9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9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9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9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9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9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9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9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9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9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9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9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9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9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9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9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9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9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9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9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9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9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9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9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9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9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9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9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9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9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9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9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9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9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9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9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9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9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9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9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9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9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9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9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9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9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9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9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9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9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9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9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9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9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9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9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9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9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9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9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9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9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9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9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9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9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9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9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9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9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9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9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9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9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9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9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9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9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9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9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9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9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9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9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9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9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9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9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9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9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9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9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9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9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9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9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9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9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9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9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9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9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9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9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9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9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9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9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9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9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9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9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9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9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9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9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9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9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9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9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9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9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9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9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9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9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9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9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9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9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9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9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9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9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9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9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9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9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9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9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9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9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9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9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9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9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9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9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9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9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9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9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9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9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9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9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9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9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9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9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9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9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9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9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9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9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9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9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9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9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9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9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9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9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9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9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9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9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9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9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9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9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9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9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9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9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9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9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9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9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9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9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9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9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9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9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9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9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9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9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9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9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9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9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9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9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9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9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9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9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9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9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9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9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9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9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9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9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9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9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9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9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9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9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9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9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9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9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9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9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9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9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9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9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9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9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9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9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9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9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9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9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9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9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9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9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9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9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9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9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9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9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9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9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9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9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9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9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9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9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9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9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9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9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9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9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9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9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9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9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9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9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9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9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9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9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9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9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9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9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9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9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9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9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9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9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9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9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9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9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9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9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9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9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9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9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9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9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9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9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9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9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9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9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9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9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9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9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9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9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9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9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9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9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9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9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9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9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9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9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9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9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hidden="1">#REF!</definedName>
    <definedName name="BExIPVL5VEVK9Q7AYB7EC2VZWBEZ" localSheetId="3" hidden="1">#REF!</definedName>
    <definedName name="BExIPVL5VEVK9Q7AYB7EC2VZWBEZ" localSheetId="7" hidden="1">#REF!</definedName>
    <definedName name="BExIPVL5VEVK9Q7AYB7EC2VZWBEZ" hidden="1">#REF!</definedName>
    <definedName name="BExIQ1VS9A2FHVD9TUHKG9K8EVVP" localSheetId="9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9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9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9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9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9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9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9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9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9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9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9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9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9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9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9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9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9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9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9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9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9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9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9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9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9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9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9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9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9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9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9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9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9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9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9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9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9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9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9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9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9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9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9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9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9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9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9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9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9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9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9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9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9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9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9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9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9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9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9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9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9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9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9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9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9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9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9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9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9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9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9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9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9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9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9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9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9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9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9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9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9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9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9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9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9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9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9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9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9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9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9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9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9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9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9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9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9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9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9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9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9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9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9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9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9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9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9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9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9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9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9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9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9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9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9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hidden="1">#REF!</definedName>
    <definedName name="BExKGQ3T3TWGZUSNVWJE1XWXHGRQ" localSheetId="3" hidden="1">#REF!</definedName>
    <definedName name="BExKGQ3T3TWGZUSNVWJE1XWXHGRQ" localSheetId="7" hidden="1">#REF!</definedName>
    <definedName name="BExKGQ3T3TWGZUSNVWJE1XWXHGRQ" hidden="1">#REF!</definedName>
    <definedName name="BExKGV77YH9YXIQTRKK2331QGYKF" localSheetId="9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9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9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9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9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9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9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9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9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9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9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9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9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9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9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9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9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9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9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9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9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9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9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9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9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9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9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9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9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9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9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9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9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9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9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9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9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9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9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9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9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9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9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9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9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9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9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9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9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9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9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9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9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9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9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9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9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9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9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9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9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9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9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9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9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9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9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9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hidden="1">#REF!</definedName>
    <definedName name="BExKPIL5ZWOXQAENH3VP3ZHA2N7N" localSheetId="3" hidden="1">#REF!</definedName>
    <definedName name="BExKPIL5ZWOXQAENH3VP3ZHA2N7N" localSheetId="7" hidden="1">#REF!</definedName>
    <definedName name="BExKPIL5ZWOXQAENH3VP3ZHA2N7N" hidden="1">#REF!</definedName>
    <definedName name="BExKPJHKPVROP9QX9BMBZMU2HEZ1" localSheetId="9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9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9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9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9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9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9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9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9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9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9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9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9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9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9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9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9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9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9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9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9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9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9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9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9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9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9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9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9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9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9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9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9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9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9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9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9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9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9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9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9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9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9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9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9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9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9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9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9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9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9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9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9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9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9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9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hidden="1">#REF!</definedName>
    <definedName name="BExMC7PESEESXVMDCGGIP5LPMUGY" localSheetId="3" hidden="1">#REF!</definedName>
    <definedName name="BExMC7PESEESXVMDCGGIP5LPMUGY" localSheetId="7" hidden="1">#REF!</definedName>
    <definedName name="BExMC7PESEESXVMDCGGIP5LPMUGY" hidden="1">#REF!</definedName>
    <definedName name="BExMC8AZUTX8LG89K2JJR7ZG62XX" localSheetId="9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9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9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9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9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9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9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9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9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9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9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9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9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9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9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9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9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9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9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9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9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9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9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9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9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9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9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9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9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9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9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9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9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9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9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9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9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9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9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9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9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9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9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9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9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9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9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9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9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9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9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9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9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9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9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9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9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9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9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9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9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hidden="1">#REF!</definedName>
    <definedName name="BExMKPEDT6IOYLLC3KJKRZOETC3Y" localSheetId="3" hidden="1">#REF!</definedName>
    <definedName name="BExMKPEDT6IOYLLC3KJKRZOETC3Y" localSheetId="7" hidden="1">#REF!</definedName>
    <definedName name="BExMKPEDT6IOYLLC3KJKRZOETC3Y" hidden="1">#REF!</definedName>
    <definedName name="BExMKTW7R5SOV4PHAFGHU3W73DYE" localSheetId="9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9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9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9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9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9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9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9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9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9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9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9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9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9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9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9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9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9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9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9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9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9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9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9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9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9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9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9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9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9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9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9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9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9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9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9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9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9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9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9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9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9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9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9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9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9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9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9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9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9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9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9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9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9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9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9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9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9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9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9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9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9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9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9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9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9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9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9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9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9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9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9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9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9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9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9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9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9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9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9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9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9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9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9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9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9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9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9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9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9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9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9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9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9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9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9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9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9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9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9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9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9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9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9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9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9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9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9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9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9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9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9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9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9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9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9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9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9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9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9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9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9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9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9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9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9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9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9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9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9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9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9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9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9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9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9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9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9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9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9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9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9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9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9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9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9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9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9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9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9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9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9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9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9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9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9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9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9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9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9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9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9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9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9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9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9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9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9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9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9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9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9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9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9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9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9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9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9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9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9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9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9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9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9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9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9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9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9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9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9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9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9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9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9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9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9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9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9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9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9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9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9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9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9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9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9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9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9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9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9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9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9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9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9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9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9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9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9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9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9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9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9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9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9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9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9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9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9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9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9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9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9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9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9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9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9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9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9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9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9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9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9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9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9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9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9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9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9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9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9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9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9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9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9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9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9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9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9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9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9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9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9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9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9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9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9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9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9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9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9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9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9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9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9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9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9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9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9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9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9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9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9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9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9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9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9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9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9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9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9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9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9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9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9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9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9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9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9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9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9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9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9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9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9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9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9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hidden="1">#REF!</definedName>
    <definedName name="BExQG9A8OZ31BDN5QEGQGWG59A43" localSheetId="3" hidden="1">#REF!</definedName>
    <definedName name="BExQG9A8OZ31BDN5QEGQGWG59A43" localSheetId="7" hidden="1">#REF!</definedName>
    <definedName name="BExQG9A8OZ31BDN5QEGQGWG59A43" hidden="1">#REF!</definedName>
    <definedName name="BExQGGBQ2CMSPV4NV4RA7NMBQER6" localSheetId="9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9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9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9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9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9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9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9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9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9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9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9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9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9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9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9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9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9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9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9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9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9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9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9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9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9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9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9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9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9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9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9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9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9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9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9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hidden="1">#REF!</definedName>
    <definedName name="BExQL4GJ3LZJL6JDEHT7UDXW90TV" localSheetId="3" hidden="1">#REF!</definedName>
    <definedName name="BExQL4GJ3LZJL6JDEHT7UDXW90TV" localSheetId="7" hidden="1">#REF!</definedName>
    <definedName name="BExQL4GJ3LZJL6JDEHT7UDXW90TV" hidden="1">#REF!</definedName>
    <definedName name="BExQLE1TOW3A287TQB0AVWENT8O1" localSheetId="9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9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9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9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9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9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9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9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9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9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9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9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9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9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9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9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9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9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9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9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9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9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9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9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9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9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9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9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9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9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9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9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9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9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9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9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9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9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9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9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9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9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9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9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9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9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9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9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9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9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9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9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9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9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9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9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9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9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9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9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9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9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9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9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9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9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9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9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9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9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9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9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9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9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9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9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9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9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9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9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9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9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9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9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9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9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9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9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9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9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9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9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9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9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9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9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9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9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9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9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9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9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9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9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9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9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9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9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9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9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9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9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9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9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9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9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9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9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9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9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9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9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9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9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9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9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9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9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9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9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9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9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9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9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9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9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9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9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9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9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9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9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9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9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9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9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9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9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9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9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9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9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9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9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9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9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9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9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9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9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9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9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9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9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9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9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9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9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9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9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9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9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9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9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9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9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9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9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9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9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9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9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9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9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9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9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9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9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9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9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9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9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9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9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9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9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9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9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9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9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9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9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9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9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9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9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9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9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9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9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9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9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9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9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9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9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9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9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9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9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9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9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9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9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9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9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9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9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9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9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9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9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9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9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9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9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9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9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9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9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9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9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9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9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9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9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9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9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9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9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9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9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9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9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9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9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9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9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9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9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9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9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9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9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9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9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9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9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9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9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9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9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9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9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9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9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9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9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9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9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9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9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9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hidden="1">#REF!</definedName>
    <definedName name="BExUAPR6Y32097JKJCTGC4C6EGE9" localSheetId="3" hidden="1">#REF!</definedName>
    <definedName name="BExUAPR6Y32097JKJCTGC4C6EGE9" localSheetId="7" hidden="1">#REF!</definedName>
    <definedName name="BExUAPR6Y32097JKJCTGC4C6EGE9" hidden="1">#REF!</definedName>
    <definedName name="BExUARUP0MX710TNZSAA01HUEAVC" localSheetId="9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9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9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9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9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9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9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9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9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9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9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9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9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9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9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9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9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9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9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9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9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9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9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9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9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9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9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9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9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9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9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9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9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9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9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9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9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9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9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9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9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9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9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9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9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9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9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9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9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9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9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9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9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9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9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9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9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9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9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9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9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9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9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9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9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9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9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9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9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9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9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9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9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9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9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9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9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9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9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9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9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9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9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9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9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9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9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9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9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9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9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9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hidden="1">#REF!</definedName>
    <definedName name="BExW1VNZHNB5P9V6232N0DQCE0WE" localSheetId="3" hidden="1">#REF!</definedName>
    <definedName name="BExW1VNZHNB5P9V6232N0DQCE0WE" localSheetId="7" hidden="1">#REF!</definedName>
    <definedName name="BExW1VNZHNB5P9V6232N0DQCE0WE" hidden="1">#REF!</definedName>
    <definedName name="BExW1WK6J1TDP29S3QDPTYZJBLIW" localSheetId="9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9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9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9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9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9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9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9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9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9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9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9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9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9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9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9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9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9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9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9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9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9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9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9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9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9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9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9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9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9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9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9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9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9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9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9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9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9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9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9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9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9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9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9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9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9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9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9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9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9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9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9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9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9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9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9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9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9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9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9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hidden="1">#REF!</definedName>
    <definedName name="BExXO4QVV7YZ6L5A7WZEMIA5AZOV" localSheetId="3" hidden="1">#REF!</definedName>
    <definedName name="BExXO4QVV7YZ6L5A7WZEMIA5AZOV" localSheetId="7" hidden="1">#REF!</definedName>
    <definedName name="BExXO4QVV7YZ6L5A7WZEMIA5AZOV" hidden="1">#REF!</definedName>
    <definedName name="BExXOBHOP0WGFHI2Y9AO4L440UVQ" localSheetId="9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9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9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9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9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9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9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9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9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9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9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9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9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9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9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9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9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9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9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9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9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9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9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9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9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9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9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9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9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9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9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9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9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9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9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9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9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9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9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9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9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9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9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9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9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9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9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9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9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9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9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9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9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9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9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9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9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9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9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9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9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9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9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9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9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9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9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9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9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9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9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9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9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9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9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9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9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9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9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9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9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9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9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9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9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9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9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9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9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9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9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9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9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9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9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9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9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9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9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9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9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9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9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9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9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9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9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9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9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9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9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9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9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9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9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9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9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9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9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9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9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9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9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9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9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9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9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9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9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9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9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9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9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9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9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9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9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9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9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9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9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9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9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9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9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9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9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9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9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9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9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9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9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9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9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9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9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9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9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9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9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9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9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9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9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9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9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9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9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9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9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9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9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9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9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9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9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9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9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9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9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9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9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9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9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9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9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9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9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9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9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9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9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9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9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9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9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9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9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9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9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9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9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9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9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9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9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9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9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9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9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9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9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9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9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9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9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9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9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9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9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9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9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9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9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9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9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9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9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hidden="1">#REF!</definedName>
    <definedName name="BExZSYRA4NR7K6RLC3I81QSG5SQR" localSheetId="3" hidden="1">#REF!</definedName>
    <definedName name="BExZSYRA4NR7K6RLC3I81QSG5SQR" localSheetId="7" hidden="1">#REF!</definedName>
    <definedName name="BExZSYRA4NR7K6RLC3I81QSG5SQR" hidden="1">#REF!</definedName>
    <definedName name="BExZT6JSZ8CBS0SB3T07N3LMAX7M" localSheetId="9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9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9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9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9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9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9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9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9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9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9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9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9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9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9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9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9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9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9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9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9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9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9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9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9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9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9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9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9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9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9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9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9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9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9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9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9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9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9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9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9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9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9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9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9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9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9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9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9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9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9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9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9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9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9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hidden="1">#REF!</definedName>
    <definedName name="BottomRight" localSheetId="3">#REF!</definedName>
    <definedName name="BottomRight" localSheetId="7">#REF!</definedName>
    <definedName name="BottomRight">#REF!</definedName>
    <definedName name="Capacity" localSheetId="3">#REF!</definedName>
    <definedName name="Capacity" localSheetId="7">#REF!</definedName>
    <definedName name="Capacity">#REF!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 localSheetId="3">#REF!</definedName>
    <definedName name="CL_RT" localSheetId="7">#REF!</definedName>
    <definedName name="CL_RT">#REF!</definedName>
    <definedName name="CL_RT2">'[11]Transp Data'!$A$6:$C$81</definedName>
    <definedName name="COLHOUSE" localSheetId="3">[8]model!#REF!</definedName>
    <definedName name="COLHOUSE" localSheetId="7">[8]model!#REF!</definedName>
    <definedName name="COLHOUSE">[8]model!#REF!</definedName>
    <definedName name="COLXFER" localSheetId="3">[8]model!#REF!</definedName>
    <definedName name="COLXFER" localSheetId="7">[8]model!#REF!</definedName>
    <definedName name="COLXFER">[8]model!#REF!</definedName>
    <definedName name="CombWC_LineItem" localSheetId="3">[7]BS!#REF!</definedName>
    <definedName name="CombWC_LineItem" localSheetId="7">[7]BS!#REF!</definedName>
    <definedName name="CombWC_LineItem">[7]BS!#REF!</definedName>
    <definedName name="COMMON_ADMIN_ALLOCATED" localSheetId="3">#REF!</definedName>
    <definedName name="COMMON_ADMIN_ALLOCATED" localSheetId="7">#REF!</definedName>
    <definedName name="COMMON_ADMIN_ALLOCATED">#REF!</definedName>
    <definedName name="COMPINSR" localSheetId="3">#REF!</definedName>
    <definedName name="COMPINSR" localSheetId="7">#REF!</definedName>
    <definedName name="COMPINSR">#REF!</definedName>
    <definedName name="CONSERV" localSheetId="3">#REF!</definedName>
    <definedName name="CONSERV" localSheetId="7">#REF!</definedName>
    <definedName name="CONSERV">#REF!</definedName>
    <definedName name="Consv_Rdr_Rt" localSheetId="3">[12]Sch_120!#REF!</definedName>
    <definedName name="Consv_Rdr_Rt" localSheetId="7">[12]Sch_120!#REF!</definedName>
    <definedName name="Consv_Rdr_Rt">[12]Sch_120!#REF!</definedName>
    <definedName name="ContractDate" localSheetId="3">'[13]Dispatch Cases'!#REF!</definedName>
    <definedName name="ContractDate" localSheetId="7">'[13]Dispatch Cases'!#REF!</definedName>
    <definedName name="ContractDate">'[13]Dispatch Cases'!#REF!</definedName>
    <definedName name="Conv_Factor" localSheetId="3">[12]Sch_120!#REF!</definedName>
    <definedName name="Conv_Factor" localSheetId="7">[12]Sch_120!#REF!</definedName>
    <definedName name="Conv_Factor">[12]Sch_120!#REF!</definedName>
    <definedName name="ConversionFactor">[9]Assumptions!$I$65</definedName>
    <definedName name="CONVFACT" localSheetId="3">#REF!</definedName>
    <definedName name="CONVFACT" localSheetId="7">#REF!</definedName>
    <definedName name="CONVFACT">#REF!</definedName>
    <definedName name="CurrQtr">'[14]Inc Stmt'!$AJ$222</definedName>
    <definedName name="cust" localSheetId="3">#REF!</definedName>
    <definedName name="cust" localSheetId="7">#REF!</definedName>
    <definedName name="cust">#REF!</definedName>
    <definedName name="CUSTDEP" localSheetId="3">#REF!</definedName>
    <definedName name="CUSTDEP" localSheetId="7">#REF!</definedName>
    <definedName name="CUSTDEP">#REF!</definedName>
    <definedName name="Data" localSheetId="3">#REF!</definedName>
    <definedName name="Data" localSheetId="7">#REF!</definedName>
    <definedName name="Data">#REF!</definedName>
    <definedName name="Data.Avg">'[14]Avg Amts'!$A$5:$BP$34</definedName>
    <definedName name="Data.Qtrs.Avg">'[14]Avg Amts'!$A$5:$IV$5</definedName>
    <definedName name="DebtPerc">[9]Assumptions!$I$58</definedName>
    <definedName name="Dec02AMA" localSheetId="3">[5]BS!#REF!</definedName>
    <definedName name="Dec02AMA" localSheetId="7">[5]BS!#REF!</definedName>
    <definedName name="Dec02AMA">[5]BS!#REF!</definedName>
    <definedName name="Dec03AMA">[3]BS!$AJ$7:$AJ$3582</definedName>
    <definedName name="Dec04AMA">[4]BS!$AO$7:$AO$3582</definedName>
    <definedName name="Degree_Days" localSheetId="3">#REF!</definedName>
    <definedName name="Degree_Days" localSheetId="7">#REF!</definedName>
    <definedName name="Degree_Days">#REF!</definedName>
    <definedName name="DELETE01" localSheetId="0" hidden="1">{#N/A,#N/A,FALSE,"Coversheet";#N/A,#N/A,FALSE,"QA"}</definedName>
    <definedName name="DELETE01" localSheetId="9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9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9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9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9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9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EPRECIATION" localSheetId="3">#REF!</definedName>
    <definedName name="DEPRECIATION" localSheetId="7">#REF!</definedName>
    <definedName name="DEPRECIATION">#REF!</definedName>
    <definedName name="DF_HeatRate">[9]Assumptions!$L$23</definedName>
    <definedName name="DFIT" localSheetId="0" hidden="1">{#N/A,#N/A,FALSE,"Coversheet";#N/A,#N/A,FALSE,"QA"}</definedName>
    <definedName name="DFIT" localSheetId="9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Disc" localSheetId="3">'[13]Debt Amortization'!#REF!</definedName>
    <definedName name="Disc" localSheetId="7">'[13]Debt Amortization'!#REF!</definedName>
    <definedName name="Disc">'[13]Debt Amortization'!#REF!</definedName>
    <definedName name="DOCKET" localSheetId="3">#REF!</definedName>
    <definedName name="DOCKET" localSheetId="7">#REF!</definedName>
    <definedName name="DOCKET">#REF!</definedName>
    <definedName name="ee" localSheetId="3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3">#REF!</definedName>
    <definedName name="Electp1" localSheetId="7">#REF!</definedName>
    <definedName name="Electp1">#REF!</definedName>
    <definedName name="Electp2" localSheetId="3">#REF!</definedName>
    <definedName name="Electp2" localSheetId="7">#REF!</definedName>
    <definedName name="Electp2">#REF!</definedName>
    <definedName name="Electric_Prices">'[15]Monthly Price Summary'!$B$4:$E$27</definedName>
    <definedName name="ElecWC_LineItems" localSheetId="3">[7]BS!#REF!</definedName>
    <definedName name="ElecWC_LineItems" localSheetId="7">[7]BS!#REF!</definedName>
    <definedName name="ElecWC_LineItems">[7]BS!#REF!</definedName>
    <definedName name="ElRBLine">[4]BS!$AQ$7:$AQ$3303</definedName>
    <definedName name="EMPLBENE" localSheetId="3">#REF!</definedName>
    <definedName name="EMPLBENE" localSheetId="7">#REF!</definedName>
    <definedName name="EMPLBENE">#REF!</definedName>
    <definedName name="EndDate">[9]Assumptions!$C$11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3">#REF!</definedName>
    <definedName name="FACTORS" localSheetId="7">#REF!</definedName>
    <definedName name="FACTORS">#REF!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3">[5]BS!#REF!</definedName>
    <definedName name="Feb03AMA" localSheetId="7">[5]BS!#REF!</definedName>
    <definedName name="Feb03AMA">[5]BS!#REF!</definedName>
    <definedName name="Feb04AMA">[4]BS!$AE$7:$AE$3582</definedName>
    <definedName name="Feb05AMA" localSheetId="3">[7]BS!#REF!</definedName>
    <definedName name="Feb05AMA" localSheetId="7">[7]BS!#REF!</definedName>
    <definedName name="Feb05AMA">[7]BS!#REF!</definedName>
    <definedName name="Fed_Cap_Tax">[16]Inputs!$E$112</definedName>
    <definedName name="FEDERAL_INCOME_TAX" localSheetId="3">#REF!</definedName>
    <definedName name="FEDERAL_INCOME_TAX" localSheetId="7">#REF!</definedName>
    <definedName name="FEDERAL_INCOME_TAX">#REF!</definedName>
    <definedName name="FedTaxRate">[9]Assumptions!$C$33</definedName>
    <definedName name="FF" localSheetId="3">#REF!</definedName>
    <definedName name="FF" localSheetId="7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 localSheetId="3">#REF!</definedName>
    <definedName name="FIELDCHRG" localSheetId="7">#REF!</definedName>
    <definedName name="FIELDCHRG">#REF!</definedName>
    <definedName name="Final" localSheetId="3">#REF!</definedName>
    <definedName name="Final" localSheetId="7">#REF!</definedName>
    <definedName name="Final">#REF!</definedName>
    <definedName name="FIT" localSheetId="3">'[17]2.29'!#REF!</definedName>
    <definedName name="FIT" localSheetId="7">'[17]2.29'!#REF!</definedName>
    <definedName name="FIT">'[17]2.29'!#REF!</definedName>
    <definedName name="Fuel" localSheetId="3">#REF!</definedName>
    <definedName name="Fuel" localSheetId="7">#REF!</definedName>
    <definedName name="Fuel">#REF!</definedName>
    <definedName name="GasRBLine">[4]BS!$AS$7:$AS$3631</definedName>
    <definedName name="GasWC_LineItem">[4]BS!$AR$7:$AR$3631</definedName>
    <definedName name="GeoDate" localSheetId="3">'[13]Dispatch Cases'!#REF!</definedName>
    <definedName name="GeoDate" localSheetId="7">'[13]Dispatch Cases'!#REF!</definedName>
    <definedName name="GeoDate">'[13]Dispatch Cases'!#REF!</definedName>
    <definedName name="graph" localSheetId="3">#REF!</definedName>
    <definedName name="graph" localSheetId="7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3">#REF!</definedName>
    <definedName name="HydroCap" localSheetId="7">#REF!</definedName>
    <definedName name="HydroCap">#REF!</definedName>
    <definedName name="HydroGen" localSheetId="3">[13]Dispatch!#REF!</definedName>
    <definedName name="HydroGen" localSheetId="7">[13]Dispatch!#REF!</definedName>
    <definedName name="HydroGen">[13]Dispatch!#REF!</definedName>
    <definedName name="inact" localSheetId="3">#REF!</definedName>
    <definedName name="inact" localSheetId="7">#REF!</definedName>
    <definedName name="inact">#REF!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3">#REF!</definedName>
    <definedName name="INCSTMNT" localSheetId="7">#REF!</definedName>
    <definedName name="INCSTMNT">#REF!</definedName>
    <definedName name="INCSTMT" localSheetId="3">#REF!</definedName>
    <definedName name="INCSTMT" localSheetId="7">#REF!</definedName>
    <definedName name="INCSTMT">#REF!</definedName>
    <definedName name="Inputs" localSheetId="3">'[18]Daily Calc'!#REF!</definedName>
    <definedName name="Inputs" localSheetId="7">'[18]Daily Calc'!#REF!</definedName>
    <definedName name="Inputs">'[18]Daily Calc'!#REF!</definedName>
    <definedName name="INTRESEXCH" localSheetId="3">#REF!</definedName>
    <definedName name="INTRESEXCH" localSheetId="7">#REF!</definedName>
    <definedName name="INTRESEXCH">#REF!</definedName>
    <definedName name="INVPLAN" localSheetId="3">#REF!</definedName>
    <definedName name="INVPLAN" localSheetId="7">#REF!</definedName>
    <definedName name="INVPLAN">#REF!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3">[5]BS!#REF!</definedName>
    <definedName name="Jan03AMA" localSheetId="7">[5]BS!#REF!</definedName>
    <definedName name="Jan03AMA">[5]BS!#REF!</definedName>
    <definedName name="Jan04AMA">[4]BS!$AD$7:$AD$3582</definedName>
    <definedName name="Jan05AMA" localSheetId="3">[7]BS!#REF!</definedName>
    <definedName name="Jan05AMA" localSheetId="7">[7]BS!#REF!</definedName>
    <definedName name="Jan05AMA">[7]BS!#REF!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 localSheetId="3">[5]BS!#REF!</definedName>
    <definedName name="Jul03AMA" localSheetId="7">[5]BS!#REF!</definedName>
    <definedName name="Jul03AMA">[5]BS!#REF!</definedName>
    <definedName name="Jul04AMA">[4]BS!$AJ$7:$AJ$3582</definedName>
    <definedName name="Jul05AMA" localSheetId="3">[7]BS!#REF!</definedName>
    <definedName name="Jul05AMA" localSheetId="7">[7]BS!#REF!</definedName>
    <definedName name="Jul05AMA">[7]BS!#REF!</definedName>
    <definedName name="Jun03AMA" localSheetId="3">[5]BS!#REF!</definedName>
    <definedName name="Jun03AMA" localSheetId="7">[5]BS!#REF!</definedName>
    <definedName name="Jun03AMA">[5]BS!#REF!</definedName>
    <definedName name="Jun04AMA">[4]BS!$AI$7:$AI$3582</definedName>
    <definedName name="Jun05AMA" localSheetId="3">[7]BS!#REF!</definedName>
    <definedName name="Jun05AMA" localSheetId="7">[7]BS!#REF!</definedName>
    <definedName name="Jun05AMA">[7]BS!#REF!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3">#REF!</definedName>
    <definedName name="LATEPAY" localSheetId="7">#REF!</definedName>
    <definedName name="LATEPAY">#REF!</definedName>
    <definedName name="Line_10" localSheetId="3">#REF!</definedName>
    <definedName name="Line_10" localSheetId="7">#REF!</definedName>
    <definedName name="Line_10">#REF!</definedName>
    <definedName name="Line_11" localSheetId="3">#REF!</definedName>
    <definedName name="Line_11" localSheetId="7">#REF!</definedName>
    <definedName name="Line_11">#REF!</definedName>
    <definedName name="Line_12" localSheetId="3">#REF!</definedName>
    <definedName name="Line_12" localSheetId="7">#REF!</definedName>
    <definedName name="Line_12">#REF!</definedName>
    <definedName name="line_14" localSheetId="3">#REF!</definedName>
    <definedName name="line_14" localSheetId="7">#REF!</definedName>
    <definedName name="line_14">#REF!</definedName>
    <definedName name="Line_15" localSheetId="3">#REF!</definedName>
    <definedName name="Line_15" localSheetId="7">#REF!</definedName>
    <definedName name="Line_15">#REF!</definedName>
    <definedName name="Line_19" localSheetId="3">#REF!</definedName>
    <definedName name="Line_19" localSheetId="7">#REF!</definedName>
    <definedName name="Line_19">#REF!</definedName>
    <definedName name="Line_22" localSheetId="3">#REF!</definedName>
    <definedName name="Line_22" localSheetId="7">#REF!</definedName>
    <definedName name="Line_22">#REF!</definedName>
    <definedName name="Line_23" localSheetId="3">#REF!</definedName>
    <definedName name="Line_23" localSheetId="7">#REF!</definedName>
    <definedName name="Line_23">#REF!</definedName>
    <definedName name="Line_25" localSheetId="3">#REF!</definedName>
    <definedName name="Line_25" localSheetId="7">#REF!</definedName>
    <definedName name="Line_25">#REF!</definedName>
    <definedName name="LoadArray">'[19]Load Source Data'!$C$78:$X$89</definedName>
    <definedName name="LoadGrowthAdder" localSheetId="3">#REF!</definedName>
    <definedName name="LoadGrowthAdder" localSheetId="7">#REF!</definedName>
    <definedName name="LoadGrowthAdder">#REF!</definedName>
    <definedName name="lookup" hidden="1">{#N/A,#N/A,FALSE,"Coversheet";#N/A,#N/A,FALSE,"QA"}</definedName>
    <definedName name="Mar03AMA" localSheetId="3">[5]BS!#REF!</definedName>
    <definedName name="Mar03AMA" localSheetId="7">[5]BS!#REF!</definedName>
    <definedName name="Mar03AMA">[5]BS!#REF!</definedName>
    <definedName name="Mar04AMA">[4]BS!$AF$7:$AF$3582</definedName>
    <definedName name="Mar05AMA" localSheetId="3">[7]BS!#REF!</definedName>
    <definedName name="Mar05AMA" localSheetId="7">[7]BS!#REF!</definedName>
    <definedName name="Mar05AMA">[7]BS!#REF!</definedName>
    <definedName name="May03AMA" localSheetId="3">[5]BS!#REF!</definedName>
    <definedName name="May03AMA" localSheetId="7">[5]BS!#REF!</definedName>
    <definedName name="May03AMA">[5]BS!#REF!</definedName>
    <definedName name="May04AMA">[4]BS!$AH$7:$AH$3582</definedName>
    <definedName name="May05AMA" localSheetId="3">[7]BS!#REF!</definedName>
    <definedName name="May05AMA" localSheetId="7">[7]BS!#REF!</definedName>
    <definedName name="May05AMA">[7]BS!#REF!</definedName>
    <definedName name="MERGER_COST">[20]Sheet1!$AF$3:$AJ$28</definedName>
    <definedName name="MERGERCOSTS" localSheetId="3">[21]model!#REF!</definedName>
    <definedName name="MERGERCOSTS" localSheetId="7">[21]model!#REF!</definedName>
    <definedName name="MERGERCOSTS">[21]model!#REF!</definedName>
    <definedName name="Miller" localSheetId="3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3">#REF!</definedName>
    <definedName name="MISCELLANEOUS" localSheetId="7">#REF!</definedName>
    <definedName name="MISCELLANEOUS">#REF!</definedName>
    <definedName name="MonTotalDispatch" localSheetId="3">[13]Dispatch!#REF!</definedName>
    <definedName name="MonTotalDispatch" localSheetId="7">[13]Dispatch!#REF!</definedName>
    <definedName name="MonTotalDispatch">[13]Dispatch!#REF!</definedName>
    <definedName name="MT" localSheetId="3">#REF!</definedName>
    <definedName name="MT" localSheetId="7">#REF!</definedName>
    <definedName name="MT">#REF!</definedName>
    <definedName name="MTD_Format">[22]Mthly!$B$11:$D$11,[22]Mthly!$B$32:$D$32</definedName>
    <definedName name="MustRunGen" localSheetId="3">[13]Dispatch!#REF!</definedName>
    <definedName name="MustRunGen" localSheetId="7">[13]Dispatch!#REF!</definedName>
    <definedName name="MustRunGen">[13]Dispatch!#REF!</definedName>
    <definedName name="new" localSheetId="3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[3]BS!$AI$7:$AI$3582</definedName>
    <definedName name="Nov04AMA">[4]BS!$AN$7:$AN$3582</definedName>
    <definedName name="NWSales_MWH" localSheetId="3">[6]DT_A_AMW93!#REF!</definedName>
    <definedName name="NWSales_MWH" localSheetId="7">[6]DT_A_AMW93!#REF!</definedName>
    <definedName name="NWSales_MWH">[6]DT_A_AMW93!#REF!</definedName>
    <definedName name="OBCLEASE" localSheetId="3">#REF!</definedName>
    <definedName name="OBCLEASE" localSheetId="7">#REF!</definedName>
    <definedName name="OBCLEASE">#REF!</definedName>
    <definedName name="Oct03AMA">[3]BS!$AH$7:$AH$3582</definedName>
    <definedName name="Oct04AMA">[4]BS!$AM$7:$AM$3582</definedName>
    <definedName name="OPEXPPF" localSheetId="3">#REF!</definedName>
    <definedName name="OPEXPPF" localSheetId="7">#REF!</definedName>
    <definedName name="OPEXPPF">#REF!</definedName>
    <definedName name="OPEXPRS" localSheetId="3">#REF!</definedName>
    <definedName name="OPEXPRS" localSheetId="7">#REF!</definedName>
    <definedName name="OPEXPRS">#REF!</definedName>
    <definedName name="outlookdata">'[23]pivoted data'!$D$3:$Q$90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3">#REF!</definedName>
    <definedName name="Page1" localSheetId="7">#REF!</definedName>
    <definedName name="Page1">#REF!</definedName>
    <definedName name="Page2" localSheetId="3">#REF!</definedName>
    <definedName name="Page2" localSheetId="7">#REF!</definedName>
    <definedName name="Page2">#REF!</definedName>
    <definedName name="PEBBLE" localSheetId="3">#REF!</definedName>
    <definedName name="PEBBLE" localSheetId="7">#REF!</definedName>
    <definedName name="PEBBLE">#REF!</definedName>
    <definedName name="Percent_debt">[16]Inputs!$E$129</definedName>
    <definedName name="PERCENTAGES_CALCULATED" localSheetId="3">#REF!</definedName>
    <definedName name="PERCENTAGES_CALCULATED" localSheetId="7">#REF!</definedName>
    <definedName name="PERCENTAGES_CALCULATED">#REF!</definedName>
    <definedName name="PreTaxDebtCost">[9]Assumptions!$I$56</definedName>
    <definedName name="PreTaxWACC">[9]Assumptions!$I$62</definedName>
    <definedName name="PriceCaseTable" localSheetId="3">#REF!</definedName>
    <definedName name="PriceCaseTable" localSheetId="7">#REF!</definedName>
    <definedName name="PriceCaseTable">#REF!</definedName>
    <definedName name="Prices_Aurora">'[15]Monthly Price Summary'!$C$4:$H$63</definedName>
    <definedName name="_xlnm.Print_Area" localSheetId="0">'JAP-22 Page 1'!$A$1:$P$38</definedName>
    <definedName name="_xlnm.Print_Area" localSheetId="9">'JAP-22 Page 10'!$A$1:$P$36</definedName>
    <definedName name="_xlnm.Print_Area" localSheetId="1">'JAP-22 Page 2'!$A$1:$P$36</definedName>
    <definedName name="_xlnm.Print_Area" localSheetId="2">'JAP-22 Page 3'!$A$1:$E$40</definedName>
    <definedName name="_xlnm.Print_Area" localSheetId="4">'JAP-22 Page 5'!$A$1:$P$38</definedName>
    <definedName name="_xlnm.Print_Area" localSheetId="5">'JAP-22 Page 6'!$A$1:$P$36</definedName>
    <definedName name="_xlnm.Print_Area" localSheetId="8">'JAP-22 Page 9'!$A$1:$P$38</definedName>
    <definedName name="_xlnm.Print_Titles" localSheetId="0">'JAP-22 Page 1'!$A:$B</definedName>
    <definedName name="_xlnm.Print_Titles" localSheetId="9">'JAP-22 Page 10'!$A:$B</definedName>
    <definedName name="_xlnm.Print_Titles" localSheetId="1">'JAP-22 Page 2'!$A:$B</definedName>
    <definedName name="_xlnm.Print_Titles" localSheetId="4">'JAP-22 Page 5'!$A:$B</definedName>
    <definedName name="_xlnm.Print_Titles" localSheetId="5">'JAP-22 Page 6'!$A:$B</definedName>
    <definedName name="_xlnm.Print_Titles" localSheetId="8">'JAP-22 Page 9'!$A:$B</definedName>
    <definedName name="PRO_FORMA" localSheetId="3">#REF!</definedName>
    <definedName name="PRO_FORMA" localSheetId="7">#REF!</definedName>
    <definedName name="PRO_FORMA">#REF!</definedName>
    <definedName name="PRODADJ" localSheetId="3">#REF!</definedName>
    <definedName name="PRODADJ" localSheetId="7">#REF!</definedName>
    <definedName name="PRODADJ">#REF!</definedName>
    <definedName name="Prodprop" localSheetId="3">#REF!</definedName>
    <definedName name="Prodprop" localSheetId="7">#REF!</definedName>
    <definedName name="Prodprop">#REF!</definedName>
    <definedName name="Production_Factor" localSheetId="3">#REF!</definedName>
    <definedName name="Production_Factor" localSheetId="7">#REF!</definedName>
    <definedName name="Production_Factor">#REF!</definedName>
    <definedName name="PROPSALES" localSheetId="3">#REF!</definedName>
    <definedName name="PROPSALES" localSheetId="7">#REF!</definedName>
    <definedName name="PROPSALES">#REF!</definedName>
    <definedName name="Prov_Cap_Tax">[16]Inputs!$E$111</definedName>
    <definedName name="PSPL" localSheetId="3">#REF!</definedName>
    <definedName name="PSPL" localSheetId="7">#REF!</definedName>
    <definedName name="PSPL">#REF!</definedName>
    <definedName name="PWRCSTPF" localSheetId="3">#REF!</definedName>
    <definedName name="PWRCSTPF" localSheetId="7">#REF!</definedName>
    <definedName name="PWRCSTPF">#REF!</definedName>
    <definedName name="PWRCSTRS" localSheetId="3">#REF!</definedName>
    <definedName name="PWRCSTRS" localSheetId="7">#REF!</definedName>
    <definedName name="PWRCSTRS">#REF!</definedName>
    <definedName name="PWRCSTWP" localSheetId="3">#REF!</definedName>
    <definedName name="PWRCSTWP" localSheetId="7">#REF!</definedName>
    <definedName name="PWRCSTWP">#REF!</definedName>
    <definedName name="PWRCSTWR" localSheetId="3">#REF!</definedName>
    <definedName name="PWRCSTWR" localSheetId="7">#REF!</definedName>
    <definedName name="PWRCSTWR">#REF!</definedName>
    <definedName name="PXPACC1_ALL_MERGE" localSheetId="3">#REF!</definedName>
    <definedName name="PXPACC1_ALL_MERGE" localSheetId="7">#REF!</definedName>
    <definedName name="PXPACC1_ALL_MERGE">#REF!</definedName>
    <definedName name="q" hidden="1">{#N/A,#N/A,FALSE,"Coversheet";#N/A,#N/A,FALSE,"QA"}</definedName>
    <definedName name="QA" localSheetId="3">[24]IPOA2002!#REF!</definedName>
    <definedName name="QA" localSheetId="7">[24]IPOA2002!#REF!</definedName>
    <definedName name="QA">[24]IPOA2002!#REF!</definedName>
    <definedName name="qqq" localSheetId="3" hidden="1">{#N/A,#N/A,FALSE,"schA"}</definedName>
    <definedName name="qqq" localSheetId="7" hidden="1">{#N/A,#N/A,FALSE,"schA"}</definedName>
    <definedName name="qqq" hidden="1">{#N/A,#N/A,FALSE,"schA"}</definedName>
    <definedName name="RATE" localSheetId="3">#REF!</definedName>
    <definedName name="RATE" localSheetId="7">#REF!</definedName>
    <definedName name="RATE">#REF!</definedName>
    <definedName name="RATE2">'[11]Transp Data'!$A$8:$I$112</definedName>
    <definedName name="RATEBASE" localSheetId="3">#REF!</definedName>
    <definedName name="RATEBASE" localSheetId="7">#REF!</definedName>
    <definedName name="RATEBASE">#REF!</definedName>
    <definedName name="RATEBASE_U95" localSheetId="3">#REF!</definedName>
    <definedName name="RATEBASE_U95" localSheetId="7">#REF!</definedName>
    <definedName name="RATEBASE_U95">#REF!</definedName>
    <definedName name="RATECASE" localSheetId="3">#REF!</definedName>
    <definedName name="RATECASE" localSheetId="7">#REF!</definedName>
    <definedName name="RATECASE">#REF!</definedName>
    <definedName name="regasset" localSheetId="3">#REF!</definedName>
    <definedName name="regasset" localSheetId="7">#REF!</definedName>
    <definedName name="regasset">#REF!</definedName>
    <definedName name="resource_lookup">'[25]#REF'!$B$3:$C$112</definedName>
    <definedName name="RESTATING" localSheetId="3">#REF!</definedName>
    <definedName name="RESTATING" localSheetId="7">#REF!</definedName>
    <definedName name="RESTATING">#REF!</definedName>
    <definedName name="Results" localSheetId="3">#REF!</definedName>
    <definedName name="Results" localSheetId="7">#REF!</definedName>
    <definedName name="Results">#REF!</definedName>
    <definedName name="RETIREPLAN" localSheetId="3">#REF!</definedName>
    <definedName name="RETIREPLAN" localSheetId="7">#REF!</definedName>
    <definedName name="RETIREPLAN">#REF!</definedName>
    <definedName name="REV" localSheetId="3">#REF!</definedName>
    <definedName name="REV" localSheetId="7">#REF!</definedName>
    <definedName name="REV">#REF!</definedName>
    <definedName name="REVADJ" localSheetId="3">#REF!</definedName>
    <definedName name="REVADJ" localSheetId="7">#REF!</definedName>
    <definedName name="REVADJ">#REF!</definedName>
    <definedName name="REVREQ" localSheetId="3">#REF!</definedName>
    <definedName name="REVREQ" localSheetId="7">#REF!</definedName>
    <definedName name="REVREQ">#REF!</definedName>
    <definedName name="ROE" localSheetId="3">#REF!</definedName>
    <definedName name="ROE" localSheetId="7">#REF!</definedName>
    <definedName name="ROE">#REF!</definedName>
    <definedName name="ROR" localSheetId="3">#REF!</definedName>
    <definedName name="ROR" localSheetId="7">#REF!</definedName>
    <definedName name="ROR">#REF!</definedName>
    <definedName name="SALESRESALEP" localSheetId="3">#REF!</definedName>
    <definedName name="SALESRESALEP" localSheetId="7">#REF!</definedName>
    <definedName name="SALESRESALEP">#REF!</definedName>
    <definedName name="SALESRESALER" localSheetId="3">#REF!</definedName>
    <definedName name="SALESRESALER" localSheetId="7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 localSheetId="3">[6]DT_A_AMW93!#REF!</definedName>
    <definedName name="SecSSW_MWH" localSheetId="7">[6]DT_A_AMW93!#REF!</definedName>
    <definedName name="SecSSW_MWH">[6]DT_A_AMW93!#REF!</definedName>
    <definedName name="Sep03AMA">[3]BS!$AG$7:$AG$3582</definedName>
    <definedName name="Sep04AMA">[4]BS!$AL$7:$AL$3582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3">#REF!</definedName>
    <definedName name="SKAGIT" localSheetId="7">#REF!</definedName>
    <definedName name="SKAGIT">#REF!</definedName>
    <definedName name="SLFINSURANCE" localSheetId="3">#REF!</definedName>
    <definedName name="SLFINSURANCE" localSheetId="7">#REF!</definedName>
    <definedName name="SLFINSURANCE">#REF!</definedName>
    <definedName name="SolarDate" localSheetId="3">'[13]Dispatch Cases'!#REF!</definedName>
    <definedName name="SolarDate" localSheetId="7">'[13]Dispatch Cases'!#REF!</definedName>
    <definedName name="SolarDate">'[13]Dispatch Cases'!#REF!</definedName>
    <definedName name="STAFFREDUC" localSheetId="3">#REF!</definedName>
    <definedName name="STAFFREDUC" localSheetId="7">#REF!</definedName>
    <definedName name="STAFFREDUC">#REF!</definedName>
    <definedName name="StartDate">[9]Assumptions!$C$9</definedName>
    <definedName name="STORM" localSheetId="3">#REF!</definedName>
    <definedName name="STORM" localSheetId="7">#REF!</definedName>
    <definedName name="STORM">#REF!</definedName>
    <definedName name="SUMMARY" localSheetId="3">#REF!</definedName>
    <definedName name="SUMMARY" localSheetId="7">#REF!</definedName>
    <definedName name="SUMMARY">#REF!</definedName>
    <definedName name="SWSales_MWH" localSheetId="3">[6]DT_A_AMW93!#REF!</definedName>
    <definedName name="SWSales_MWH" localSheetId="7">[6]DT_A_AMW93!#REF!</definedName>
    <definedName name="SWSales_MWH">[6]DT_A_AMW93!#REF!</definedName>
    <definedName name="t" localSheetId="3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3">#REF!</definedName>
    <definedName name="TAXCORPLIC" localSheetId="7">#REF!</definedName>
    <definedName name="TAXCORPLIC">#REF!</definedName>
    <definedName name="TAXENERGYP" localSheetId="3">#REF!</definedName>
    <definedName name="TAXENERGYP" localSheetId="7">#REF!</definedName>
    <definedName name="TAXENERGYP">#REF!</definedName>
    <definedName name="TAXENERGYR" localSheetId="3">#REF!</definedName>
    <definedName name="TAXENERGYR" localSheetId="7">#REF!</definedName>
    <definedName name="TAXENERGYR">#REF!</definedName>
    <definedName name="TAXEXCISE" localSheetId="3">#REF!</definedName>
    <definedName name="TAXEXCISE" localSheetId="7">#REF!</definedName>
    <definedName name="TAXEXCISE">#REF!</definedName>
    <definedName name="TAXFICA" localSheetId="3">#REF!</definedName>
    <definedName name="TAXFICA" localSheetId="7">#REF!</definedName>
    <definedName name="TAXFICA">#REF!</definedName>
    <definedName name="TAXFUT" localSheetId="3">#REF!</definedName>
    <definedName name="TAXFUT" localSheetId="7">#REF!</definedName>
    <definedName name="TAXFUT">#REF!</definedName>
    <definedName name="TAXINCOME" localSheetId="3">#REF!</definedName>
    <definedName name="TAXINCOME" localSheetId="7">#REF!</definedName>
    <definedName name="TAXINCOME">#REF!</definedName>
    <definedName name="TAXMEDICARE" localSheetId="3">#REF!</definedName>
    <definedName name="TAXMEDICARE" localSheetId="7">#REF!</definedName>
    <definedName name="TAXMEDICARE">#REF!</definedName>
    <definedName name="TAXPFINT" localSheetId="3">#REF!</definedName>
    <definedName name="TAXPFINT" localSheetId="7">#REF!</definedName>
    <definedName name="TAXPFINT">#REF!</definedName>
    <definedName name="TAXPROPERTY" localSheetId="3">#REF!</definedName>
    <definedName name="TAXPROPERTY" localSheetId="7">#REF!</definedName>
    <definedName name="TAXPROPERTY">#REF!</definedName>
    <definedName name="TAXSUT" localSheetId="3">#REF!</definedName>
    <definedName name="TAXSUT" localSheetId="7">#REF!</definedName>
    <definedName name="TAXSUT">#REF!</definedName>
    <definedName name="tem" hidden="1">{#N/A,#N/A,FALSE,"Summ";#N/A,#N/A,FALSE,"General"}</definedName>
    <definedName name="TEMP" localSheetId="3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3">#REF!</definedName>
    <definedName name="TEMPADJ" localSheetId="7">#REF!</definedName>
    <definedName name="TEMPADJ">#REF!</definedName>
    <definedName name="TenaskaShare" localSheetId="3">[13]Dispatch!#REF!</definedName>
    <definedName name="TenaskaShare" localSheetId="7">[13]Dispatch!#REF!</definedName>
    <definedName name="TenaskaShare">[13]Dispatch!#REF!</definedName>
    <definedName name="Test" localSheetId="3">[7]BS!#REF!</definedName>
    <definedName name="Test" localSheetId="7">[7]BS!#REF!</definedName>
    <definedName name="Test">[7]BS!#REF!</definedName>
    <definedName name="TESTYEAR" localSheetId="3">#REF!</definedName>
    <definedName name="TESTYEAR" localSheetId="7">#REF!</definedName>
    <definedName name="TESTYEAR">#REF!</definedName>
    <definedName name="Therm_upload" localSheetId="3">#REF!</definedName>
    <definedName name="Therm_upload" localSheetId="7">#REF!</definedName>
    <definedName name="Therm_upload">#REF!</definedName>
    <definedName name="ThermalBookLife">[9]Assumptions!$C$25</definedName>
    <definedName name="therms" localSheetId="3">#REF!</definedName>
    <definedName name="therms" localSheetId="7">#REF!</definedName>
    <definedName name="therms">#REF!</definedName>
    <definedName name="THM_ALL_YEARS" localSheetId="3">#REF!</definedName>
    <definedName name="THM_ALL_YEARS" localSheetId="7">#REF!</definedName>
    <definedName name="THM_ALL_YEARS">#REF!</definedName>
    <definedName name="Title">[9]Assumptions!$A$1</definedName>
    <definedName name="TopLeft" localSheetId="3">#REF!</definedName>
    <definedName name="TopLeft" localSheetId="7">#REF!</definedName>
    <definedName name="TopLeft">#REF!</definedName>
    <definedName name="tr" hidden="1">{#N/A,#N/A,FALSE,"CESTSUM";#N/A,#N/A,FALSE,"est sum A";#N/A,#N/A,FALSE,"est detail A"}</definedName>
    <definedName name="TRADING_NET" localSheetId="3">[6]DT_A_DOL93!#REF!</definedName>
    <definedName name="TRADING_NET" localSheetId="7">[6]DT_A_DOL93!#REF!</definedName>
    <definedName name="TRADING_NET">[6]DT_A_DOL93!#REF!</definedName>
    <definedName name="tran_revenue" localSheetId="3">#REF!</definedName>
    <definedName name="tran_revenue" localSheetId="7">#REF!</definedName>
    <definedName name="tran_revenue">#REF!</definedName>
    <definedName name="Transfer" localSheetId="3" hidden="1">#REF!</definedName>
    <definedName name="Transfer" localSheetId="7" hidden="1">#REF!</definedName>
    <definedName name="Transfer" hidden="1">#REF!</definedName>
    <definedName name="Transfers" localSheetId="3" hidden="1">#REF!</definedName>
    <definedName name="Transfers" localSheetId="7" hidden="1">#REF!</definedName>
    <definedName name="Transfers" hidden="1">#REF!</definedName>
    <definedName name="u" localSheetId="3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3">#REF!</definedName>
    <definedName name="UBakerAvail" localSheetId="7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3">#REF!</definedName>
    <definedName name="UNITCOMPARE" localSheetId="7">#REF!</definedName>
    <definedName name="UNITCOMPARE">#REF!</definedName>
    <definedName name="UNITCOSTS" localSheetId="3">#REF!</definedName>
    <definedName name="UNITCOSTS" localSheetId="7">#REF!</definedName>
    <definedName name="UNITCOSTS">#REF!</definedName>
    <definedName name="UTG" localSheetId="3">#REF!</definedName>
    <definedName name="UTG" localSheetId="7">#REF!</definedName>
    <definedName name="UTG">#REF!</definedName>
    <definedName name="UTN" localSheetId="3">#REF!</definedName>
    <definedName name="UTN" localSheetId="7">#REF!</definedName>
    <definedName name="UTN">#REF!</definedName>
    <definedName name="v" localSheetId="3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VOMEsc">[9]Assumptions!$C$21</definedName>
    <definedName name="w" localSheetId="3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[9]Assumptions!$I$61</definedName>
    <definedName name="WAGES" localSheetId="3">[8]model!#REF!</definedName>
    <definedName name="WAGES" localSheetId="7">[8]model!#REF!</definedName>
    <definedName name="WAGES">[8]model!#REF!</definedName>
    <definedName name="we" localSheetId="3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 localSheetId="3">'[26]Dispatch Cases'!#REF!</definedName>
    <definedName name="WindDate" localSheetId="7">'[26]Dispatch Cases'!#REF!</definedName>
    <definedName name="WindDate">'[26]Dispatch Cases'!#REF!</definedName>
    <definedName name="WRKCAP" localSheetId="3">[8]model!#REF!</definedName>
    <definedName name="WRKCAP" localSheetId="7">[8]model!#REF!</definedName>
    <definedName name="WRKCAP">[8]model!#REF!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localSheetId="7" hidden="1">{#N/A,#N/A,FALSE,"schA"}</definedName>
    <definedName name="www" hidden="1">{#N/A,#N/A,FALSE,"schA"}</definedName>
    <definedName name="x" localSheetId="3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localSheetId="3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E7" i="10"/>
  <c r="F7"/>
  <c r="G7" s="1"/>
  <c r="H7" s="1"/>
  <c r="I7" s="1"/>
  <c r="J7" s="1"/>
  <c r="K7" s="1"/>
  <c r="L7" s="1"/>
  <c r="M7" s="1"/>
  <c r="N7" s="1"/>
  <c r="O7" s="1"/>
  <c r="A11"/>
  <c r="A12" s="1"/>
  <c r="C12"/>
  <c r="D12"/>
  <c r="E12"/>
  <c r="P12" s="1"/>
  <c r="F12"/>
  <c r="G12"/>
  <c r="H12"/>
  <c r="I12"/>
  <c r="J12"/>
  <c r="K12"/>
  <c r="L12"/>
  <c r="M12"/>
  <c r="N12"/>
  <c r="O12"/>
  <c r="E7" i="9"/>
  <c r="F7" s="1"/>
  <c r="G7" s="1"/>
  <c r="H7" s="1"/>
  <c r="I7" s="1"/>
  <c r="J7" s="1"/>
  <c r="K7" s="1"/>
  <c r="L7" s="1"/>
  <c r="M7" s="1"/>
  <c r="N7" s="1"/>
  <c r="O7" s="1"/>
  <c r="A11"/>
  <c r="A12"/>
  <c r="C12"/>
  <c r="D12"/>
  <c r="E12"/>
  <c r="P12" s="1"/>
  <c r="F12"/>
  <c r="G12"/>
  <c r="H12"/>
  <c r="I12"/>
  <c r="J12"/>
  <c r="K12"/>
  <c r="L12"/>
  <c r="M12"/>
  <c r="N12"/>
  <c r="O12"/>
  <c r="A13"/>
  <c r="A14" s="1"/>
  <c r="A10" i="8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0" i="7"/>
  <c r="D14"/>
  <c r="D18" s="1"/>
  <c r="A11"/>
  <c r="A12" s="1"/>
  <c r="E14"/>
  <c r="E18"/>
  <c r="D24"/>
  <c r="E24"/>
  <c r="E7" i="6"/>
  <c r="F7" s="1"/>
  <c r="G7" s="1"/>
  <c r="H7" s="1"/>
  <c r="I7" s="1"/>
  <c r="J7" s="1"/>
  <c r="K7" s="1"/>
  <c r="L7" s="1"/>
  <c r="M7" s="1"/>
  <c r="N7" s="1"/>
  <c r="O7" s="1"/>
  <c r="D12"/>
  <c r="F12"/>
  <c r="H12"/>
  <c r="J12"/>
  <c r="L12"/>
  <c r="N12"/>
  <c r="A11"/>
  <c r="A12" s="1"/>
  <c r="C12"/>
  <c r="E12"/>
  <c r="G12"/>
  <c r="I12"/>
  <c r="K12"/>
  <c r="M12"/>
  <c r="O12"/>
  <c r="D16"/>
  <c r="F16"/>
  <c r="E15"/>
  <c r="F15"/>
  <c r="G15"/>
  <c r="E16"/>
  <c r="G16"/>
  <c r="E18"/>
  <c r="G18"/>
  <c r="E30"/>
  <c r="E7" i="5"/>
  <c r="F7"/>
  <c r="G7" s="1"/>
  <c r="H7" s="1"/>
  <c r="I7" s="1"/>
  <c r="J7" s="1"/>
  <c r="K7" s="1"/>
  <c r="L7" s="1"/>
  <c r="M7" s="1"/>
  <c r="N7" s="1"/>
  <c r="O7" s="1"/>
  <c r="D12"/>
  <c r="F12"/>
  <c r="F18" s="1"/>
  <c r="H12"/>
  <c r="J12"/>
  <c r="L12"/>
  <c r="N12"/>
  <c r="A11"/>
  <c r="A12" s="1"/>
  <c r="C12"/>
  <c r="E12"/>
  <c r="G12"/>
  <c r="I12"/>
  <c r="K12"/>
  <c r="M12"/>
  <c r="O12"/>
  <c r="E15"/>
  <c r="F15"/>
  <c r="G15"/>
  <c r="D16"/>
  <c r="E16"/>
  <c r="F16"/>
  <c r="G16"/>
  <c r="E18"/>
  <c r="G18"/>
  <c r="E30"/>
  <c r="D38"/>
  <c r="A10" i="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0" i="3"/>
  <c r="D14"/>
  <c r="D18" s="1"/>
  <c r="A11"/>
  <c r="A12" s="1"/>
  <c r="E14"/>
  <c r="E18" s="1"/>
  <c r="D24"/>
  <c r="E24"/>
  <c r="E7" i="2"/>
  <c r="F7" s="1"/>
  <c r="G7" s="1"/>
  <c r="H7" s="1"/>
  <c r="I7" s="1"/>
  <c r="J7" s="1"/>
  <c r="K7" s="1"/>
  <c r="L7" s="1"/>
  <c r="M7" s="1"/>
  <c r="N7" s="1"/>
  <c r="O7" s="1"/>
  <c r="A11"/>
  <c r="E11"/>
  <c r="F11" s="1"/>
  <c r="F12" s="1"/>
  <c r="F18" s="1"/>
  <c r="P18" s="1"/>
  <c r="A12"/>
  <c r="C12"/>
  <c r="D12"/>
  <c r="E12"/>
  <c r="P12" s="1"/>
  <c r="G12"/>
  <c r="H12"/>
  <c r="I12"/>
  <c r="J12"/>
  <c r="K12"/>
  <c r="L12"/>
  <c r="M12"/>
  <c r="N12"/>
  <c r="O12"/>
  <c r="A13"/>
  <c r="A14" s="1"/>
  <c r="E15"/>
  <c r="F15"/>
  <c r="I15"/>
  <c r="J15"/>
  <c r="K15"/>
  <c r="L15"/>
  <c r="M15"/>
  <c r="N15"/>
  <c r="O15"/>
  <c r="D16"/>
  <c r="E16"/>
  <c r="F16"/>
  <c r="G16"/>
  <c r="H16"/>
  <c r="I16"/>
  <c r="P16" s="1"/>
  <c r="J16"/>
  <c r="K16"/>
  <c r="L16"/>
  <c r="M16"/>
  <c r="N16"/>
  <c r="O16"/>
  <c r="D18"/>
  <c r="E18"/>
  <c r="G18"/>
  <c r="H18"/>
  <c r="I18"/>
  <c r="J18"/>
  <c r="K18"/>
  <c r="L18"/>
  <c r="M18"/>
  <c r="N18"/>
  <c r="O18"/>
  <c r="H26"/>
  <c r="I26"/>
  <c r="J26"/>
  <c r="K26"/>
  <c r="L26"/>
  <c r="M26"/>
  <c r="N26"/>
  <c r="O26"/>
  <c r="E30"/>
  <c r="F30" s="1"/>
  <c r="F32" s="1"/>
  <c r="I30"/>
  <c r="D32"/>
  <c r="E32"/>
  <c r="G32"/>
  <c r="E34"/>
  <c r="F34" s="1"/>
  <c r="E7" i="1"/>
  <c r="F7"/>
  <c r="G7" s="1"/>
  <c r="H7" s="1"/>
  <c r="I7" s="1"/>
  <c r="J7" s="1"/>
  <c r="K7" s="1"/>
  <c r="L7" s="1"/>
  <c r="M7" s="1"/>
  <c r="N7" s="1"/>
  <c r="O7" s="1"/>
  <c r="H12"/>
  <c r="J12"/>
  <c r="L12"/>
  <c r="N12"/>
  <c r="A11"/>
  <c r="A12" s="1"/>
  <c r="E11"/>
  <c r="F11"/>
  <c r="F12" s="1"/>
  <c r="C12"/>
  <c r="D12"/>
  <c r="E12"/>
  <c r="P12" s="1"/>
  <c r="G12"/>
  <c r="I12"/>
  <c r="K12"/>
  <c r="M12"/>
  <c r="O12"/>
  <c r="H16"/>
  <c r="J16"/>
  <c r="L16"/>
  <c r="N16"/>
  <c r="E15"/>
  <c r="F15"/>
  <c r="F16" s="1"/>
  <c r="I15"/>
  <c r="J15"/>
  <c r="K15"/>
  <c r="L15"/>
  <c r="M15"/>
  <c r="N15"/>
  <c r="O15"/>
  <c r="D16"/>
  <c r="E16"/>
  <c r="G16"/>
  <c r="I16"/>
  <c r="K16"/>
  <c r="M16"/>
  <c r="O16"/>
  <c r="D18"/>
  <c r="E18"/>
  <c r="G18"/>
  <c r="I18"/>
  <c r="K18"/>
  <c r="M18"/>
  <c r="O18"/>
  <c r="I26"/>
  <c r="K26"/>
  <c r="M26"/>
  <c r="O26"/>
  <c r="E30"/>
  <c r="F30" s="1"/>
  <c r="F32" s="1"/>
  <c r="I30"/>
  <c r="D32"/>
  <c r="E32"/>
  <c r="G32"/>
  <c r="H38"/>
  <c r="J30" i="2" l="1"/>
  <c r="I32"/>
  <c r="J30" i="1"/>
  <c r="I32"/>
  <c r="I38"/>
  <c r="A13"/>
  <c r="A14" s="1"/>
  <c r="P16"/>
  <c r="F18"/>
  <c r="P18" s="1"/>
  <c r="N18"/>
  <c r="L18"/>
  <c r="J18"/>
  <c r="H18"/>
  <c r="E38" i="5"/>
  <c r="F30"/>
  <c r="E32"/>
  <c r="A13"/>
  <c r="A14" s="1"/>
  <c r="P12"/>
  <c r="D18"/>
  <c r="H32" i="1"/>
  <c r="N26"/>
  <c r="L26"/>
  <c r="J26"/>
  <c r="H26"/>
  <c r="H32" i="2"/>
  <c r="A15"/>
  <c r="A16" s="1"/>
  <c r="C16"/>
  <c r="A13" i="3"/>
  <c r="A14" s="1"/>
  <c r="C14"/>
  <c r="F30" i="6"/>
  <c r="E32"/>
  <c r="A13"/>
  <c r="A14" s="1"/>
  <c r="P12"/>
  <c r="D18"/>
  <c r="F18"/>
  <c r="A15" i="9"/>
  <c r="A16" s="1"/>
  <c r="C16"/>
  <c r="A13" i="10"/>
  <c r="A14" s="1"/>
  <c r="A13" i="7"/>
  <c r="A14" s="1"/>
  <c r="C14"/>
  <c r="D32" i="5"/>
  <c r="D32" i="6"/>
  <c r="A15" i="10" l="1"/>
  <c r="A16" s="1"/>
  <c r="A17" i="9"/>
  <c r="A18" s="1"/>
  <c r="C18"/>
  <c r="A15" i="6"/>
  <c r="A16" s="1"/>
  <c r="G30"/>
  <c r="G32" s="1"/>
  <c r="F32"/>
  <c r="A15" i="3"/>
  <c r="A16" s="1"/>
  <c r="A17" s="1"/>
  <c r="A18" s="1"/>
  <c r="A19" s="1"/>
  <c r="A20" s="1"/>
  <c r="A17" i="2"/>
  <c r="A18" s="1"/>
  <c r="C18"/>
  <c r="A15" i="5"/>
  <c r="A16" s="1"/>
  <c r="G30"/>
  <c r="F32"/>
  <c r="F38"/>
  <c r="A15" i="1"/>
  <c r="A16" s="1"/>
  <c r="C16"/>
  <c r="K30" i="2"/>
  <c r="J32"/>
  <c r="A15" i="7"/>
  <c r="A16" s="1"/>
  <c r="A17" s="1"/>
  <c r="A18" s="1"/>
  <c r="A19" s="1"/>
  <c r="A20" s="1"/>
  <c r="J38" i="1"/>
  <c r="K30"/>
  <c r="J32"/>
  <c r="L30" l="1"/>
  <c r="K32"/>
  <c r="K38"/>
  <c r="L30" i="2"/>
  <c r="K32"/>
  <c r="A17" i="1"/>
  <c r="A18" s="1"/>
  <c r="C18"/>
  <c r="C18" i="7"/>
  <c r="C16" i="5"/>
  <c r="C18" i="3"/>
  <c r="C16" i="6"/>
  <c r="C16" i="10"/>
  <c r="A21" i="7"/>
  <c r="A22" s="1"/>
  <c r="A23" s="1"/>
  <c r="A24" s="1"/>
  <c r="G38" i="5"/>
  <c r="G32"/>
  <c r="A17"/>
  <c r="A18" s="1"/>
  <c r="C18"/>
  <c r="A19" i="2"/>
  <c r="A20" s="1"/>
  <c r="A21" s="1"/>
  <c r="A22" s="1"/>
  <c r="A23" s="1"/>
  <c r="A24" s="1"/>
  <c r="A21" i="3"/>
  <c r="A22" s="1"/>
  <c r="A23" s="1"/>
  <c r="A24" s="1"/>
  <c r="A17" i="6"/>
  <c r="A18" s="1"/>
  <c r="C18"/>
  <c r="A19" i="9"/>
  <c r="A20" s="1"/>
  <c r="A21" s="1"/>
  <c r="A22" s="1"/>
  <c r="A23" s="1"/>
  <c r="A24" s="1"/>
  <c r="A17" i="10"/>
  <c r="A18" s="1"/>
  <c r="C18"/>
  <c r="A19" i="1" l="1"/>
  <c r="A20" s="1"/>
  <c r="A21" s="1"/>
  <c r="A22" s="1"/>
  <c r="A23" s="1"/>
  <c r="A24" s="1"/>
  <c r="C22"/>
  <c r="M30" i="2"/>
  <c r="L32"/>
  <c r="C22" i="9"/>
  <c r="C24" i="3"/>
  <c r="C22" i="2"/>
  <c r="C24" i="7"/>
  <c r="A19" i="10"/>
  <c r="A20" s="1"/>
  <c r="A21" s="1"/>
  <c r="A22" s="1"/>
  <c r="A23" s="1"/>
  <c r="A24" s="1"/>
  <c r="A25" i="9"/>
  <c r="A26" s="1"/>
  <c r="A27" s="1"/>
  <c r="A28" s="1"/>
  <c r="C26"/>
  <c r="C22" i="6"/>
  <c r="A19"/>
  <c r="A20" s="1"/>
  <c r="A21" s="1"/>
  <c r="A22" s="1"/>
  <c r="A23" s="1"/>
  <c r="A24" s="1"/>
  <c r="A25" i="3"/>
  <c r="A26" s="1"/>
  <c r="A27" s="1"/>
  <c r="A28" s="1"/>
  <c r="A25" i="2"/>
  <c r="A26" s="1"/>
  <c r="A27" s="1"/>
  <c r="A28" s="1"/>
  <c r="C26"/>
  <c r="C22" i="5"/>
  <c r="A19"/>
  <c r="A20" s="1"/>
  <c r="A21" s="1"/>
  <c r="A22" s="1"/>
  <c r="A23" s="1"/>
  <c r="A24" s="1"/>
  <c r="A25" i="7"/>
  <c r="A26" s="1"/>
  <c r="A27" s="1"/>
  <c r="A28" s="1"/>
  <c r="L38" i="1"/>
  <c r="M30"/>
  <c r="L32"/>
  <c r="N30" l="1"/>
  <c r="M32"/>
  <c r="M38"/>
  <c r="A25" i="5"/>
  <c r="A26" s="1"/>
  <c r="A27" s="1"/>
  <c r="A28" s="1"/>
  <c r="C26"/>
  <c r="A25" i="6"/>
  <c r="A26" s="1"/>
  <c r="A27" s="1"/>
  <c r="A28" s="1"/>
  <c r="C26"/>
  <c r="N30" i="2"/>
  <c r="M32"/>
  <c r="A25" i="1"/>
  <c r="A26" s="1"/>
  <c r="A27" s="1"/>
  <c r="A28" s="1"/>
  <c r="C26"/>
  <c r="C28" i="7"/>
  <c r="C28" i="3"/>
  <c r="C22" i="10"/>
  <c r="A29" i="7"/>
  <c r="A30" s="1"/>
  <c r="A31" s="1"/>
  <c r="A32" s="1"/>
  <c r="C32"/>
  <c r="A29" i="2"/>
  <c r="A30" s="1"/>
  <c r="C28"/>
  <c r="A29" i="3"/>
  <c r="A30" s="1"/>
  <c r="A31" s="1"/>
  <c r="A32" s="1"/>
  <c r="C32"/>
  <c r="A29" i="9"/>
  <c r="A30" s="1"/>
  <c r="C28"/>
  <c r="A25" i="10"/>
  <c r="A26" s="1"/>
  <c r="A27" s="1"/>
  <c r="A28" s="1"/>
  <c r="C26"/>
  <c r="A29" l="1"/>
  <c r="A30" s="1"/>
  <c r="C28"/>
  <c r="A31" i="9"/>
  <c r="A32" s="1"/>
  <c r="C38"/>
  <c r="C32"/>
  <c r="A33" i="3"/>
  <c r="A34" s="1"/>
  <c r="A35" s="1"/>
  <c r="A36" s="1"/>
  <c r="A37" s="1"/>
  <c r="A38" s="1"/>
  <c r="A39" s="1"/>
  <c r="A40" s="1"/>
  <c r="C34"/>
  <c r="A31" i="2"/>
  <c r="A32" s="1"/>
  <c r="C32"/>
  <c r="A33" i="7"/>
  <c r="A34" s="1"/>
  <c r="A35" s="1"/>
  <c r="A36" s="1"/>
  <c r="A37" s="1"/>
  <c r="A38" s="1"/>
  <c r="A39" s="1"/>
  <c r="A40" s="1"/>
  <c r="C34"/>
  <c r="N38" i="1"/>
  <c r="O30"/>
  <c r="N32"/>
  <c r="A29"/>
  <c r="A30" s="1"/>
  <c r="C28"/>
  <c r="O30" i="2"/>
  <c r="O32" s="1"/>
  <c r="N32"/>
  <c r="C28" i="6"/>
  <c r="A29"/>
  <c r="A30" s="1"/>
  <c r="C28" i="5"/>
  <c r="A29"/>
  <c r="A30" s="1"/>
  <c r="P32" i="2" l="1"/>
  <c r="A31" i="1"/>
  <c r="A32" s="1"/>
  <c r="C38"/>
  <c r="C32"/>
  <c r="A33" i="2"/>
  <c r="A34" s="1"/>
  <c r="A35" s="1"/>
  <c r="A36" s="1"/>
  <c r="C38" i="5"/>
  <c r="A31"/>
  <c r="A32" s="1"/>
  <c r="C32"/>
  <c r="A31" i="6"/>
  <c r="A32" s="1"/>
  <c r="C32"/>
  <c r="O32" i="1"/>
  <c r="O38"/>
  <c r="A33" i="9"/>
  <c r="A34" s="1"/>
  <c r="A35" s="1"/>
  <c r="A36" s="1"/>
  <c r="A37" s="1"/>
  <c r="A38" s="1"/>
  <c r="C36"/>
  <c r="A31" i="10"/>
  <c r="A32" s="1"/>
  <c r="C32"/>
  <c r="E12" i="4" l="1"/>
  <c r="A33" i="10"/>
  <c r="A34" s="1"/>
  <c r="A35" s="1"/>
  <c r="A36" s="1"/>
  <c r="C36"/>
  <c r="P32" i="1"/>
  <c r="A33" i="6"/>
  <c r="A34" s="1"/>
  <c r="A35" s="1"/>
  <c r="A36" s="1"/>
  <c r="A33" i="5"/>
  <c r="A34" s="1"/>
  <c r="A35" s="1"/>
  <c r="A36" s="1"/>
  <c r="A37" s="1"/>
  <c r="A38" s="1"/>
  <c r="A33" i="1"/>
  <c r="A34" s="1"/>
  <c r="A35" s="1"/>
  <c r="A36" s="1"/>
  <c r="A37" s="1"/>
  <c r="A38" s="1"/>
  <c r="C36"/>
  <c r="C36" i="2"/>
  <c r="D12" i="4" l="1"/>
  <c r="C36" i="5"/>
  <c r="C36" i="6"/>
  <c r="L36" i="1" l="1"/>
  <c r="K36"/>
  <c r="G36" i="5"/>
  <c r="E36"/>
  <c r="J36" i="1"/>
  <c r="G36" i="6"/>
  <c r="F36"/>
  <c r="E36"/>
  <c r="D22" i="1" l="1"/>
  <c r="H36"/>
  <c r="D22" i="2"/>
  <c r="E22" s="1"/>
  <c r="O36" i="1"/>
  <c r="N36"/>
  <c r="M36"/>
  <c r="F36" i="5"/>
  <c r="D36" l="1"/>
  <c r="D36" i="6"/>
  <c r="F22" i="2"/>
  <c r="E22" i="1"/>
  <c r="F22" s="1"/>
  <c r="D14" i="4" l="1"/>
  <c r="D18"/>
  <c r="D22" s="1"/>
  <c r="I36" i="1"/>
  <c r="P34"/>
  <c r="P36" s="1"/>
  <c r="G22"/>
  <c r="G22" i="2"/>
  <c r="H22" i="1" l="1"/>
  <c r="I22" l="1"/>
  <c r="J22"/>
  <c r="K22" l="1"/>
  <c r="L22" s="1"/>
  <c r="M22" s="1"/>
  <c r="N22" s="1"/>
  <c r="P20" l="1"/>
  <c r="O22" l="1"/>
  <c r="D22" i="5" l="1"/>
  <c r="H24"/>
  <c r="D26" i="3"/>
  <c r="D28" s="1"/>
  <c r="D32" s="1"/>
  <c r="I24" i="5" l="1"/>
  <c r="I26" s="1"/>
  <c r="K24"/>
  <c r="K26" s="1"/>
  <c r="M24"/>
  <c r="M26" s="1"/>
  <c r="O24"/>
  <c r="H26"/>
  <c r="J24"/>
  <c r="J26" s="1"/>
  <c r="L24"/>
  <c r="L26" s="1"/>
  <c r="N24"/>
  <c r="N26" s="1"/>
  <c r="D15" i="9"/>
  <c r="H15" i="5"/>
  <c r="D34" i="3"/>
  <c r="E22" i="5"/>
  <c r="J15" l="1"/>
  <c r="J16" s="1"/>
  <c r="J18" s="1"/>
  <c r="L15"/>
  <c r="L16" s="1"/>
  <c r="L18" s="1"/>
  <c r="N15"/>
  <c r="N16" s="1"/>
  <c r="N18" s="1"/>
  <c r="I15"/>
  <c r="I16" s="1"/>
  <c r="I18" s="1"/>
  <c r="K15"/>
  <c r="K16" s="1"/>
  <c r="K18" s="1"/>
  <c r="M15"/>
  <c r="M16" s="1"/>
  <c r="M18" s="1"/>
  <c r="O15"/>
  <c r="O16" s="1"/>
  <c r="O18" s="1"/>
  <c r="H16"/>
  <c r="D24" i="9"/>
  <c r="O26" i="5"/>
  <c r="D30" i="9"/>
  <c r="D24" i="4"/>
  <c r="H30" i="5"/>
  <c r="E15" i="9"/>
  <c r="E16" s="1"/>
  <c r="E18" s="1"/>
  <c r="G15"/>
  <c r="G16" s="1"/>
  <c r="G18" s="1"/>
  <c r="F15"/>
  <c r="F16" s="1"/>
  <c r="F18" s="1"/>
  <c r="D16"/>
  <c r="F22" i="5"/>
  <c r="G22" s="1"/>
  <c r="D38" i="9" l="1"/>
  <c r="E30"/>
  <c r="D32"/>
  <c r="F24"/>
  <c r="F26" s="1"/>
  <c r="E24"/>
  <c r="E26" s="1"/>
  <c r="G24"/>
  <c r="G26" s="1"/>
  <c r="D26"/>
  <c r="D18"/>
  <c r="I30" i="5"/>
  <c r="H32"/>
  <c r="H38"/>
  <c r="D26" i="4"/>
  <c r="D28" s="1"/>
  <c r="D30" s="1"/>
  <c r="D32" s="1"/>
  <c r="D34" s="1"/>
  <c r="D36" i="3" s="1"/>
  <c r="H18" i="5"/>
  <c r="P18" s="1"/>
  <c r="P16"/>
  <c r="D20" i="8" l="1"/>
  <c r="D38" i="3"/>
  <c r="I38" i="5"/>
  <c r="J30"/>
  <c r="I32"/>
  <c r="F30" i="9"/>
  <c r="E32"/>
  <c r="E38"/>
  <c r="H36" i="5"/>
  <c r="D36" i="9"/>
  <c r="F38" l="1"/>
  <c r="G30"/>
  <c r="F32"/>
  <c r="K30" i="5"/>
  <c r="J32"/>
  <c r="J38"/>
  <c r="E36" i="9"/>
  <c r="J36" i="5" l="1"/>
  <c r="F36" i="9"/>
  <c r="K38" i="5"/>
  <c r="L30"/>
  <c r="K32"/>
  <c r="K36" s="1"/>
  <c r="G32" i="9"/>
  <c r="G36" s="1"/>
  <c r="G38"/>
  <c r="I36" i="5" l="1"/>
  <c r="P34"/>
  <c r="M30"/>
  <c r="L32"/>
  <c r="L36" s="1"/>
  <c r="L38"/>
  <c r="D18" i="8"/>
  <c r="D22" s="1"/>
  <c r="M38" i="5" l="1"/>
  <c r="N30"/>
  <c r="M32"/>
  <c r="M36" s="1"/>
  <c r="H28" l="1"/>
  <c r="H22"/>
  <c r="O30"/>
  <c r="N32"/>
  <c r="N36" s="1"/>
  <c r="N38"/>
  <c r="O38" l="1"/>
  <c r="O32"/>
  <c r="I22"/>
  <c r="I28"/>
  <c r="J28" s="1"/>
  <c r="O36" l="1"/>
  <c r="P32"/>
  <c r="J22"/>
  <c r="K28"/>
  <c r="D12" i="8" l="1"/>
  <c r="D14" s="1"/>
  <c r="P36" i="5"/>
  <c r="K22"/>
  <c r="L28"/>
  <c r="M28" s="1"/>
  <c r="L22" l="1"/>
  <c r="M22" s="1"/>
  <c r="N28"/>
  <c r="N22" l="1"/>
  <c r="P20"/>
  <c r="O22" l="1"/>
  <c r="O28"/>
  <c r="H24" i="9" l="1"/>
  <c r="D28"/>
  <c r="D26" i="7"/>
  <c r="D28" s="1"/>
  <c r="D32" s="1"/>
  <c r="D22" i="9"/>
  <c r="E28" l="1"/>
  <c r="D34" i="7"/>
  <c r="H15" i="9"/>
  <c r="J24"/>
  <c r="J26" s="1"/>
  <c r="L24"/>
  <c r="L26" s="1"/>
  <c r="N24"/>
  <c r="N26" s="1"/>
  <c r="I24"/>
  <c r="I26" s="1"/>
  <c r="K24"/>
  <c r="K26" s="1"/>
  <c r="M24"/>
  <c r="M26" s="1"/>
  <c r="O24"/>
  <c r="O26" s="1"/>
  <c r="H26"/>
  <c r="E22"/>
  <c r="I15" l="1"/>
  <c r="I16" s="1"/>
  <c r="I18" s="1"/>
  <c r="K15"/>
  <c r="K16" s="1"/>
  <c r="K18" s="1"/>
  <c r="M15"/>
  <c r="M16" s="1"/>
  <c r="M18" s="1"/>
  <c r="O15"/>
  <c r="O16" s="1"/>
  <c r="O18" s="1"/>
  <c r="J15"/>
  <c r="J16" s="1"/>
  <c r="J18" s="1"/>
  <c r="L15"/>
  <c r="L16" s="1"/>
  <c r="L18" s="1"/>
  <c r="N15"/>
  <c r="N16" s="1"/>
  <c r="N18" s="1"/>
  <c r="H16"/>
  <c r="H30"/>
  <c r="D24" i="8"/>
  <c r="F22" i="9"/>
  <c r="G22" s="1"/>
  <c r="F28"/>
  <c r="G28" s="1"/>
  <c r="D26" i="8" l="1"/>
  <c r="D28" s="1"/>
  <c r="D30" s="1"/>
  <c r="D32" s="1"/>
  <c r="D34" s="1"/>
  <c r="D36" i="7" s="1"/>
  <c r="D38" s="1"/>
  <c r="H18" i="9"/>
  <c r="P18" s="1"/>
  <c r="P16"/>
  <c r="H38"/>
  <c r="I30"/>
  <c r="H32"/>
  <c r="J30" l="1"/>
  <c r="I32"/>
  <c r="I36" s="1"/>
  <c r="I38"/>
  <c r="H36"/>
  <c r="H42" s="1"/>
  <c r="P34" l="1"/>
  <c r="J38"/>
  <c r="K30"/>
  <c r="J32"/>
  <c r="J36" s="1"/>
  <c r="L30" l="1"/>
  <c r="K32"/>
  <c r="K36" s="1"/>
  <c r="K38"/>
  <c r="O36" i="2"/>
  <c r="M36"/>
  <c r="K36"/>
  <c r="I36"/>
  <c r="N36"/>
  <c r="L36"/>
  <c r="J36"/>
  <c r="H22" i="9" l="1"/>
  <c r="H28"/>
  <c r="L38"/>
  <c r="M30"/>
  <c r="L32"/>
  <c r="L36" s="1"/>
  <c r="I22" l="1"/>
  <c r="J22" s="1"/>
  <c r="P34" i="2"/>
  <c r="P36" s="1"/>
  <c r="H36"/>
  <c r="N30" i="9"/>
  <c r="M32"/>
  <c r="M36" s="1"/>
  <c r="M38"/>
  <c r="E14" i="4"/>
  <c r="E18"/>
  <c r="E22" s="1"/>
  <c r="K22" i="9"/>
  <c r="I28"/>
  <c r="J28" s="1"/>
  <c r="K28" s="1"/>
  <c r="N38" l="1"/>
  <c r="O30"/>
  <c r="N32"/>
  <c r="N36" s="1"/>
  <c r="L22"/>
  <c r="L28"/>
  <c r="H22" i="2"/>
  <c r="O32" i="9" l="1"/>
  <c r="O38"/>
  <c r="M22"/>
  <c r="I22" i="2"/>
  <c r="J22" s="1"/>
  <c r="M28" i="9"/>
  <c r="O36" l="1"/>
  <c r="P32"/>
  <c r="P36" s="1"/>
  <c r="P20"/>
  <c r="K22" i="2"/>
  <c r="N22" i="9" l="1"/>
  <c r="O22" s="1"/>
  <c r="N28"/>
  <c r="O28" s="1"/>
  <c r="L22" i="2" l="1"/>
  <c r="M22" s="1"/>
  <c r="N22" l="1"/>
  <c r="O22" s="1"/>
  <c r="E26" i="3" l="1"/>
  <c r="E28" s="1"/>
  <c r="E32" s="1"/>
  <c r="H24" i="6"/>
  <c r="P20" i="2"/>
  <c r="I24" i="6" l="1"/>
  <c r="I26" s="1"/>
  <c r="K24"/>
  <c r="K26" s="1"/>
  <c r="M24"/>
  <c r="M26" s="1"/>
  <c r="O24"/>
  <c r="H26"/>
  <c r="J24"/>
  <c r="J26" s="1"/>
  <c r="L24"/>
  <c r="L26" s="1"/>
  <c r="N24"/>
  <c r="N26" s="1"/>
  <c r="D15" i="10"/>
  <c r="H15" i="6"/>
  <c r="E34" i="3"/>
  <c r="J15" i="6" l="1"/>
  <c r="J16" s="1"/>
  <c r="J18" s="1"/>
  <c r="L15"/>
  <c r="L16" s="1"/>
  <c r="L18" s="1"/>
  <c r="N15"/>
  <c r="N16" s="1"/>
  <c r="N18" s="1"/>
  <c r="I15"/>
  <c r="I16" s="1"/>
  <c r="I18" s="1"/>
  <c r="K15"/>
  <c r="K16" s="1"/>
  <c r="K18" s="1"/>
  <c r="M15"/>
  <c r="M16" s="1"/>
  <c r="M18" s="1"/>
  <c r="O15"/>
  <c r="O16" s="1"/>
  <c r="O18" s="1"/>
  <c r="H16"/>
  <c r="D24" i="10"/>
  <c r="O26" i="6"/>
  <c r="D22"/>
  <c r="D30" i="10"/>
  <c r="H30" i="6"/>
  <c r="E24" i="4"/>
  <c r="E15" i="10"/>
  <c r="E16" s="1"/>
  <c r="E18" s="1"/>
  <c r="G15"/>
  <c r="G16" s="1"/>
  <c r="G18" s="1"/>
  <c r="F15"/>
  <c r="F16" s="1"/>
  <c r="F18" s="1"/>
  <c r="D16"/>
  <c r="E22" i="6" l="1"/>
  <c r="D18" i="10"/>
  <c r="P16" i="6"/>
  <c r="H18"/>
  <c r="P18" s="1"/>
  <c r="E26" i="4"/>
  <c r="E28" s="1"/>
  <c r="E30" s="1"/>
  <c r="E32" s="1"/>
  <c r="E34" s="1"/>
  <c r="E36" i="3" s="1"/>
  <c r="E30" i="10"/>
  <c r="D32"/>
  <c r="F24"/>
  <c r="F26" s="1"/>
  <c r="E24"/>
  <c r="E26" s="1"/>
  <c r="G24"/>
  <c r="G26" s="1"/>
  <c r="D26"/>
  <c r="F22" i="6"/>
  <c r="I30"/>
  <c r="H32"/>
  <c r="E20" i="8" l="1"/>
  <c r="E38" i="3"/>
  <c r="J30" i="6"/>
  <c r="I32"/>
  <c r="I36" s="1"/>
  <c r="F30" i="10"/>
  <c r="E32"/>
  <c r="E36" s="1"/>
  <c r="H36" i="6"/>
  <c r="D36" i="10"/>
  <c r="G22" i="6"/>
  <c r="G30" i="10" l="1"/>
  <c r="G32" s="1"/>
  <c r="G36" s="1"/>
  <c r="F32"/>
  <c r="K30" i="6"/>
  <c r="J32"/>
  <c r="J36" s="1"/>
  <c r="P34"/>
  <c r="H22"/>
  <c r="E18" i="8" l="1"/>
  <c r="E22" s="1"/>
  <c r="F36" i="10"/>
  <c r="H28" i="6"/>
  <c r="L30"/>
  <c r="K32"/>
  <c r="M30" l="1"/>
  <c r="L32"/>
  <c r="L36" s="1"/>
  <c r="K36"/>
  <c r="I22"/>
  <c r="N30" l="1"/>
  <c r="M32"/>
  <c r="M36" s="1"/>
  <c r="J22"/>
  <c r="I28"/>
  <c r="J28" s="1"/>
  <c r="O30" l="1"/>
  <c r="O32" s="1"/>
  <c r="N32"/>
  <c r="N36" s="1"/>
  <c r="K28"/>
  <c r="L28" s="1"/>
  <c r="K22" l="1"/>
  <c r="O36"/>
  <c r="P32"/>
  <c r="L22"/>
  <c r="M22" s="1"/>
  <c r="M28"/>
  <c r="N28" l="1"/>
  <c r="E12" i="8"/>
  <c r="E14" s="1"/>
  <c r="P36" i="6"/>
  <c r="N22"/>
  <c r="P20" l="1"/>
  <c r="O28"/>
  <c r="O22"/>
  <c r="D22" i="10" s="1"/>
  <c r="H24" l="1"/>
  <c r="D28"/>
  <c r="E28" s="1"/>
  <c r="E26" i="7"/>
  <c r="E28" s="1"/>
  <c r="E32" s="1"/>
  <c r="E22" i="10"/>
  <c r="H15" l="1"/>
  <c r="E34" i="7"/>
  <c r="J24" i="10"/>
  <c r="J26" s="1"/>
  <c r="L24"/>
  <c r="L26" s="1"/>
  <c r="N24"/>
  <c r="N26" s="1"/>
  <c r="I24"/>
  <c r="I26" s="1"/>
  <c r="K24"/>
  <c r="K26" s="1"/>
  <c r="M24"/>
  <c r="M26" s="1"/>
  <c r="O24"/>
  <c r="O26" s="1"/>
  <c r="H26"/>
  <c r="F28"/>
  <c r="G28" s="1"/>
  <c r="H30" l="1"/>
  <c r="E24" i="8"/>
  <c r="I15" i="10"/>
  <c r="I16" s="1"/>
  <c r="I18" s="1"/>
  <c r="K15"/>
  <c r="K16" s="1"/>
  <c r="K18" s="1"/>
  <c r="M15"/>
  <c r="M16" s="1"/>
  <c r="M18" s="1"/>
  <c r="O15"/>
  <c r="O16" s="1"/>
  <c r="O18" s="1"/>
  <c r="J15"/>
  <c r="J16" s="1"/>
  <c r="J18" s="1"/>
  <c r="L15"/>
  <c r="L16" s="1"/>
  <c r="L18" s="1"/>
  <c r="N15"/>
  <c r="N16" s="1"/>
  <c r="N18" s="1"/>
  <c r="H16"/>
  <c r="F22"/>
  <c r="G22" s="1"/>
  <c r="E26" i="8" l="1"/>
  <c r="E28" s="1"/>
  <c r="E30" s="1"/>
  <c r="E32" s="1"/>
  <c r="E34"/>
  <c r="E36" i="7" s="1"/>
  <c r="E38" s="1"/>
  <c r="H18" i="10"/>
  <c r="P16"/>
  <c r="I30"/>
  <c r="H32"/>
  <c r="H36" l="1"/>
  <c r="J30"/>
  <c r="I32"/>
  <c r="I36" s="1"/>
  <c r="P18"/>
  <c r="H22"/>
  <c r="H28" l="1"/>
  <c r="K30"/>
  <c r="J32"/>
  <c r="J36" s="1"/>
  <c r="P34"/>
  <c r="I28"/>
  <c r="L30" l="1"/>
  <c r="K32"/>
  <c r="I22"/>
  <c r="J28"/>
  <c r="K36" l="1"/>
  <c r="J22"/>
  <c r="M30"/>
  <c r="L32"/>
  <c r="L36" s="1"/>
  <c r="K28"/>
  <c r="N30" l="1"/>
  <c r="M32"/>
  <c r="M36" s="1"/>
  <c r="K22"/>
  <c r="L28"/>
  <c r="O30" l="1"/>
  <c r="O32" s="1"/>
  <c r="N32"/>
  <c r="N36" s="1"/>
  <c r="L22"/>
  <c r="O36" l="1"/>
  <c r="P32"/>
  <c r="P36" s="1"/>
  <c r="M28" l="1"/>
  <c r="N28" s="1"/>
  <c r="O28" s="1"/>
  <c r="P20"/>
  <c r="M22"/>
  <c r="N22" s="1"/>
  <c r="O22" s="1"/>
</calcChain>
</file>

<file path=xl/sharedStrings.xml><?xml version="1.0" encoding="utf-8"?>
<sst xmlns="http://schemas.openxmlformats.org/spreadsheetml/2006/main" count="431" uniqueCount="104">
  <si>
    <t>Average Monthly Bill Impact</t>
  </si>
  <si>
    <t xml:space="preserve">Monthly Rate Impact </t>
  </si>
  <si>
    <t>Workpapers</t>
  </si>
  <si>
    <t>Projected Revenue</t>
  </si>
  <si>
    <t>Projected Schedule 139 Revenue</t>
  </si>
  <si>
    <t>JAP-18</t>
  </si>
  <si>
    <t>Schedule 139 Rate ($ / kWh)</t>
  </si>
  <si>
    <t>Cumulative Deferral Net of Amortization</t>
  </si>
  <si>
    <t>Deferral Amortization</t>
  </si>
  <si>
    <t>Calculation</t>
  </si>
  <si>
    <t>Deferral Amortization Rate ($/kWh)</t>
  </si>
  <si>
    <t>Cumulative Deferral</t>
  </si>
  <si>
    <t>Interest on Deferral</t>
  </si>
  <si>
    <t>Deferral</t>
  </si>
  <si>
    <t>Monthly Actual Delivery Revenue per Customer</t>
  </si>
  <si>
    <t>Delivery Revenue Per Unit ($/kWh)</t>
  </si>
  <si>
    <t>F2012</t>
  </si>
  <si>
    <t>Forecasted kWh</t>
  </si>
  <si>
    <t>Allowed Total Delivery Revenue</t>
  </si>
  <si>
    <t>JAP-16</t>
  </si>
  <si>
    <t>Monthly Allowed Delivery Revenue per Customer</t>
  </si>
  <si>
    <t>Forecasted Customers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</si>
  <si>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</si>
  <si>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</si>
  <si>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</si>
  <si>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</si>
  <si>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</si>
  <si>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</si>
  <si>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</si>
  <si>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</si>
  <si>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</si>
  <si>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</si>
  <si>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</si>
  <si>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</si>
  <si>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</si>
  <si>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</si>
  <si>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</si>
  <si>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</si>
  <si>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</si>
  <si>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</si>
  <si>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Calendar Year 2013</t>
  </si>
  <si>
    <t>Development of Deferrals - Electric Residential</t>
  </si>
  <si>
    <t>Decoupling Filing</t>
  </si>
  <si>
    <t>Puget Sound Energy</t>
  </si>
  <si>
    <t xml:space="preserve">Rate Impact </t>
  </si>
  <si>
    <t>Development of Deferrals - Electric Non-Residential</t>
  </si>
  <si>
    <t>Post-Rate Test Deferred Balance to Recover/(Refund)</t>
  </si>
  <si>
    <t>Page 4</t>
  </si>
  <si>
    <t>Post-Rate Test Schedule 139 Rates ($/kWh)</t>
  </si>
  <si>
    <t>Schedule 139 Rates ($/kWh)</t>
  </si>
  <si>
    <t>Rate Year Volumetric Delivery Revenue Per Unit ($/kWh)</t>
  </si>
  <si>
    <t>Forecasted Rate Year Base Sales (kWh)</t>
  </si>
  <si>
    <t>Estimated Recoverable Volumetric Delivery Revenue</t>
  </si>
  <si>
    <t>Plus: Deferred Balance at End of Calendar Year 2013</t>
  </si>
  <si>
    <t>Forecasted Rate Year Allowed Volumetric Delivery Revenue</t>
  </si>
  <si>
    <t>Forecasted Rate Year Customer Count</t>
  </si>
  <si>
    <t>JAP-14</t>
  </si>
  <si>
    <t>2014 Allowed Volumetric Delivery Revenue Per Customer</t>
  </si>
  <si>
    <t>Test Year Volumetric Delivery Revenue Per Unit ($/kWh)</t>
  </si>
  <si>
    <t>UE-130137 WP</t>
  </si>
  <si>
    <t>Test Year Base Sales (kWh)</t>
  </si>
  <si>
    <t xml:space="preserve">Test Year Volumetric Delivery Revenue </t>
  </si>
  <si>
    <t>Less: Test Year Basic Charge Revenue</t>
  </si>
  <si>
    <t>Test Year Allowed Delivery Revenue</t>
  </si>
  <si>
    <t>Non-Residential Schedules*</t>
  </si>
  <si>
    <t>Residential</t>
  </si>
  <si>
    <t>Rate Year - May 1, 2014 through April 30, 2015</t>
  </si>
  <si>
    <t>Development of Delivery Cost Energy Rate and Schedule 139 Rate - Electric</t>
  </si>
  <si>
    <t>(16) - (24)</t>
  </si>
  <si>
    <t>(14) x (22)</t>
  </si>
  <si>
    <t>Adjust Volumetric Delivery Revenue per Unit ($/kWh)</t>
  </si>
  <si>
    <t>% above 3% Maximum</t>
  </si>
  <si>
    <t>(18) / (14)</t>
  </si>
  <si>
    <t>% Change to Revenues</t>
  </si>
  <si>
    <t>(16) - (12)</t>
  </si>
  <si>
    <t>Incremental Change in Volumetric Delivery Revenue per Unit ($/kWh)</t>
  </si>
  <si>
    <t>Page 3</t>
  </si>
  <si>
    <t>Proposed Schedule 139 Rates ($/kWh)</t>
  </si>
  <si>
    <t>(10) + (12)</t>
  </si>
  <si>
    <t>Average Rate Including Schedule 139 ($/kWh)</t>
  </si>
  <si>
    <t>Page 1</t>
  </si>
  <si>
    <t>Plus: Current Schedule 139 Rates ($/kWh)</t>
  </si>
  <si>
    <t>(2) / (8)</t>
  </si>
  <si>
    <t>Average Rate ($/kWh)</t>
  </si>
  <si>
    <t>Work Paper</t>
  </si>
  <si>
    <t>Forecasted CBR Base Sales (kWh)</t>
  </si>
  <si>
    <t>(2) - (4)</t>
  </si>
  <si>
    <t>Adjusted ERF Normalized Revenues</t>
  </si>
  <si>
    <t>Page 1 &amp; 2</t>
  </si>
  <si>
    <t>Less: Schedule 139 Revenues</t>
  </si>
  <si>
    <t>Forecasted CBR Normalized Revenues</t>
  </si>
  <si>
    <t>3% Rate Test - 12 Months ending December 31, 2013</t>
  </si>
  <si>
    <t>JAP-18/JAP-22</t>
  </si>
  <si>
    <t>Calendar Year 2014</t>
  </si>
  <si>
    <t>Page 8</t>
  </si>
  <si>
    <t>Plus: Deferred Balance at End of Calendar Year 2014</t>
  </si>
  <si>
    <t>2015 Allowed Volumetric Delivery Revenue Per Customer</t>
  </si>
  <si>
    <t>Rate Year - May 1, 2015 through April 30, 2016</t>
  </si>
  <si>
    <t>Page 7</t>
  </si>
  <si>
    <t>Page 5 &amp; 6</t>
  </si>
  <si>
    <t>3% Rate Test - 12 Months ending December 31, 2014</t>
  </si>
  <si>
    <t>Page 3 &amp; 7</t>
  </si>
  <si>
    <t>Calendar Year 2015</t>
  </si>
  <si>
    <t>* Schedules 24, 25, 26, 26P, 29, 31, 35, 40, 43, 46, 49, as well as related schedules eligible for BPA Res. Exchange.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</si>
</sst>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[$-409]mmm\-yy;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_(* #,##0.000_);_(* \(#,##0.000\);_(* &quot;-&quot;??_);_(@_)"/>
    <numFmt numFmtId="177" formatCode="#.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0.00_)"/>
    <numFmt numFmtId="187" formatCode="&quot;$&quot;#,##0;\-&quot;$&quot;#,##0"/>
    <numFmt numFmtId="188" formatCode="_(&quot;$&quot;* #,##0.000000_);_(&quot;$&quot;* \(#,##0.000000\);_(&quot;$&quot;* &quot;-&quot;??????_);_(@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0.0%"/>
    <numFmt numFmtId="199" formatCode="_(* #,##0.0_);_(* \(#,##0.0\);_(* &quot;-&quot;_);_(@_)"/>
    <numFmt numFmtId="200" formatCode="0.000%"/>
    <numFmt numFmtId="201" formatCode="&quot;$&quot;#,##0.00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color rgb="FFFF0000"/>
      <name val="Arial"/>
      <family val="2"/>
    </font>
    <font>
      <b/>
      <i/>
      <u/>
      <sz val="10"/>
      <color theme="1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950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5" fillId="0" borderId="0"/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5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5" fillId="0" borderId="0"/>
    <xf numFmtId="0" fontId="25" fillId="0" borderId="0"/>
    <xf numFmtId="172" fontId="27" fillId="0" borderId="0">
      <alignment horizontal="left"/>
    </xf>
    <xf numFmtId="173" fontId="28" fillId="0" borderId="0">
      <alignment horizontal="left"/>
    </xf>
    <xf numFmtId="0" fontId="29" fillId="0" borderId="11"/>
    <xf numFmtId="0" fontId="30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9" fontId="26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4" borderId="0" applyNumberFormat="0" applyBorder="0" applyAlignment="0" applyProtection="0"/>
    <xf numFmtId="169" fontId="26" fillId="0" borderId="0">
      <alignment horizontal="left" wrapText="1"/>
    </xf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169" fontId="26" fillId="0" borderId="0">
      <alignment horizontal="left" wrapText="1"/>
    </xf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9" fontId="26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169" fontId="26" fillId="0" borderId="0">
      <alignment horizontal="left" wrapText="1"/>
    </xf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169" fontId="26" fillId="0" borderId="0">
      <alignment horizontal="left" wrapText="1"/>
    </xf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6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8" borderId="0" applyNumberFormat="0" applyBorder="0" applyAlignment="0" applyProtection="0"/>
    <xf numFmtId="169" fontId="26" fillId="0" borderId="0">
      <alignment horizontal="left" wrapText="1"/>
    </xf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6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69" fontId="26" fillId="0" borderId="0">
      <alignment horizontal="left" wrapText="1"/>
    </xf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69" fontId="26" fillId="0" borderId="0">
      <alignment horizontal="left" wrapText="1"/>
    </xf>
    <xf numFmtId="0" fontId="3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6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1" borderId="0" applyNumberFormat="0" applyBorder="0" applyAlignment="0" applyProtection="0"/>
    <xf numFmtId="169" fontId="26" fillId="0" borderId="0">
      <alignment horizontal="left" wrapText="1"/>
    </xf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26" fillId="0" borderId="0">
      <alignment horizontal="left" wrapText="1"/>
    </xf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169" fontId="26" fillId="0" borderId="0">
      <alignment horizontal="left" wrapText="1"/>
    </xf>
    <xf numFmtId="0" fontId="3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9" fontId="26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43" borderId="0" applyNumberFormat="0" applyBorder="0" applyAlignment="0" applyProtection="0"/>
    <xf numFmtId="169" fontId="26" fillId="0" borderId="0">
      <alignment horizontal="left" wrapText="1"/>
    </xf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9" fontId="26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0" borderId="0" applyNumberFormat="0" applyBorder="0" applyAlignment="0" applyProtection="0"/>
    <xf numFmtId="169" fontId="26" fillId="0" borderId="0">
      <alignment horizontal="left" wrapText="1"/>
    </xf>
    <xf numFmtId="0" fontId="31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6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35" borderId="0" applyNumberFormat="0" applyBorder="0" applyAlignment="0" applyProtection="0"/>
    <xf numFmtId="169" fontId="26" fillId="0" borderId="0">
      <alignment horizontal="left" wrapText="1"/>
    </xf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69" fontId="26" fillId="0" borderId="0">
      <alignment horizontal="left" wrapText="1"/>
    </xf>
    <xf numFmtId="0" fontId="3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6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45" borderId="0" applyNumberFormat="0" applyBorder="0" applyAlignment="0" applyProtection="0"/>
    <xf numFmtId="169" fontId="26" fillId="0" borderId="0">
      <alignment horizontal="left" wrapText="1"/>
    </xf>
    <xf numFmtId="0" fontId="31" fillId="45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6" fillId="0" borderId="0">
      <alignment horizontal="left" wrapText="1"/>
    </xf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6" fillId="0" borderId="0">
      <alignment horizontal="left" wrapText="1"/>
    </xf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6" fillId="0" borderId="0">
      <alignment horizontal="left" wrapText="1"/>
    </xf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6" fillId="0" borderId="0">
      <alignment horizontal="left" wrapText="1"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169" fontId="26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5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6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6" fillId="0" borderId="0">
      <alignment horizontal="left" wrapText="1"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3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30" fillId="0" borderId="11"/>
    <xf numFmtId="174" fontId="34" fillId="0" borderId="0" applyFill="0" applyBorder="0" applyAlignment="0"/>
    <xf numFmtId="174" fontId="34" fillId="0" borderId="0" applyFill="0" applyBorder="0" applyAlignment="0"/>
    <xf numFmtId="169" fontId="26" fillId="0" borderId="0">
      <alignment horizontal="left" wrapText="1"/>
    </xf>
    <xf numFmtId="169" fontId="26" fillId="0" borderId="0">
      <alignment horizontal="left" wrapText="1"/>
    </xf>
    <xf numFmtId="174" fontId="34" fillId="0" borderId="0" applyFill="0" applyBorder="0" applyAlignment="0"/>
    <xf numFmtId="41" fontId="20" fillId="67" borderId="0"/>
    <xf numFmtId="0" fontId="35" fillId="68" borderId="12" applyNumberFormat="0" applyAlignment="0" applyProtection="0"/>
    <xf numFmtId="169" fontId="26" fillId="0" borderId="0">
      <alignment horizontal="left" wrapText="1"/>
    </xf>
    <xf numFmtId="0" fontId="35" fillId="68" borderId="12" applyNumberFormat="0" applyAlignment="0" applyProtection="0"/>
    <xf numFmtId="0" fontId="11" fillId="6" borderId="4" applyNumberFormat="0" applyAlignment="0" applyProtection="0"/>
    <xf numFmtId="0" fontId="36" fillId="69" borderId="4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6" fillId="69" borderId="4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20" fillId="67" borderId="0"/>
    <xf numFmtId="41" fontId="20" fillId="67" borderId="0"/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169" fontId="26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6" fillId="69" borderId="4" applyNumberFormat="0" applyAlignment="0" applyProtection="0"/>
    <xf numFmtId="0" fontId="11" fillId="6" borderId="4" applyNumberFormat="0" applyAlignment="0" applyProtection="0"/>
    <xf numFmtId="0" fontId="37" fillId="70" borderId="13" applyNumberFormat="0" applyAlignment="0" applyProtection="0"/>
    <xf numFmtId="0" fontId="37" fillId="70" borderId="13" applyNumberFormat="0" applyAlignment="0" applyProtection="0"/>
    <xf numFmtId="169" fontId="26" fillId="0" borderId="0">
      <alignment horizontal="left" wrapText="1"/>
    </xf>
    <xf numFmtId="0" fontId="37" fillId="70" borderId="13" applyNumberFormat="0" applyAlignment="0" applyProtection="0"/>
    <xf numFmtId="169" fontId="26" fillId="0" borderId="0">
      <alignment horizontal="left" wrapText="1"/>
    </xf>
    <xf numFmtId="0" fontId="13" fillId="7" borderId="7" applyNumberFormat="0" applyAlignment="0" applyProtection="0"/>
    <xf numFmtId="0" fontId="37" fillId="70" borderId="13" applyNumberFormat="0" applyAlignment="0" applyProtection="0"/>
    <xf numFmtId="41" fontId="20" fillId="71" borderId="0"/>
    <xf numFmtId="41" fontId="20" fillId="71" borderId="0"/>
    <xf numFmtId="169" fontId="26" fillId="0" borderId="0">
      <alignment horizontal="left" wrapText="1"/>
    </xf>
    <xf numFmtId="41" fontId="20" fillId="71" borderId="0"/>
    <xf numFmtId="41" fontId="20" fillId="71" borderId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169" fontId="26" fillId="0" borderId="0">
      <alignment horizontal="left" wrapText="1"/>
    </xf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>
      <alignment horizontal="left" wrapText="1"/>
    </xf>
    <xf numFmtId="43" fontId="20" fillId="0" borderId="0" applyFont="0" applyFill="0" applyBorder="0" applyAlignment="0" applyProtection="0"/>
    <xf numFmtId="3" fontId="41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9" fontId="26" fillId="0" borderId="0">
      <alignment horizontal="left" wrapText="1"/>
    </xf>
    <xf numFmtId="3" fontId="41" fillId="0" borderId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77" fontId="48" fillId="0" borderId="0">
      <protection locked="0"/>
    </xf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49" fillId="0" borderId="0" applyNumberFormat="0" applyAlignment="0">
      <alignment horizontal="left"/>
    </xf>
    <xf numFmtId="0" fontId="50" fillId="0" borderId="0" applyNumberFormat="0" applyAlignment="0"/>
    <xf numFmtId="0" fontId="50" fillId="0" borderId="0" applyNumberFormat="0" applyAlignment="0"/>
    <xf numFmtId="169" fontId="26" fillId="0" borderId="0">
      <alignment horizontal="left" wrapText="1"/>
    </xf>
    <xf numFmtId="169" fontId="26" fillId="0" borderId="0">
      <alignment horizontal="left" wrapText="1"/>
    </xf>
    <xf numFmtId="0" fontId="50" fillId="0" borderId="0" applyNumberFormat="0" applyAlignment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51" fillId="0" borderId="0" applyFont="0" applyFill="0" applyBorder="0" applyAlignment="0" applyProtection="0"/>
    <xf numFmtId="44" fontId="52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8" fontId="4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39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8" fontId="38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9" fontId="26" fillId="0" borderId="0">
      <alignment horizontal="left" wrapText="1"/>
    </xf>
    <xf numFmtId="178" fontId="20" fillId="0" borderId="0" applyFont="0" applyFill="0" applyBorder="0" applyAlignment="0" applyProtection="0"/>
    <xf numFmtId="169" fontId="26" fillId="0" borderId="0">
      <alignment horizontal="left" wrapText="1"/>
    </xf>
    <xf numFmtId="178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169" fontId="26" fillId="0" borderId="0">
      <alignment horizontal="left" wrapText="1"/>
    </xf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>
      <alignment horizontal="left" wrapText="1"/>
    </xf>
    <xf numFmtId="44" fontId="20" fillId="0" borderId="0" applyFont="0" applyFill="0" applyBorder="0" applyAlignment="0" applyProtection="0"/>
    <xf numFmtId="5" fontId="41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79" fontId="20" fillId="0" borderId="0" applyFont="0" applyFill="0" applyBorder="0" applyAlignment="0" applyProtection="0"/>
    <xf numFmtId="180" fontId="53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6" fillId="0" borderId="0">
      <alignment horizontal="left" wrapText="1"/>
    </xf>
    <xf numFmtId="5" fontId="41" fillId="0" borderId="0" applyFill="0" applyBorder="0" applyAlignment="0" applyProtection="0"/>
    <xf numFmtId="179" fontId="20" fillId="0" borderId="0" applyFont="0" applyFill="0" applyBorder="0" applyAlignment="0" applyProtection="0"/>
    <xf numFmtId="180" fontId="41" fillId="0" borderId="0" applyFont="0" applyFill="0" applyBorder="0" applyAlignment="0" applyProtection="0"/>
    <xf numFmtId="5" fontId="41" fillId="0" borderId="0" applyFill="0" applyBorder="0" applyAlignment="0" applyProtection="0"/>
    <xf numFmtId="179" fontId="20" fillId="0" borderId="0" applyFont="0" applyFill="0" applyBorder="0" applyAlignment="0" applyProtection="0"/>
    <xf numFmtId="181" fontId="41" fillId="0" borderId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26" fillId="0" borderId="0">
      <alignment horizontal="left" wrapText="1"/>
    </xf>
    <xf numFmtId="181" fontId="41" fillId="0" borderId="0" applyFill="0" applyBorder="0" applyAlignment="0" applyProtection="0"/>
    <xf numFmtId="0" fontId="46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41" fillId="0" borderId="0" applyFill="0" applyBorder="0" applyAlignment="0" applyProtection="0"/>
    <xf numFmtId="0" fontId="53" fillId="0" borderId="0" applyFont="0" applyFill="0" applyBorder="0" applyAlignment="0" applyProtection="0"/>
    <xf numFmtId="0" fontId="30" fillId="0" borderId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169" fontId="20" fillId="0" borderId="0"/>
    <xf numFmtId="169" fontId="20" fillId="0" borderId="0"/>
    <xf numFmtId="169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/>
    <xf numFmtId="169" fontId="20" fillId="0" borderId="0"/>
    <xf numFmtId="169" fontId="26" fillId="0" borderId="0">
      <alignment horizontal="left" wrapText="1"/>
    </xf>
    <xf numFmtId="169" fontId="20" fillId="0" borderId="0"/>
    <xf numFmtId="169" fontId="26" fillId="0" borderId="0">
      <alignment horizontal="left" wrapText="1"/>
    </xf>
    <xf numFmtId="169" fontId="20" fillId="0" borderId="0"/>
    <xf numFmtId="169" fontId="26" fillId="0" borderId="0">
      <alignment horizontal="left" wrapText="1"/>
    </xf>
    <xf numFmtId="182" fontId="55" fillId="0" borderId="0"/>
    <xf numFmtId="169" fontId="26" fillId="0" borderId="0">
      <alignment horizontal="left" wrapText="1"/>
    </xf>
    <xf numFmtId="169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/>
    <xf numFmtId="169" fontId="20" fillId="0" borderId="0"/>
    <xf numFmtId="169" fontId="20" fillId="0" borderId="0"/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26" fillId="0" borderId="0">
      <alignment horizontal="left" wrapText="1"/>
    </xf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ill="0" applyBorder="0" applyAlignment="0" applyProtection="0"/>
    <xf numFmtId="2" fontId="46" fillId="0" borderId="0" applyFont="0" applyFill="0" applyBorder="0" applyAlignment="0" applyProtection="0"/>
    <xf numFmtId="0" fontId="42" fillId="0" borderId="0"/>
    <xf numFmtId="0" fontId="42" fillId="0" borderId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57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9" fontId="26" fillId="0" borderId="0">
      <alignment horizontal="left" wrapText="1"/>
    </xf>
    <xf numFmtId="38" fontId="58" fillId="71" borderId="0" applyNumberFormat="0" applyBorder="0" applyAlignment="0" applyProtection="0"/>
    <xf numFmtId="0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0" fontId="59" fillId="0" borderId="11"/>
    <xf numFmtId="184" fontId="60" fillId="0" borderId="0" applyNumberFormat="0" applyFill="0" applyBorder="0" applyProtection="0">
      <alignment horizontal="right"/>
    </xf>
    <xf numFmtId="0" fontId="61" fillId="0" borderId="14" applyNumberFormat="0" applyAlignment="0" applyProtection="0">
      <alignment horizontal="left"/>
    </xf>
    <xf numFmtId="0" fontId="61" fillId="0" borderId="14" applyNumberFormat="0" applyAlignment="0" applyProtection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61" fillId="0" borderId="14" applyNumberFormat="0" applyAlignment="0" applyProtection="0">
      <alignment horizontal="left"/>
    </xf>
    <xf numFmtId="169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61" fillId="0" borderId="15">
      <alignment horizontal="left"/>
    </xf>
    <xf numFmtId="0" fontId="61" fillId="0" borderId="15">
      <alignment horizontal="left"/>
    </xf>
    <xf numFmtId="169" fontId="26" fillId="0" borderId="0">
      <alignment horizontal="left" wrapText="1"/>
    </xf>
    <xf numFmtId="14" fontId="62" fillId="75" borderId="16">
      <alignment horizontal="center" vertical="center" wrapText="1"/>
    </xf>
    <xf numFmtId="0" fontId="46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3" fillId="0" borderId="1" applyNumberFormat="0" applyFill="0" applyAlignment="0" applyProtection="0"/>
    <xf numFmtId="0" fontId="64" fillId="0" borderId="18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4" fillId="0" borderId="18" applyNumberFormat="0" applyFill="0" applyAlignment="0" applyProtection="0"/>
    <xf numFmtId="0" fontId="3" fillId="0" borderId="1" applyNumberFormat="0" applyFill="0" applyAlignment="0" applyProtection="0"/>
    <xf numFmtId="0" fontId="64" fillId="0" borderId="18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5" fillId="0" borderId="0" applyNumberFormat="0" applyFill="0" applyBorder="0" applyAlignment="0" applyProtection="0"/>
    <xf numFmtId="169" fontId="26" fillId="0" borderId="0">
      <alignment horizontal="left" wrapText="1"/>
    </xf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3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67" fillId="0" borderId="20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58" fillId="0" borderId="0" applyNumberFormat="0" applyFill="0" applyBorder="0" applyAlignment="0" applyProtection="0"/>
    <xf numFmtId="169" fontId="26" fillId="0" borderId="0">
      <alignment horizontal="left" wrapText="1"/>
    </xf>
    <xf numFmtId="0" fontId="6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4" fillId="0" borderId="2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5" fillId="0" borderId="3" applyNumberFormat="0" applyFill="0" applyAlignment="0" applyProtection="0"/>
    <xf numFmtId="0" fontId="69" fillId="0" borderId="22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70" fillId="0" borderId="0"/>
    <xf numFmtId="38" fontId="70" fillId="0" borderId="0"/>
    <xf numFmtId="38" fontId="70" fillId="0" borderId="0"/>
    <xf numFmtId="38" fontId="70" fillId="0" borderId="0"/>
    <xf numFmtId="169" fontId="26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38" fontId="70" fillId="0" borderId="0"/>
    <xf numFmtId="38" fontId="70" fillId="0" borderId="0"/>
    <xf numFmtId="38" fontId="70" fillId="0" borderId="0"/>
    <xf numFmtId="40" fontId="70" fillId="0" borderId="0"/>
    <xf numFmtId="40" fontId="70" fillId="0" borderId="0"/>
    <xf numFmtId="40" fontId="70" fillId="0" borderId="0"/>
    <xf numFmtId="40" fontId="70" fillId="0" borderId="0"/>
    <xf numFmtId="169" fontId="26" fillId="0" borderId="0">
      <alignment horizontal="left" wrapText="1"/>
    </xf>
    <xf numFmtId="0" fontId="70" fillId="0" borderId="0"/>
    <xf numFmtId="0" fontId="70" fillId="0" borderId="0"/>
    <xf numFmtId="0" fontId="70" fillId="0" borderId="0"/>
    <xf numFmtId="40" fontId="70" fillId="0" borderId="0"/>
    <xf numFmtId="40" fontId="70" fillId="0" borderId="0"/>
    <xf numFmtId="40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169" fontId="26" fillId="0" borderId="0">
      <alignment horizontal="left" wrapText="1"/>
    </xf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69" fontId="26" fillId="0" borderId="0">
      <alignment horizontal="left" wrapText="1"/>
    </xf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0" fontId="58" fillId="67" borderId="23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169" fontId="26" fillId="0" borderId="0">
      <alignment horizontal="left" wrapText="1"/>
    </xf>
    <xf numFmtId="0" fontId="72" fillId="41" borderId="12" applyNumberFormat="0" applyAlignment="0" applyProtection="0"/>
    <xf numFmtId="0" fontId="72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2" fillId="41" borderId="12" applyNumberFormat="0" applyAlignment="0" applyProtection="0"/>
    <xf numFmtId="169" fontId="26" fillId="0" borderId="0">
      <alignment horizontal="left" wrapText="1"/>
    </xf>
    <xf numFmtId="0" fontId="72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0" fontId="72" fillId="41" borderId="12" applyNumberFormat="0" applyAlignment="0" applyProtection="0"/>
    <xf numFmtId="41" fontId="73" fillId="76" borderId="24">
      <alignment horizontal="left"/>
      <protection locked="0"/>
    </xf>
    <xf numFmtId="169" fontId="26" fillId="0" borderId="0">
      <alignment horizontal="left" wrapText="1"/>
    </xf>
    <xf numFmtId="41" fontId="73" fillId="76" borderId="24">
      <alignment horizontal="left"/>
      <protection locked="0"/>
    </xf>
    <xf numFmtId="10" fontId="73" fillId="76" borderId="24">
      <alignment horizontal="right"/>
      <protection locked="0"/>
    </xf>
    <xf numFmtId="169" fontId="26" fillId="0" borderId="0">
      <alignment horizontal="left" wrapText="1"/>
    </xf>
    <xf numFmtId="10" fontId="73" fillId="76" borderId="24">
      <alignment horizontal="right"/>
      <protection locked="0"/>
    </xf>
    <xf numFmtId="169" fontId="26" fillId="0" borderId="0">
      <alignment horizontal="left" wrapText="1"/>
    </xf>
    <xf numFmtId="41" fontId="73" fillId="76" borderId="24">
      <alignment horizontal="left"/>
      <protection locked="0"/>
    </xf>
    <xf numFmtId="0" fontId="59" fillId="0" borderId="25"/>
    <xf numFmtId="0" fontId="58" fillId="71" borderId="0"/>
    <xf numFmtId="0" fontId="58" fillId="71" borderId="0"/>
    <xf numFmtId="0" fontId="58" fillId="71" borderId="0"/>
    <xf numFmtId="0" fontId="58" fillId="71" borderId="0"/>
    <xf numFmtId="169" fontId="26" fillId="0" borderId="0">
      <alignment horizontal="left" wrapText="1"/>
    </xf>
    <xf numFmtId="3" fontId="74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74" fillId="0" borderId="0" applyFill="0" applyBorder="0" applyAlignment="0" applyProtection="0"/>
    <xf numFmtId="3" fontId="74" fillId="0" borderId="0" applyFill="0" applyBorder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2" fillId="0" borderId="6" applyNumberFormat="0" applyFill="0" applyAlignment="0" applyProtection="0"/>
    <xf numFmtId="0" fontId="76" fillId="0" borderId="27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169" fontId="26" fillId="0" borderId="0">
      <alignment horizontal="left" wrapText="1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8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169" fontId="26" fillId="0" borderId="0">
      <alignment horizontal="left" wrapText="1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44" fontId="62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8" fillId="4" borderId="0" applyNumberFormat="0" applyBorder="0" applyAlignment="0" applyProtection="0"/>
    <xf numFmtId="0" fontId="78" fillId="4" borderId="0" applyNumberForma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79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37" fontId="80" fillId="0" borderId="0"/>
    <xf numFmtId="37" fontId="8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37" fontId="80" fillId="0" borderId="0"/>
    <xf numFmtId="186" fontId="81" fillId="0" borderId="0"/>
    <xf numFmtId="187" fontId="20" fillId="0" borderId="0"/>
    <xf numFmtId="187" fontId="20" fillId="0" borderId="0"/>
    <xf numFmtId="169" fontId="26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6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6" fillId="0" borderId="0">
      <alignment horizontal="left" wrapText="1"/>
    </xf>
    <xf numFmtId="187" fontId="20" fillId="0" borderId="0"/>
    <xf numFmtId="187" fontId="20" fillId="0" borderId="0"/>
    <xf numFmtId="188" fontId="26" fillId="0" borderId="0"/>
    <xf numFmtId="188" fontId="26" fillId="0" borderId="0"/>
    <xf numFmtId="186" fontId="81" fillId="0" borderId="0"/>
    <xf numFmtId="0" fontId="20" fillId="0" borderId="0"/>
    <xf numFmtId="186" fontId="81" fillId="0" borderId="0"/>
    <xf numFmtId="189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8" fontId="26" fillId="0" borderId="0"/>
    <xf numFmtId="190" fontId="20" fillId="0" borderId="0"/>
    <xf numFmtId="191" fontId="4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187" fontId="26" fillId="0" borderId="0">
      <alignment horizontal="left" wrapText="1"/>
    </xf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18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1" fillId="0" borderId="0"/>
    <xf numFmtId="187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187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187" fontId="26" fillId="0" borderId="0">
      <alignment horizontal="left" wrapText="1"/>
    </xf>
    <xf numFmtId="169" fontId="20" fillId="0" borderId="0">
      <alignment horizontal="left" wrapText="1"/>
    </xf>
    <xf numFmtId="187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87" fontId="26" fillId="0" borderId="0">
      <alignment horizontal="left" wrapText="1"/>
    </xf>
    <xf numFmtId="187" fontId="26" fillId="0" borderId="0">
      <alignment horizontal="left" wrapText="1"/>
    </xf>
    <xf numFmtId="187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87" fontId="26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2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9" fillId="0" borderId="0"/>
    <xf numFmtId="169" fontId="26" fillId="0" borderId="0">
      <alignment horizontal="left" wrapText="1"/>
    </xf>
    <xf numFmtId="0" fontId="31" fillId="0" borderId="0"/>
    <xf numFmtId="0" fontId="31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2" fontId="20" fillId="0" borderId="0">
      <alignment horizontal="left" wrapText="1"/>
    </xf>
    <xf numFmtId="192" fontId="20" fillId="0" borderId="0">
      <alignment horizontal="left" wrapText="1"/>
    </xf>
    <xf numFmtId="169" fontId="26" fillId="0" borderId="0">
      <alignment horizontal="left" wrapText="1"/>
    </xf>
    <xf numFmtId="192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92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2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6" fillId="0" borderId="0"/>
    <xf numFmtId="194" fontId="26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31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0" fontId="51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39" fontId="83" fillId="0" borderId="0" applyNumberFormat="0" applyFill="0" applyBorder="0" applyAlignment="0" applyProtection="0"/>
    <xf numFmtId="39" fontId="83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39" fontId="83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39" fontId="83" fillId="0" borderId="0" applyNumberFormat="0" applyFill="0" applyBorder="0" applyAlignment="0" applyProtection="0"/>
    <xf numFmtId="169" fontId="26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9" fontId="26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20" fillId="0" borderId="0"/>
    <xf numFmtId="169" fontId="26" fillId="0" borderId="0">
      <alignment horizontal="left" wrapText="1"/>
    </xf>
    <xf numFmtId="171" fontId="26" fillId="0" borderId="0">
      <alignment horizontal="left" wrapText="1"/>
    </xf>
    <xf numFmtId="0" fontId="20" fillId="0" borderId="0"/>
    <xf numFmtId="0" fontId="20" fillId="0" borderId="0"/>
    <xf numFmtId="19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0" fontId="39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71" fontId="26" fillId="0" borderId="0">
      <alignment horizontal="left" wrapText="1"/>
    </xf>
    <xf numFmtId="171" fontId="26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0" fontId="20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2" fillId="0" borderId="0"/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31" fillId="0" borderId="0"/>
    <xf numFmtId="0" fontId="20" fillId="0" borderId="0"/>
    <xf numFmtId="0" fontId="20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" fillId="0" borderId="0"/>
    <xf numFmtId="0" fontId="1" fillId="0" borderId="0"/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0" fillId="39" borderId="30" applyNumberFormat="0" applyFont="0" applyAlignment="0" applyProtection="0"/>
    <xf numFmtId="169" fontId="26" fillId="0" borderId="0">
      <alignment horizontal="left" wrapText="1"/>
    </xf>
    <xf numFmtId="0" fontId="20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6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169" fontId="26" fillId="0" borderId="0">
      <alignment horizontal="left" wrapText="1"/>
    </xf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169" fontId="26" fillId="0" borderId="0">
      <alignment horizontal="left" wrapText="1"/>
    </xf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39" borderId="30" applyNumberFormat="0" applyFont="0" applyAlignment="0" applyProtection="0"/>
    <xf numFmtId="0" fontId="31" fillId="39" borderId="30" applyNumberFormat="0" applyFont="0" applyAlignment="0" applyProtection="0"/>
    <xf numFmtId="0" fontId="84" fillId="68" borderId="31" applyNumberFormat="0" applyAlignment="0" applyProtection="0"/>
    <xf numFmtId="0" fontId="84" fillId="68" borderId="31" applyNumberFormat="0" applyAlignment="0" applyProtection="0"/>
    <xf numFmtId="169" fontId="26" fillId="0" borderId="0">
      <alignment horizontal="left" wrapText="1"/>
    </xf>
    <xf numFmtId="0" fontId="84" fillId="68" borderId="31" applyNumberFormat="0" applyAlignment="0" applyProtection="0"/>
    <xf numFmtId="0" fontId="84" fillId="68" borderId="31" applyNumberFormat="0" applyAlignment="0" applyProtection="0"/>
    <xf numFmtId="0" fontId="84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84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19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0" fontId="20" fillId="0" borderId="24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52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0" fontId="20" fillId="0" borderId="24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39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24"/>
    <xf numFmtId="9" fontId="38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9" fontId="39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39" fillId="0" borderId="0" applyFont="0" applyFill="0" applyBorder="0" applyAlignment="0" applyProtection="0"/>
    <xf numFmtId="10" fontId="20" fillId="0" borderId="24"/>
    <xf numFmtId="9" fontId="39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9" fontId="39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24"/>
    <xf numFmtId="10" fontId="20" fillId="0" borderId="24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9" fontId="26" fillId="0" borderId="0">
      <alignment horizontal="left" wrapText="1"/>
    </xf>
    <xf numFmtId="10" fontId="20" fillId="0" borderId="24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169" fontId="26" fillId="0" borderId="0">
      <alignment horizontal="left" wrapText="1"/>
    </xf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9" fontId="38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6" fillId="0" borderId="0">
      <alignment horizontal="left" wrapText="1"/>
    </xf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9" fontId="26" fillId="0" borderId="0">
      <alignment horizontal="left" wrapText="1"/>
    </xf>
    <xf numFmtId="41" fontId="20" fillId="77" borderId="24"/>
    <xf numFmtId="41" fontId="20" fillId="77" borderId="24"/>
    <xf numFmtId="169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" fontId="39" fillId="0" borderId="0" applyFont="0" applyFill="0" applyBorder="0" applyAlignment="0" applyProtection="0"/>
    <xf numFmtId="0" fontId="85" fillId="0" borderId="16">
      <alignment horizontal="center"/>
    </xf>
    <xf numFmtId="0" fontId="85" fillId="0" borderId="16">
      <alignment horizontal="center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85" fillId="0" borderId="16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39" fillId="0" borderId="0" applyFont="0" applyFill="0" applyBorder="0" applyAlignment="0" applyProtection="0"/>
    <xf numFmtId="0" fontId="39" fillId="78" borderId="0" applyNumberFormat="0" applyFont="0" applyBorder="0" applyAlignment="0" applyProtection="0"/>
    <xf numFmtId="0" fontId="39" fillId="78" borderId="0" applyNumberFormat="0" applyFont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39" fillId="78" borderId="0" applyNumberFormat="0" applyFont="0" applyBorder="0" applyAlignment="0" applyProtection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3" fontId="86" fillId="0" borderId="0" applyFill="0" applyBorder="0" applyAlignment="0" applyProtection="0"/>
    <xf numFmtId="0" fontId="87" fillId="0" borderId="0"/>
    <xf numFmtId="0" fontId="88" fillId="0" borderId="0"/>
    <xf numFmtId="0" fontId="88" fillId="0" borderId="0"/>
    <xf numFmtId="0" fontId="87" fillId="0" borderId="0"/>
    <xf numFmtId="0" fontId="88" fillId="0" borderId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3" fontId="86" fillId="0" borderId="0" applyFill="0" applyBorder="0" applyAlignment="0" applyProtection="0"/>
    <xf numFmtId="42" fontId="20" fillId="67" borderId="0"/>
    <xf numFmtId="0" fontId="43" fillId="79" borderId="0"/>
    <xf numFmtId="0" fontId="89" fillId="79" borderId="25"/>
    <xf numFmtId="0" fontId="90" fillId="80" borderId="32"/>
    <xf numFmtId="0" fontId="91" fillId="79" borderId="33"/>
    <xf numFmtId="42" fontId="20" fillId="67" borderId="0"/>
    <xf numFmtId="169" fontId="26" fillId="0" borderId="0">
      <alignment horizontal="left" wrapText="1"/>
    </xf>
    <xf numFmtId="42" fontId="20" fillId="67" borderId="0"/>
    <xf numFmtId="169" fontId="26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9" fontId="26" fillId="0" borderId="0">
      <alignment horizontal="left" wrapText="1"/>
    </xf>
    <xf numFmtId="42" fontId="20" fillId="67" borderId="34">
      <alignment vertical="center"/>
    </xf>
    <xf numFmtId="169" fontId="26" fillId="0" borderId="0">
      <alignment horizontal="left" wrapText="1"/>
    </xf>
    <xf numFmtId="42" fontId="20" fillId="67" borderId="34">
      <alignment vertical="center"/>
    </xf>
    <xf numFmtId="169" fontId="26" fillId="0" borderId="0">
      <alignment horizontal="left" wrapText="1"/>
    </xf>
    <xf numFmtId="0" fontId="62" fillId="67" borderId="10" applyNumberFormat="0">
      <alignment horizontal="center" vertical="center" wrapText="1"/>
    </xf>
    <xf numFmtId="0" fontId="62" fillId="67" borderId="35" applyNumberFormat="0">
      <alignment horizontal="center" vertical="center" wrapText="1"/>
    </xf>
    <xf numFmtId="0" fontId="62" fillId="67" borderId="10" applyNumberFormat="0">
      <alignment horizontal="center" vertical="center" wrapText="1"/>
    </xf>
    <xf numFmtId="169" fontId="26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67" borderId="0"/>
    <xf numFmtId="10" fontId="20" fillId="67" borderId="0"/>
    <xf numFmtId="169" fontId="26" fillId="0" borderId="0">
      <alignment horizontal="left" wrapText="1"/>
    </xf>
    <xf numFmtId="10" fontId="20" fillId="67" borderId="0"/>
    <xf numFmtId="169" fontId="26" fillId="0" borderId="0">
      <alignment horizontal="left" wrapText="1"/>
    </xf>
    <xf numFmtId="10" fontId="20" fillId="67" borderId="0"/>
    <xf numFmtId="169" fontId="26" fillId="0" borderId="0">
      <alignment horizontal="left" wrapText="1"/>
    </xf>
    <xf numFmtId="10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7" fontId="20" fillId="67" borderId="0"/>
    <xf numFmtId="197" fontId="20" fillId="67" borderId="0"/>
    <xf numFmtId="197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97" fontId="20" fillId="67" borderId="0"/>
    <xf numFmtId="197" fontId="20" fillId="67" borderId="0"/>
    <xf numFmtId="169" fontId="26" fillId="0" borderId="0">
      <alignment horizontal="left" wrapText="1"/>
    </xf>
    <xf numFmtId="197" fontId="20" fillId="67" borderId="0"/>
    <xf numFmtId="169" fontId="26" fillId="0" borderId="0">
      <alignment horizontal="left" wrapText="1"/>
    </xf>
    <xf numFmtId="197" fontId="20" fillId="67" borderId="0"/>
    <xf numFmtId="169" fontId="26" fillId="0" borderId="0">
      <alignment horizontal="left" wrapText="1"/>
    </xf>
    <xf numFmtId="197" fontId="20" fillId="67" borderId="0"/>
    <xf numFmtId="169" fontId="26" fillId="0" borderId="0">
      <alignment horizontal="left" wrapText="1"/>
    </xf>
    <xf numFmtId="169" fontId="26" fillId="0" borderId="0">
      <alignment horizontal="left" wrapText="1"/>
    </xf>
    <xf numFmtId="197" fontId="20" fillId="67" borderId="0"/>
    <xf numFmtId="197" fontId="20" fillId="67" borderId="0"/>
    <xf numFmtId="197" fontId="20" fillId="67" borderId="0"/>
    <xf numFmtId="42" fontId="20" fillId="67" borderId="0"/>
    <xf numFmtId="167" fontId="70" fillId="0" borderId="0" applyBorder="0" applyAlignment="0"/>
    <xf numFmtId="167" fontId="70" fillId="0" borderId="0" applyBorder="0" applyAlignment="0"/>
    <xf numFmtId="167" fontId="70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9" fontId="26" fillId="0" borderId="0">
      <alignment horizontal="left" wrapText="1"/>
    </xf>
    <xf numFmtId="42" fontId="20" fillId="67" borderId="36">
      <alignment horizontal="left"/>
    </xf>
    <xf numFmtId="169" fontId="26" fillId="0" borderId="0">
      <alignment horizontal="left" wrapText="1"/>
    </xf>
    <xf numFmtId="42" fontId="20" fillId="67" borderId="36">
      <alignment horizontal="left"/>
    </xf>
    <xf numFmtId="169" fontId="26" fillId="0" borderId="0">
      <alignment horizontal="left" wrapText="1"/>
    </xf>
    <xf numFmtId="197" fontId="92" fillId="67" borderId="36">
      <alignment horizontal="left"/>
    </xf>
    <xf numFmtId="169" fontId="26" fillId="0" borderId="0">
      <alignment horizontal="left" wrapText="1"/>
    </xf>
    <xf numFmtId="197" fontId="92" fillId="67" borderId="36">
      <alignment horizontal="left"/>
    </xf>
    <xf numFmtId="167" fontId="70" fillId="0" borderId="0" applyBorder="0" applyAlignment="0"/>
    <xf numFmtId="14" fontId="26" fillId="0" borderId="0" applyNumberFormat="0" applyFill="0" applyBorder="0" applyAlignment="0" applyProtection="0">
      <alignment horizontal="left"/>
    </xf>
    <xf numFmtId="14" fontId="26" fillId="0" borderId="0" applyNumberFormat="0" applyFill="0" applyBorder="0" applyAlignment="0" applyProtection="0">
      <alignment horizontal="lef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69" fontId="26" fillId="0" borderId="0">
      <alignment horizontal="left" wrapText="1"/>
    </xf>
    <xf numFmtId="169" fontId="26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4" fontId="93" fillId="76" borderId="31" applyNumberFormat="0" applyProtection="0">
      <alignment vertical="center"/>
    </xf>
    <xf numFmtId="169" fontId="26" fillId="0" borderId="0">
      <alignment horizontal="left" wrapText="1"/>
    </xf>
    <xf numFmtId="4" fontId="93" fillId="76" borderId="31" applyNumberFormat="0" applyProtection="0">
      <alignment vertical="center"/>
    </xf>
    <xf numFmtId="4" fontId="94" fillId="76" borderId="31" applyNumberFormat="0" applyProtection="0">
      <alignment vertical="center"/>
    </xf>
    <xf numFmtId="169" fontId="26" fillId="0" borderId="0">
      <alignment horizontal="left" wrapText="1"/>
    </xf>
    <xf numFmtId="4" fontId="94" fillId="76" borderId="31" applyNumberFormat="0" applyProtection="0">
      <alignment vertical="center"/>
    </xf>
    <xf numFmtId="4" fontId="93" fillId="76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76" borderId="31" applyNumberFormat="0" applyProtection="0">
      <alignment horizontal="left" vertical="center" indent="1"/>
    </xf>
    <xf numFmtId="4" fontId="93" fillId="76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3" fillId="83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3" borderId="31" applyNumberFormat="0" applyProtection="0">
      <alignment horizontal="right" vertical="center"/>
    </xf>
    <xf numFmtId="4" fontId="93" fillId="84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4" borderId="31" applyNumberFormat="0" applyProtection="0">
      <alignment horizontal="right" vertical="center"/>
    </xf>
    <xf numFmtId="4" fontId="93" fillId="85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5" borderId="31" applyNumberFormat="0" applyProtection="0">
      <alignment horizontal="right" vertical="center"/>
    </xf>
    <xf numFmtId="4" fontId="93" fillId="86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6" borderId="31" applyNumberFormat="0" applyProtection="0">
      <alignment horizontal="right" vertical="center"/>
    </xf>
    <xf numFmtId="4" fontId="93" fillId="87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7" borderId="31" applyNumberFormat="0" applyProtection="0">
      <alignment horizontal="right" vertical="center"/>
    </xf>
    <xf numFmtId="4" fontId="93" fillId="88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8" borderId="31" applyNumberFormat="0" applyProtection="0">
      <alignment horizontal="right" vertical="center"/>
    </xf>
    <xf numFmtId="4" fontId="93" fillId="89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89" borderId="31" applyNumberFormat="0" applyProtection="0">
      <alignment horizontal="right" vertical="center"/>
    </xf>
    <xf numFmtId="4" fontId="93" fillId="90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90" borderId="31" applyNumberFormat="0" applyProtection="0">
      <alignment horizontal="right" vertical="center"/>
    </xf>
    <xf numFmtId="4" fontId="93" fillId="91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91" borderId="31" applyNumberFormat="0" applyProtection="0">
      <alignment horizontal="right" vertical="center"/>
    </xf>
    <xf numFmtId="4" fontId="95" fillId="92" borderId="31" applyNumberFormat="0" applyProtection="0">
      <alignment horizontal="left" vertical="center" indent="1"/>
    </xf>
    <xf numFmtId="4" fontId="95" fillId="93" borderId="0" applyNumberFormat="0" applyProtection="0">
      <alignment horizontal="left" vertical="center" indent="1"/>
    </xf>
    <xf numFmtId="4" fontId="95" fillId="93" borderId="0" applyNumberFormat="0" applyProtection="0">
      <alignment horizontal="left" vertical="center" indent="1"/>
    </xf>
    <xf numFmtId="4" fontId="95" fillId="92" borderId="31" applyNumberFormat="0" applyProtection="0">
      <alignment horizontal="left" vertical="center" indent="1"/>
    </xf>
    <xf numFmtId="4" fontId="93" fillId="94" borderId="37" applyNumberFormat="0" applyProtection="0">
      <alignment horizontal="left" vertical="center" indent="1"/>
    </xf>
    <xf numFmtId="4" fontId="93" fillId="94" borderId="0" applyNumberFormat="0" applyProtection="0">
      <alignment horizontal="left" vertical="center" indent="1"/>
    </xf>
    <xf numFmtId="4" fontId="93" fillId="94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4" fontId="96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4" borderId="31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4" fontId="97" fillId="0" borderId="0" applyNumberFormat="0" applyProtection="0">
      <alignment horizontal="left" vertical="center" indent="1"/>
    </xf>
    <xf numFmtId="4" fontId="93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70" fillId="64" borderId="38" applyBorder="0"/>
    <xf numFmtId="4" fontId="93" fillId="98" borderId="31" applyNumberFormat="0" applyProtection="0">
      <alignment vertical="center"/>
    </xf>
    <xf numFmtId="169" fontId="26" fillId="0" borderId="0">
      <alignment horizontal="left" wrapText="1"/>
    </xf>
    <xf numFmtId="4" fontId="93" fillId="98" borderId="31" applyNumberFormat="0" applyProtection="0">
      <alignment vertical="center"/>
    </xf>
    <xf numFmtId="4" fontId="94" fillId="98" borderId="31" applyNumberFormat="0" applyProtection="0">
      <alignment vertical="center"/>
    </xf>
    <xf numFmtId="169" fontId="26" fillId="0" borderId="0">
      <alignment horizontal="left" wrapText="1"/>
    </xf>
    <xf numFmtId="4" fontId="94" fillId="98" borderId="31" applyNumberFormat="0" applyProtection="0">
      <alignment vertical="center"/>
    </xf>
    <xf numFmtId="4" fontId="93" fillId="98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98" borderId="31" applyNumberFormat="0" applyProtection="0">
      <alignment horizontal="left" vertical="center" indent="1"/>
    </xf>
    <xf numFmtId="4" fontId="93" fillId="98" borderId="31" applyNumberFormat="0" applyProtection="0">
      <alignment horizontal="left" vertical="center" indent="1"/>
    </xf>
    <xf numFmtId="169" fontId="26" fillId="0" borderId="0">
      <alignment horizontal="left" wrapText="1"/>
    </xf>
    <xf numFmtId="4" fontId="93" fillId="98" borderId="31" applyNumberFormat="0" applyProtection="0">
      <alignment horizontal="left" vertical="center" indent="1"/>
    </xf>
    <xf numFmtId="4" fontId="93" fillId="94" borderId="31" applyNumberFormat="0" applyProtection="0">
      <alignment horizontal="right" vertical="center"/>
    </xf>
    <xf numFmtId="4" fontId="93" fillId="94" borderId="31" applyNumberFormat="0" applyProtection="0">
      <alignment horizontal="right" vertical="center"/>
    </xf>
    <xf numFmtId="169" fontId="26" fillId="0" borderId="0">
      <alignment horizontal="left" wrapText="1"/>
    </xf>
    <xf numFmtId="4" fontId="93" fillId="94" borderId="31" applyNumberFormat="0" applyProtection="0">
      <alignment horizontal="right" vertical="center"/>
    </xf>
    <xf numFmtId="4" fontId="94" fillId="94" borderId="31" applyNumberFormat="0" applyProtection="0">
      <alignment horizontal="right" vertical="center"/>
    </xf>
    <xf numFmtId="169" fontId="26" fillId="0" borderId="0">
      <alignment horizontal="left" wrapText="1"/>
    </xf>
    <xf numFmtId="4" fontId="94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6" fillId="0" borderId="0">
      <alignment horizontal="left" wrapText="1"/>
    </xf>
    <xf numFmtId="169" fontId="26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8" fillId="0" borderId="0"/>
    <xf numFmtId="0" fontId="98" fillId="0" borderId="0"/>
    <xf numFmtId="0" fontId="99" fillId="0" borderId="0" applyNumberFormat="0" applyProtection="0">
      <alignment horizontal="left" indent="5"/>
    </xf>
    <xf numFmtId="0" fontId="58" fillId="99" borderId="23"/>
    <xf numFmtId="4" fontId="100" fillId="94" borderId="31" applyNumberFormat="0" applyProtection="0">
      <alignment horizontal="right" vertical="center"/>
    </xf>
    <xf numFmtId="169" fontId="26" fillId="0" borderId="0">
      <alignment horizontal="left" wrapText="1"/>
    </xf>
    <xf numFmtId="4" fontId="100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9" fontId="26" fillId="0" borderId="0">
      <alignment horizontal="left" wrapText="1"/>
    </xf>
    <xf numFmtId="169" fontId="26" fillId="0" borderId="0">
      <alignment horizontal="left" wrapText="1"/>
    </xf>
    <xf numFmtId="39" fontId="20" fillId="100" borderId="0"/>
    <xf numFmtId="39" fontId="20" fillId="100" borderId="0"/>
    <xf numFmtId="169" fontId="26" fillId="0" borderId="0">
      <alignment horizontal="left" wrapText="1"/>
    </xf>
    <xf numFmtId="39" fontId="20" fillId="100" borderId="0"/>
    <xf numFmtId="169" fontId="26" fillId="0" borderId="0">
      <alignment horizontal="left" wrapText="1"/>
    </xf>
    <xf numFmtId="39" fontId="20" fillId="100" borderId="0"/>
    <xf numFmtId="169" fontId="26" fillId="0" borderId="0">
      <alignment horizontal="left" wrapText="1"/>
    </xf>
    <xf numFmtId="39" fontId="20" fillId="100" borderId="0"/>
    <xf numFmtId="169" fontId="26" fillId="0" borderId="0">
      <alignment horizontal="left" wrapText="1"/>
    </xf>
    <xf numFmtId="169" fontId="26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101" fillId="0" borderId="0" applyNumberFormat="0" applyFill="0" applyBorder="0" applyAlignment="0" applyProtection="0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38" fontId="58" fillId="0" borderId="39"/>
    <xf numFmtId="169" fontId="26" fillId="0" borderId="0">
      <alignment horizontal="left" wrapText="1"/>
    </xf>
    <xf numFmtId="38" fontId="58" fillId="0" borderId="39"/>
    <xf numFmtId="0" fontId="58" fillId="0" borderId="39"/>
    <xf numFmtId="38" fontId="58" fillId="0" borderId="39"/>
    <xf numFmtId="38" fontId="58" fillId="0" borderId="39"/>
    <xf numFmtId="38" fontId="58" fillId="0" borderId="39"/>
    <xf numFmtId="38" fontId="70" fillId="0" borderId="36"/>
    <xf numFmtId="38" fontId="70" fillId="0" borderId="36"/>
    <xf numFmtId="38" fontId="70" fillId="0" borderId="36"/>
    <xf numFmtId="38" fontId="70" fillId="0" borderId="36"/>
    <xf numFmtId="169" fontId="26" fillId="0" borderId="0">
      <alignment horizontal="left" wrapText="1"/>
    </xf>
    <xf numFmtId="0" fontId="70" fillId="0" borderId="36"/>
    <xf numFmtId="0" fontId="70" fillId="0" borderId="36"/>
    <xf numFmtId="0" fontId="70" fillId="0" borderId="36"/>
    <xf numFmtId="38" fontId="70" fillId="0" borderId="36"/>
    <xf numFmtId="38" fontId="70" fillId="0" borderId="36"/>
    <xf numFmtId="38" fontId="70" fillId="0" borderId="36"/>
    <xf numFmtId="38" fontId="70" fillId="0" borderId="36"/>
    <xf numFmtId="39" fontId="26" fillId="101" borderId="0"/>
    <xf numFmtId="39" fontId="26" fillId="101" borderId="0"/>
    <xf numFmtId="169" fontId="20" fillId="0" borderId="0">
      <alignment horizontal="left" wrapText="1"/>
    </xf>
    <xf numFmtId="200" fontId="20" fillId="0" borderId="0">
      <alignment horizontal="left" wrapText="1"/>
    </xf>
    <xf numFmtId="192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8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6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9" fontId="26" fillId="0" borderId="0">
      <alignment horizontal="left" wrapText="1"/>
    </xf>
    <xf numFmtId="169" fontId="26" fillId="0" borderId="0">
      <alignment horizontal="left" wrapText="1"/>
    </xf>
    <xf numFmtId="195" fontId="20" fillId="0" borderId="0">
      <alignment horizontal="left" wrapText="1"/>
    </xf>
    <xf numFmtId="200" fontId="20" fillId="0" borderId="0">
      <alignment horizontal="left" wrapText="1"/>
    </xf>
    <xf numFmtId="200" fontId="20" fillId="0" borderId="0">
      <alignment horizontal="left" wrapText="1"/>
    </xf>
    <xf numFmtId="169" fontId="26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3" fontId="20" fillId="0" borderId="0">
      <alignment horizontal="left" wrapText="1"/>
    </xf>
    <xf numFmtId="169" fontId="20" fillId="0" borderId="0">
      <alignment horizontal="left" wrapText="1"/>
    </xf>
    <xf numFmtId="198" fontId="20" fillId="0" borderId="0">
      <alignment horizontal="left" wrapText="1"/>
    </xf>
    <xf numFmtId="169" fontId="20" fillId="0" borderId="0">
      <alignment horizontal="left" wrapText="1"/>
    </xf>
    <xf numFmtId="0" fontId="20" fillId="0" borderId="0">
      <alignment horizontal="left" wrapText="1"/>
    </xf>
    <xf numFmtId="0" fontId="93" fillId="0" borderId="0" applyNumberFormat="0" applyBorder="0" applyAlignment="0"/>
    <xf numFmtId="0" fontId="102" fillId="0" borderId="0" applyNumberFormat="0" applyBorder="0" applyAlignment="0"/>
    <xf numFmtId="0" fontId="95" fillId="0" borderId="0" applyNumberFormat="0" applyBorder="0" applyAlignment="0"/>
    <xf numFmtId="0" fontId="103" fillId="0" borderId="0"/>
    <xf numFmtId="0" fontId="59" fillId="0" borderId="33"/>
    <xf numFmtId="40" fontId="104" fillId="0" borderId="0" applyBorder="0">
      <alignment horizontal="right"/>
    </xf>
    <xf numFmtId="41" fontId="105" fillId="67" borderId="0">
      <alignment horizontal="left"/>
    </xf>
    <xf numFmtId="40" fontId="104" fillId="0" borderId="0" applyBorder="0">
      <alignment horizontal="right"/>
    </xf>
    <xf numFmtId="41" fontId="105" fillId="67" borderId="0">
      <alignment horizontal="left"/>
    </xf>
    <xf numFmtId="40" fontId="104" fillId="0" borderId="0" applyBorder="0">
      <alignment horizontal="right"/>
    </xf>
    <xf numFmtId="41" fontId="105" fillId="67" borderId="0">
      <alignment horizontal="left"/>
    </xf>
    <xf numFmtId="0" fontId="106" fillId="0" borderId="0"/>
    <xf numFmtId="0" fontId="20" fillId="0" borderId="0" applyNumberFormat="0" applyBorder="0" applyAlignment="0"/>
    <xf numFmtId="0" fontId="107" fillId="0" borderId="0" applyFill="0" applyBorder="0" applyProtection="0">
      <alignment horizontal="left" vertical="top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/>
    <xf numFmtId="0" fontId="89" fillId="79" borderId="0"/>
    <xf numFmtId="201" fontId="109" fillId="67" borderId="0">
      <alignment horizontal="left" vertical="center"/>
    </xf>
    <xf numFmtId="201" fontId="110" fillId="0" borderId="0">
      <alignment horizontal="left" vertical="center"/>
    </xf>
    <xf numFmtId="201" fontId="110" fillId="0" borderId="0">
      <alignment horizontal="left" vertical="center"/>
    </xf>
    <xf numFmtId="0" fontId="62" fillId="67" borderId="0">
      <alignment horizontal="left" wrapText="1"/>
    </xf>
    <xf numFmtId="0" fontId="62" fillId="67" borderId="0">
      <alignment horizontal="left" wrapText="1"/>
    </xf>
    <xf numFmtId="0" fontId="62" fillId="67" borderId="0">
      <alignment horizontal="left" wrapText="1"/>
    </xf>
    <xf numFmtId="169" fontId="26" fillId="0" borderId="0">
      <alignment horizontal="left" wrapText="1"/>
    </xf>
    <xf numFmtId="0" fontId="111" fillId="0" borderId="0">
      <alignment horizontal="left" vertical="center"/>
    </xf>
    <xf numFmtId="0" fontId="111" fillId="0" borderId="0">
      <alignment horizontal="left" vertical="center"/>
    </xf>
    <xf numFmtId="0" fontId="46" fillId="0" borderId="40" applyNumberFormat="0" applyFon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6" fillId="0" borderId="0">
      <alignment horizontal="left" wrapText="1"/>
    </xf>
    <xf numFmtId="169" fontId="26" fillId="0" borderId="0">
      <alignment horizontal="left" wrapText="1"/>
    </xf>
    <xf numFmtId="41" fontId="62" fillId="67" borderId="0">
      <alignment horizontal="left"/>
    </xf>
    <xf numFmtId="169" fontId="26" fillId="0" borderId="0">
      <alignment horizontal="left" wrapText="1"/>
    </xf>
    <xf numFmtId="169" fontId="26" fillId="0" borderId="0">
      <alignment horizontal="left" wrapText="1"/>
    </xf>
    <xf numFmtId="41" fontId="62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4" fillId="0" borderId="43"/>
    <xf numFmtId="0" fontId="45" fillId="0" borderId="43"/>
    <xf numFmtId="0" fontId="45" fillId="0" borderId="43"/>
    <xf numFmtId="0" fontId="44" fillId="0" borderId="43"/>
    <xf numFmtId="0" fontId="45" fillId="0" borderId="43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9" fontId="26" fillId="0" borderId="0">
      <alignment horizontal="left" wrapText="1"/>
    </xf>
    <xf numFmtId="0" fontId="14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85">
    <xf numFmtId="0" fontId="0" fillId="0" borderId="0" xfId="0"/>
    <xf numFmtId="0" fontId="18" fillId="0" borderId="0" xfId="4"/>
    <xf numFmtId="0" fontId="18" fillId="33" borderId="0" xfId="4" applyFill="1"/>
    <xf numFmtId="0" fontId="19" fillId="33" borderId="0" xfId="4" quotePrefix="1" applyFont="1" applyFill="1" applyAlignment="1">
      <alignment horizontal="left"/>
    </xf>
    <xf numFmtId="0" fontId="18" fillId="33" borderId="0" xfId="4" applyFill="1" applyAlignment="1">
      <alignment horizontal="center"/>
    </xf>
    <xf numFmtId="44" fontId="19" fillId="33" borderId="0" xfId="4" applyNumberFormat="1" applyFont="1" applyFill="1"/>
    <xf numFmtId="0" fontId="19" fillId="33" borderId="0" xfId="4" applyFont="1" applyFill="1" applyAlignment="1">
      <alignment horizontal="center"/>
    </xf>
    <xf numFmtId="164" fontId="19" fillId="33" borderId="0" xfId="4" applyNumberFormat="1" applyFont="1" applyFill="1"/>
    <xf numFmtId="0" fontId="19" fillId="33" borderId="0" xfId="4" applyFont="1" applyFill="1"/>
    <xf numFmtId="10" fontId="19" fillId="33" borderId="0" xfId="3" applyNumberFormat="1" applyFont="1" applyFill="1"/>
    <xf numFmtId="164" fontId="20" fillId="33" borderId="0" xfId="4" applyNumberFormat="1" applyFont="1" applyFill="1"/>
    <xf numFmtId="164" fontId="19" fillId="33" borderId="0" xfId="2" applyNumberFormat="1" applyFont="1" applyFill="1"/>
    <xf numFmtId="165" fontId="19" fillId="33" borderId="0" xfId="2" applyNumberFormat="1" applyFont="1" applyFill="1"/>
    <xf numFmtId="0" fontId="21" fillId="33" borderId="0" xfId="4" applyFont="1" applyFill="1"/>
    <xf numFmtId="0" fontId="20" fillId="33" borderId="0" xfId="4" applyFont="1" applyFill="1"/>
    <xf numFmtId="44" fontId="19" fillId="0" borderId="0" xfId="5" applyFont="1"/>
    <xf numFmtId="164" fontId="20" fillId="33" borderId="0" xfId="5" applyNumberFormat="1" applyFont="1" applyFill="1"/>
    <xf numFmtId="164" fontId="22" fillId="0" borderId="0" xfId="4" applyNumberFormat="1" applyFont="1"/>
    <xf numFmtId="166" fontId="22" fillId="0" borderId="0" xfId="4" applyNumberFormat="1" applyFont="1"/>
    <xf numFmtId="166" fontId="19" fillId="33" borderId="0" xfId="4" applyNumberFormat="1" applyFont="1" applyFill="1"/>
    <xf numFmtId="165" fontId="20" fillId="33" borderId="0" xfId="5" applyNumberFormat="1" applyFont="1" applyFill="1"/>
    <xf numFmtId="166" fontId="20" fillId="33" borderId="0" xfId="5" applyNumberFormat="1" applyFont="1" applyFill="1"/>
    <xf numFmtId="0" fontId="19" fillId="33" borderId="0" xfId="4" applyFont="1" applyFill="1" applyAlignment="1">
      <alignment horizontal="center" wrapText="1"/>
    </xf>
    <xf numFmtId="167" fontId="22" fillId="0" borderId="0" xfId="6" applyNumberFormat="1" applyFont="1"/>
    <xf numFmtId="167" fontId="20" fillId="33" borderId="0" xfId="6" applyNumberFormat="1" applyFont="1" applyFill="1"/>
    <xf numFmtId="0" fontId="22" fillId="0" borderId="0" xfId="4" applyFont="1"/>
    <xf numFmtId="44" fontId="22" fillId="0" borderId="0" xfId="4" applyNumberFormat="1" applyFont="1"/>
    <xf numFmtId="44" fontId="20" fillId="33" borderId="0" xfId="4" applyNumberFormat="1" applyFont="1" applyFill="1"/>
    <xf numFmtId="167" fontId="19" fillId="33" borderId="0" xfId="6" applyNumberFormat="1" applyFont="1" applyFill="1"/>
    <xf numFmtId="168" fontId="18" fillId="0" borderId="0" xfId="4" applyNumberFormat="1"/>
    <xf numFmtId="168" fontId="19" fillId="0" borderId="0" xfId="4" applyNumberFormat="1" applyFont="1" applyBorder="1" applyAlignment="1">
      <alignment horizontal="center"/>
    </xf>
    <xf numFmtId="168" fontId="23" fillId="33" borderId="10" xfId="4" applyNumberFormat="1" applyFont="1" applyFill="1" applyBorder="1" applyAlignment="1">
      <alignment horizontal="center" vertical="center"/>
    </xf>
    <xf numFmtId="0" fontId="23" fillId="33" borderId="10" xfId="4" applyFont="1" applyFill="1" applyBorder="1" applyAlignment="1">
      <alignment horizontal="center" vertical="center"/>
    </xf>
    <xf numFmtId="0" fontId="23" fillId="33" borderId="10" xfId="4" applyFont="1" applyFill="1" applyBorder="1" applyAlignment="1">
      <alignment vertical="center"/>
    </xf>
    <xf numFmtId="0" fontId="24" fillId="33" borderId="10" xfId="4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16" fillId="33" borderId="0" xfId="0" applyFont="1" applyFill="1" applyAlignment="1">
      <alignment horizontal="center"/>
    </xf>
    <xf numFmtId="0" fontId="23" fillId="33" borderId="0" xfId="4" applyFont="1" applyFill="1" applyAlignment="1">
      <alignment horizontal="center"/>
    </xf>
    <xf numFmtId="0" fontId="23" fillId="33" borderId="0" xfId="4" quotePrefix="1" applyFont="1" applyFill="1" applyAlignment="1">
      <alignment horizontal="center"/>
    </xf>
    <xf numFmtId="165" fontId="18" fillId="33" borderId="0" xfId="2" applyNumberFormat="1" applyFont="1" applyFill="1"/>
    <xf numFmtId="164" fontId="18" fillId="33" borderId="0" xfId="2" applyNumberFormat="1" applyFont="1" applyFill="1"/>
    <xf numFmtId="44" fontId="112" fillId="33" borderId="0" xfId="4" applyNumberFormat="1" applyFont="1" applyFill="1"/>
    <xf numFmtId="167" fontId="112" fillId="33" borderId="0" xfId="6" applyNumberFormat="1" applyFont="1" applyFill="1"/>
    <xf numFmtId="44" fontId="18" fillId="33" borderId="0" xfId="2" applyFont="1" applyFill="1"/>
    <xf numFmtId="164" fontId="19" fillId="33" borderId="0" xfId="2" applyNumberFormat="1" applyFont="1" applyFill="1" applyBorder="1"/>
    <xf numFmtId="165" fontId="19" fillId="33" borderId="0" xfId="4" applyNumberFormat="1" applyFont="1" applyFill="1"/>
    <xf numFmtId="0" fontId="19" fillId="33" borderId="0" xfId="4" applyFont="1" applyFill="1" applyAlignment="1">
      <alignment horizontal="left"/>
    </xf>
    <xf numFmtId="165" fontId="19" fillId="33" borderId="44" xfId="2" applyNumberFormat="1" applyFont="1" applyFill="1" applyBorder="1"/>
    <xf numFmtId="3" fontId="19" fillId="33" borderId="10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7" fontId="19" fillId="33" borderId="0" xfId="1" applyNumberFormat="1" applyFont="1" applyFill="1" applyBorder="1"/>
    <xf numFmtId="167" fontId="19" fillId="33" borderId="10" xfId="1" applyNumberFormat="1" applyFont="1" applyFill="1" applyBorder="1"/>
    <xf numFmtId="167" fontId="19" fillId="33" borderId="10" xfId="6" applyNumberFormat="1" applyFont="1" applyFill="1" applyBorder="1"/>
    <xf numFmtId="0" fontId="19" fillId="33" borderId="0" xfId="4" quotePrefix="1" applyFont="1" applyFill="1" applyAlignment="1">
      <alignment horizontal="center"/>
    </xf>
    <xf numFmtId="164" fontId="19" fillId="33" borderId="10" xfId="2" applyNumberFormat="1" applyFont="1" applyFill="1" applyBorder="1"/>
    <xf numFmtId="0" fontId="113" fillId="33" borderId="0" xfId="4" applyFont="1" applyFill="1" applyAlignment="1">
      <alignment horizontal="left"/>
    </xf>
    <xf numFmtId="41" fontId="62" fillId="33" borderId="10" xfId="9067" applyNumberFormat="1" applyFont="1" applyFill="1" applyBorder="1">
      <alignment horizontal="center" vertical="center" wrapText="1"/>
    </xf>
    <xf numFmtId="0" fontId="19" fillId="33" borderId="10" xfId="4" applyFont="1" applyFill="1" applyBorder="1"/>
    <xf numFmtId="0" fontId="62" fillId="0" borderId="0" xfId="4" applyFont="1" applyAlignment="1"/>
    <xf numFmtId="0" fontId="62" fillId="33" borderId="0" xfId="4" applyFont="1" applyFill="1" applyAlignment="1">
      <alignment horizontal="center"/>
    </xf>
    <xf numFmtId="0" fontId="62" fillId="33" borderId="0" xfId="4" quotePrefix="1" applyFont="1" applyFill="1" applyAlignment="1">
      <alignment horizontal="center"/>
    </xf>
    <xf numFmtId="43" fontId="0" fillId="0" borderId="0" xfId="1" applyFont="1"/>
    <xf numFmtId="0" fontId="0" fillId="33" borderId="0" xfId="0" applyFill="1"/>
    <xf numFmtId="166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66" fontId="19" fillId="33" borderId="0" xfId="2" applyNumberFormat="1" applyFont="1" applyFill="1"/>
    <xf numFmtId="165" fontId="19" fillId="33" borderId="10" xfId="2" applyNumberFormat="1" applyFont="1" applyFill="1" applyBorder="1"/>
    <xf numFmtId="164" fontId="19" fillId="33" borderId="10" xfId="4" applyNumberFormat="1" applyFont="1" applyFill="1" applyBorder="1"/>
    <xf numFmtId="41" fontId="62" fillId="33" borderId="10" xfId="9069" applyNumberFormat="1" applyFont="1" applyFill="1" applyBorder="1">
      <alignment horizontal="center" vertical="center" wrapText="1"/>
    </xf>
    <xf numFmtId="0" fontId="19" fillId="0" borderId="0" xfId="4" applyFont="1"/>
    <xf numFmtId="200" fontId="19" fillId="33" borderId="0" xfId="8776" applyNumberFormat="1" applyFont="1" applyFill="1"/>
    <xf numFmtId="165" fontId="20" fillId="33" borderId="0" xfId="4" applyNumberFormat="1" applyFont="1" applyFill="1"/>
    <xf numFmtId="164" fontId="112" fillId="0" borderId="0" xfId="4" applyNumberFormat="1" applyFont="1"/>
    <xf numFmtId="166" fontId="112" fillId="0" borderId="0" xfId="4" applyNumberFormat="1" applyFont="1"/>
    <xf numFmtId="167" fontId="112" fillId="0" borderId="0" xfId="6" applyNumberFormat="1" applyFont="1"/>
    <xf numFmtId="0" fontId="112" fillId="0" borderId="0" xfId="4" applyFont="1"/>
    <xf numFmtId="44" fontId="112" fillId="0" borderId="0" xfId="4" applyNumberFormat="1" applyFont="1"/>
    <xf numFmtId="168" fontId="19" fillId="0" borderId="0" xfId="4" applyNumberFormat="1" applyFont="1"/>
    <xf numFmtId="0" fontId="23" fillId="33" borderId="10" xfId="4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165" fontId="18" fillId="33" borderId="0" xfId="4" applyNumberFormat="1" applyFill="1"/>
    <xf numFmtId="10" fontId="19" fillId="0" borderId="0" xfId="3" applyNumberFormat="1" applyFont="1"/>
  </cellXfs>
  <cellStyles count="9505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6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7" xfId="7239"/>
    <cellStyle name="Comma 7 2" xfId="7240"/>
    <cellStyle name="Comma 7 2 2" xfId="7241"/>
    <cellStyle name="Comma 7 3" xfId="7242"/>
    <cellStyle name="Comma 7 4" xfId="7243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5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 2" xfId="7728"/>
    <cellStyle name="Hyperlink 3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4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3" builtinId="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8776"/>
    <cellStyle name="Percent 2 2" xfId="8777"/>
    <cellStyle name="Percent 2 2 2" xfId="8778"/>
    <cellStyle name="Percent 2 2 2 2" xfId="8779"/>
    <cellStyle name="Percent 2 2 3" xfId="8780"/>
    <cellStyle name="Percent 2 2 4" xfId="8781"/>
    <cellStyle name="Percent 2 3" xfId="8782"/>
    <cellStyle name="Percent 2 3 2" xfId="8783"/>
    <cellStyle name="Percent 2 3 3" xfId="8784"/>
    <cellStyle name="Percent 2 3 4" xfId="8785"/>
    <cellStyle name="Percent 2 4" xfId="8786"/>
    <cellStyle name="Percent 2 4 2" xfId="8787"/>
    <cellStyle name="Percent 2 5" xfId="8788"/>
    <cellStyle name="Percent 2 6" xfId="8789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1" xfId="8798"/>
    <cellStyle name="Percent 21 2" xfId="8799"/>
    <cellStyle name="Percent 21 3" xfId="8800"/>
    <cellStyle name="Percent 22" xfId="8801"/>
    <cellStyle name="Percent 22 2" xfId="8802"/>
    <cellStyle name="Percent 22 3" xfId="8803"/>
    <cellStyle name="Percent 22 3 2" xfId="8804"/>
    <cellStyle name="Percent 22 4" xfId="8805"/>
    <cellStyle name="Percent 23" xfId="8806"/>
    <cellStyle name="Percent 23 2" xfId="8807"/>
    <cellStyle name="Percent 23 3" xfId="8808"/>
    <cellStyle name="Percent 23 3 2" xfId="8809"/>
    <cellStyle name="Percent 23 4" xfId="8810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3" xfId="8822"/>
    <cellStyle name="Percent 26" xfId="8823"/>
    <cellStyle name="Percent 26 2" xfId="8824"/>
    <cellStyle name="Percent 27" xfId="8825"/>
    <cellStyle name="Percent 27 2" xfId="8826"/>
    <cellStyle name="Percent 28" xfId="8827"/>
    <cellStyle name="Percent 28 2" xfId="8828"/>
    <cellStyle name="Percent 29" xfId="8829"/>
    <cellStyle name="Percent 29 2" xfId="8830"/>
    <cellStyle name="Percent 3" xfId="8831"/>
    <cellStyle name="Percent 3 2" xfId="8832"/>
    <cellStyle name="Percent 3 2 2" xfId="8833"/>
    <cellStyle name="Percent 3 2 2 2" xfId="8834"/>
    <cellStyle name="Percent 3 2 3" xfId="8835"/>
    <cellStyle name="Percent 3 3" xfId="8836"/>
    <cellStyle name="Percent 3 3 2" xfId="8837"/>
    <cellStyle name="Percent 3 4" xfId="8838"/>
    <cellStyle name="Percent 3 5" xfId="8839"/>
    <cellStyle name="Percent 30" xfId="8840"/>
    <cellStyle name="Percent 30 2" xfId="8841"/>
    <cellStyle name="Percent 31" xfId="8842"/>
    <cellStyle name="Percent 31 2" xfId="8843"/>
    <cellStyle name="Percent 32" xfId="8844"/>
    <cellStyle name="Percent 32 2" xfId="8845"/>
    <cellStyle name="Percent 33" xfId="8846"/>
    <cellStyle name="Percent 33 2" xfId="8847"/>
    <cellStyle name="Percent 34" xfId="8848"/>
    <cellStyle name="Percent 34 2" xfId="8849"/>
    <cellStyle name="Percent 35" xfId="8850"/>
    <cellStyle name="Percent 35 2" xfId="8851"/>
    <cellStyle name="Percent 36" xfId="8852"/>
    <cellStyle name="Percent 36 2" xfId="8853"/>
    <cellStyle name="Percent 37" xfId="8854"/>
    <cellStyle name="Percent 37 2" xfId="8855"/>
    <cellStyle name="Percent 38" xfId="8856"/>
    <cellStyle name="Percent 38 2" xfId="8857"/>
    <cellStyle name="Percent 39" xfId="8858"/>
    <cellStyle name="Percent 39 2" xfId="8859"/>
    <cellStyle name="Percent 4" xfId="8860"/>
    <cellStyle name="Percent 4 2" xfId="8861"/>
    <cellStyle name="Percent 4 2 2" xfId="8862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0" xfId="8871"/>
    <cellStyle name="Percent 40 2" xfId="8872"/>
    <cellStyle name="Percent 41" xfId="8873"/>
    <cellStyle name="Percent 41 2" xfId="8874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7" xfId="8884"/>
    <cellStyle name="Percent 48" xfId="8885"/>
    <cellStyle name="Percent 49" xfId="8886"/>
    <cellStyle name="Percent 5" xfId="8887"/>
    <cellStyle name="Percent 5 2" xfId="8888"/>
    <cellStyle name="Percent 5 2 2" xfId="8889"/>
    <cellStyle name="Percent 5 3" xfId="8890"/>
    <cellStyle name="Percent 5 4" xfId="8891"/>
    <cellStyle name="Percent 50" xfId="8892"/>
    <cellStyle name="Percent 51" xfId="8893"/>
    <cellStyle name="Percent 52" xfId="8894"/>
    <cellStyle name="Percent 53" xfId="8895"/>
    <cellStyle name="Percent 54" xfId="8896"/>
    <cellStyle name="Percent 55" xfId="8897"/>
    <cellStyle name="Percent 56" xfId="8898"/>
    <cellStyle name="Percent 57" xfId="8899"/>
    <cellStyle name="Percent 58" xfId="8900"/>
    <cellStyle name="Percent 59" xfId="8901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3" xfId="8907"/>
    <cellStyle name="Percent 6 3 2" xfId="8908"/>
    <cellStyle name="Percent 6 4" xfId="8909"/>
    <cellStyle name="Percent 6 5" xfId="8910"/>
    <cellStyle name="Percent 60" xfId="8911"/>
    <cellStyle name="Percent 61" xfId="8912"/>
    <cellStyle name="Percent 62" xfId="8913"/>
    <cellStyle name="Percent 63" xfId="8914"/>
    <cellStyle name="Percent 64" xfId="8915"/>
    <cellStyle name="Percent 65" xfId="8916"/>
    <cellStyle name="Percent 66" xfId="8917"/>
    <cellStyle name="Percent 67" xfId="8918"/>
    <cellStyle name="Percent 68" xfId="8919"/>
    <cellStyle name="Percent 69" xfId="8920"/>
    <cellStyle name="Percent 7" xfId="8921"/>
    <cellStyle name="Percent 7 2" xfId="8922"/>
    <cellStyle name="Percent 7 2 2" xfId="8923"/>
    <cellStyle name="Percent 7 2 3" xfId="8924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1" xfId="8938"/>
    <cellStyle name="Percent 72" xfId="8939"/>
    <cellStyle name="Percent 73" xfId="8940"/>
    <cellStyle name="Percent 74" xfId="8941"/>
    <cellStyle name="Percent 75" xfId="8942"/>
    <cellStyle name="Percent 76" xfId="8943"/>
    <cellStyle name="Percent 77" xfId="8944"/>
    <cellStyle name="Percent 78" xfId="8945"/>
    <cellStyle name="Percent 79" xfId="8946"/>
    <cellStyle name="Percent 8" xfId="8947"/>
    <cellStyle name="Percent 8 2" xfId="8948"/>
    <cellStyle name="Percent 8 2 2" xfId="8949"/>
    <cellStyle name="Percent 8 3" xfId="8950"/>
    <cellStyle name="Percent 80" xfId="8951"/>
    <cellStyle name="Percent 81" xfId="8952"/>
    <cellStyle name="Percent 82" xfId="8953"/>
    <cellStyle name="Percent 83" xfId="8954"/>
    <cellStyle name="Percent 84" xfId="8955"/>
    <cellStyle name="Percent 85" xfId="8956"/>
    <cellStyle name="Percent 86" xfId="8957"/>
    <cellStyle name="Percent 87" xfId="8958"/>
    <cellStyle name="Percent 88" xfId="8959"/>
    <cellStyle name="Percent 89" xfId="8960"/>
    <cellStyle name="Percent 9" xfId="8961"/>
    <cellStyle name="Percent 9 2" xfId="8962"/>
    <cellStyle name="Percent 9 2 2" xfId="8963"/>
    <cellStyle name="Percent 9 2 3" xfId="8964"/>
    <cellStyle name="Percent 9 3" xfId="8965"/>
    <cellStyle name="Percent 9 4" xfId="8966"/>
    <cellStyle name="Percent 90" xfId="8967"/>
    <cellStyle name="Percent 91" xfId="8968"/>
    <cellStyle name="Percent 92" xfId="8969"/>
    <cellStyle name="Percent 93" xfId="8970"/>
    <cellStyle name="Percent 94" xfId="8971"/>
    <cellStyle name="Percent 95" xfId="8972"/>
    <cellStyle name="Percent 96" xfId="8973"/>
    <cellStyle name="Percent 97" xfId="8974"/>
    <cellStyle name="Percent 98" xfId="8975"/>
    <cellStyle name="Percent 99" xfId="8976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3" xfId="9069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3" xfId="9114"/>
    <cellStyle name="Reports Total 4" xfId="9115"/>
    <cellStyle name="Reports Total 5" xfId="9116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_14.21G &amp; 16.28E Incentive Pay" xfId="9121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SAPBEXaggData" xfId="9141"/>
    <cellStyle name="SAPBEXaggData 2" xfId="9142"/>
    <cellStyle name="SAPBEXaggData 3" xfId="9143"/>
    <cellStyle name="SAPBEXaggDataEmph" xfId="9144"/>
    <cellStyle name="SAPBEXaggDataEmph 2" xfId="9145"/>
    <cellStyle name="SAPBEXaggDataEmph 3" xfId="9146"/>
    <cellStyle name="SAPBEXaggItem" xfId="9147"/>
    <cellStyle name="SAPBEXaggItem 2" xfId="9148"/>
    <cellStyle name="SAPBEXaggItem 3" xfId="9149"/>
    <cellStyle name="SAPBEXaggItemX" xfId="9150"/>
    <cellStyle name="SAPBEXaggItemX 2" xfId="9151"/>
    <cellStyle name="SAPBEXaggItemX 3" xfId="9152"/>
    <cellStyle name="SAPBEXchaText" xfId="9153"/>
    <cellStyle name="SAPBEXchaText 2" xfId="9154"/>
    <cellStyle name="SAPBEXchaText 2 2" xfId="9155"/>
    <cellStyle name="SAPBEXchaText 2 2 2" xfId="9156"/>
    <cellStyle name="SAPBEXchaText 2 3" xfId="9157"/>
    <cellStyle name="SAPBEXchaText 3" xfId="9158"/>
    <cellStyle name="SAPBEXchaText 3 2" xfId="9159"/>
    <cellStyle name="SAPBEXchaText 3 2 2" xfId="9160"/>
    <cellStyle name="SAPBEXchaText 3 3" xfId="9161"/>
    <cellStyle name="SAPBEXchaText 3 3 2" xfId="9162"/>
    <cellStyle name="SAPBEXchaText 3 4" xfId="9163"/>
    <cellStyle name="SAPBEXchaText 3 4 2" xfId="9164"/>
    <cellStyle name="SAPBEXchaText 4" xfId="9165"/>
    <cellStyle name="SAPBEXchaText 4 2" xfId="9166"/>
    <cellStyle name="SAPBEXchaText 5" xfId="9167"/>
    <cellStyle name="SAPBEXchaText 6" xfId="9168"/>
    <cellStyle name="SAPBEXchaText 7" xfId="9169"/>
    <cellStyle name="SAPBEXchaText 8" xfId="9170"/>
    <cellStyle name="SAPBEXchaText 9" xfId="9171"/>
    <cellStyle name="SAPBEXexcBad7" xfId="9172"/>
    <cellStyle name="SAPBEXexcBad7 2" xfId="9173"/>
    <cellStyle name="SAPBEXexcBad7 3" xfId="9174"/>
    <cellStyle name="SAPBEXexcBad8" xfId="9175"/>
    <cellStyle name="SAPBEXexcBad8 2" xfId="9176"/>
    <cellStyle name="SAPBEXexcBad8 3" xfId="9177"/>
    <cellStyle name="SAPBEXexcBad9" xfId="9178"/>
    <cellStyle name="SAPBEXexcBad9 2" xfId="9179"/>
    <cellStyle name="SAPBEXexcBad9 3" xfId="9180"/>
    <cellStyle name="SAPBEXexcCritical4" xfId="9181"/>
    <cellStyle name="SAPBEXexcCritical4 2" xfId="9182"/>
    <cellStyle name="SAPBEXexcCritical4 3" xfId="9183"/>
    <cellStyle name="SAPBEXexcCritical5" xfId="9184"/>
    <cellStyle name="SAPBEXexcCritical5 2" xfId="9185"/>
    <cellStyle name="SAPBEXexcCritical5 3" xfId="9186"/>
    <cellStyle name="SAPBEXexcCritical6" xfId="9187"/>
    <cellStyle name="SAPBEXexcCritical6 2" xfId="9188"/>
    <cellStyle name="SAPBEXexcCritical6 3" xfId="9189"/>
    <cellStyle name="SAPBEXexcGood1" xfId="9190"/>
    <cellStyle name="SAPBEXexcGood1 2" xfId="9191"/>
    <cellStyle name="SAPBEXexcGood1 3" xfId="9192"/>
    <cellStyle name="SAPBEXexcGood2" xfId="9193"/>
    <cellStyle name="SAPBEXexcGood2 2" xfId="9194"/>
    <cellStyle name="SAPBEXexcGood2 3" xfId="9195"/>
    <cellStyle name="SAPBEXexcGood3" xfId="9196"/>
    <cellStyle name="SAPBEXexcGood3 2" xfId="9197"/>
    <cellStyle name="SAPBEXexcGood3 3" xfId="9198"/>
    <cellStyle name="SAPBEXfilterDrill" xfId="9199"/>
    <cellStyle name="SAPBEXfilterDrill 2" xfId="9200"/>
    <cellStyle name="SAPBEXfilterDrill 3" xfId="9201"/>
    <cellStyle name="SAPBEXfilterDrill 4" xfId="9202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3" xfId="9212"/>
    <cellStyle name="SAPBEXformats 4" xfId="9213"/>
    <cellStyle name="SAPBEXheaderItem" xfId="9214"/>
    <cellStyle name="SAPBEXheaderItem 2" xfId="9215"/>
    <cellStyle name="SAPBEXheaderItem 3" xfId="9216"/>
    <cellStyle name="SAPBEXheaderItem 4" xfId="9217"/>
    <cellStyle name="SAPBEXheaderText" xfId="9218"/>
    <cellStyle name="SAPBEXheaderText 2" xfId="9219"/>
    <cellStyle name="SAPBEXheaderText 3" xfId="9220"/>
    <cellStyle name="SAPBEXheaderText 4" xfId="9221"/>
    <cellStyle name="SAPBEXHLevel0" xfId="9222"/>
    <cellStyle name="SAPBEXHLevel0 2" xfId="9223"/>
    <cellStyle name="SAPBEXHLevel0 2 2" xfId="9224"/>
    <cellStyle name="SAPBEXHLevel0 3" xfId="9225"/>
    <cellStyle name="SAPBEXHLevel0 4" xfId="9226"/>
    <cellStyle name="SAPBEXHLevel0X" xfId="9227"/>
    <cellStyle name="SAPBEXHLevel0X 2" xfId="9228"/>
    <cellStyle name="SAPBEXHLevel0X 2 2" xfId="9229"/>
    <cellStyle name="SAPBEXHLevel0X 2 2 2" xfId="9230"/>
    <cellStyle name="SAPBEXHLevel0X 2 3" xfId="9231"/>
    <cellStyle name="SAPBEXHLevel0X 3" xfId="9232"/>
    <cellStyle name="SAPBEXHLevel0X 3 2" xfId="9233"/>
    <cellStyle name="SAPBEXHLevel0X 3 2 2" xfId="9234"/>
    <cellStyle name="SAPBEXHLevel0X 3 3" xfId="9235"/>
    <cellStyle name="SAPBEXHLevel0X 3 3 2" xfId="9236"/>
    <cellStyle name="SAPBEXHLevel0X 3 4" xfId="9237"/>
    <cellStyle name="SAPBEXHLevel0X 3 4 2" xfId="9238"/>
    <cellStyle name="SAPBEXHLevel0X 4" xfId="9239"/>
    <cellStyle name="SAPBEXHLevel0X 4 2" xfId="9240"/>
    <cellStyle name="SAPBEXHLevel0X 5" xfId="9241"/>
    <cellStyle name="SAPBEXHLevel0X 6" xfId="9242"/>
    <cellStyle name="SAPBEXHLevel0X 7" xfId="9243"/>
    <cellStyle name="SAPBEXHLevel0X 8" xfId="9244"/>
    <cellStyle name="SAPBEXHLevel1" xfId="9245"/>
    <cellStyle name="SAPBEXHLevel1 2" xfId="9246"/>
    <cellStyle name="SAPBEXHLevel1 2 2" xfId="9247"/>
    <cellStyle name="SAPBEXHLevel1 3" xfId="9248"/>
    <cellStyle name="SAPBEXHLevel1 4" xfId="9249"/>
    <cellStyle name="SAPBEXHLevel1X" xfId="9250"/>
    <cellStyle name="SAPBEXHLevel1X 2" xfId="9251"/>
    <cellStyle name="SAPBEXHLevel1X 2 2" xfId="9252"/>
    <cellStyle name="SAPBEXHLevel1X 3" xfId="9253"/>
    <cellStyle name="SAPBEXHLevel1X 4" xfId="9254"/>
    <cellStyle name="SAPBEXHLevel2" xfId="9255"/>
    <cellStyle name="SAPBEXHLevel2 2" xfId="9256"/>
    <cellStyle name="SAPBEXHLevel2 2 2" xfId="9257"/>
    <cellStyle name="SAPBEXHLevel2 3" xfId="9258"/>
    <cellStyle name="SAPBEXHLevel2 4" xfId="9259"/>
    <cellStyle name="SAPBEXHLevel2X" xfId="9260"/>
    <cellStyle name="SAPBEXHLevel2X 2" xfId="9261"/>
    <cellStyle name="SAPBEXHLevel2X 2 2" xfId="9262"/>
    <cellStyle name="SAPBEXHLevel2X 3" xfId="9263"/>
    <cellStyle name="SAPBEXHLevel2X 4" xfId="9264"/>
    <cellStyle name="SAPBEXHLevel3" xfId="9265"/>
    <cellStyle name="SAPBEXHLevel3 2" xfId="9266"/>
    <cellStyle name="SAPBEXHLevel3 2 2" xfId="9267"/>
    <cellStyle name="SAPBEXHLevel3 3" xfId="9268"/>
    <cellStyle name="SAPBEXHLevel3 4" xfId="9269"/>
    <cellStyle name="SAPBEXHLevel3X" xfId="9270"/>
    <cellStyle name="SAPBEXHLevel3X 2" xfId="9271"/>
    <cellStyle name="SAPBEXHLevel3X 2 2" xfId="9272"/>
    <cellStyle name="SAPBEXHLevel3X 3" xfId="9273"/>
    <cellStyle name="SAPBEXHLevel3X 4" xfId="9274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Emph" xfId="9283"/>
    <cellStyle name="SAPBEXresDataEmph 2" xfId="9284"/>
    <cellStyle name="SAPBEXresDataEmph 3" xfId="9285"/>
    <cellStyle name="SAPBEXresItem" xfId="9286"/>
    <cellStyle name="SAPBEXresItem 2" xfId="9287"/>
    <cellStyle name="SAPBEXresItem 3" xfId="9288"/>
    <cellStyle name="SAPBEXresItemX" xfId="9289"/>
    <cellStyle name="SAPBEXresItemX 2" xfId="9290"/>
    <cellStyle name="SAPBEXresItemX 3" xfId="9291"/>
    <cellStyle name="SAPBEXstdData" xfId="9292"/>
    <cellStyle name="SAPBEXstdData 2" xfId="9293"/>
    <cellStyle name="SAPBEXstdData 3" xfId="9294"/>
    <cellStyle name="SAPBEXstdData 4" xfId="9295"/>
    <cellStyle name="SAPBEXstdDataEmph" xfId="9296"/>
    <cellStyle name="SAPBEXstdDataEmph 2" xfId="9297"/>
    <cellStyle name="SAPBEXstdDataEmph 3" xfId="9298"/>
    <cellStyle name="SAPBEXstdItem" xfId="9299"/>
    <cellStyle name="SAPBEXstdItem 2" xfId="9300"/>
    <cellStyle name="SAPBEXstdItem 2 2" xfId="9301"/>
    <cellStyle name="SAPBEXstdItem 2 2 2" xfId="9302"/>
    <cellStyle name="SAPBEXstdItem 2 3" xfId="9303"/>
    <cellStyle name="SAPBEXstdItem 3" xfId="9304"/>
    <cellStyle name="SAPBEXstdItem 3 2" xfId="9305"/>
    <cellStyle name="SAPBEXstdItem 3 2 2" xfId="9306"/>
    <cellStyle name="SAPBEXstdItem 3 3" xfId="9307"/>
    <cellStyle name="SAPBEXstdItem 3 3 2" xfId="9308"/>
    <cellStyle name="SAPBEXstdItem 3 4" xfId="9309"/>
    <cellStyle name="SAPBEXstdItem 3 4 2" xfId="9310"/>
    <cellStyle name="SAPBEXstdItem 4" xfId="9311"/>
    <cellStyle name="SAPBEXstdItem 4 2" xfId="9312"/>
    <cellStyle name="SAPBEXstdItem 5" xfId="9313"/>
    <cellStyle name="SAPBEXstdItem 6" xfId="9314"/>
    <cellStyle name="SAPBEXstdItem 7" xfId="9315"/>
    <cellStyle name="SAPBEXstdItem 8" xfId="9316"/>
    <cellStyle name="SAPBEXstdItemX" xfId="9317"/>
    <cellStyle name="SAPBEXstdItemX 2" xfId="9318"/>
    <cellStyle name="SAPBEXstdItemX 2 2" xfId="9319"/>
    <cellStyle name="SAPBEXstdItemX 2 2 2" xfId="9320"/>
    <cellStyle name="SAPBEXstdItemX 2 3" xfId="9321"/>
    <cellStyle name="SAPBEXstdItemX 3" xfId="9322"/>
    <cellStyle name="SAPBEXstdItemX 3 2" xfId="9323"/>
    <cellStyle name="SAPBEXstdItemX 3 2 2" xfId="9324"/>
    <cellStyle name="SAPBEXstdItemX 3 3" xfId="9325"/>
    <cellStyle name="SAPBEXstdItemX 3 3 2" xfId="9326"/>
    <cellStyle name="SAPBEXstdItemX 3 4" xfId="9327"/>
    <cellStyle name="SAPBEXstdItemX 3 4 2" xfId="9328"/>
    <cellStyle name="SAPBEXstdItemX 4" xfId="9329"/>
    <cellStyle name="SAPBEXstdItemX 4 2" xfId="9330"/>
    <cellStyle name="SAPBEXstdItemX 5" xfId="9331"/>
    <cellStyle name="SAPBEXstdItemX 6" xfId="9332"/>
    <cellStyle name="SAPBEXstdItemX 7" xfId="9333"/>
    <cellStyle name="SAPBEXstdItemX 8" xfId="9334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2" xfId="9382"/>
    <cellStyle name="StmtTtl2 2 2" xfId="9383"/>
    <cellStyle name="StmtTtl2 3" xfId="9384"/>
    <cellStyle name="StmtTtl2 3 2" xfId="9385"/>
    <cellStyle name="StmtTtl2 4" xfId="9386"/>
    <cellStyle name="StmtTtl2 5" xfId="9387"/>
    <cellStyle name="StmtTtl2 6" xfId="9388"/>
    <cellStyle name="StmtTtl2 7" xfId="9389"/>
    <cellStyle name="StmtTtl2 8" xfId="9390"/>
    <cellStyle name="StmtTtl2 9" xfId="9391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2" xfId="9440"/>
    <cellStyle name="STYLE3" xfId="9441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3" xfId="9456"/>
    <cellStyle name="Title 3" xfId="9457"/>
    <cellStyle name="Title 3 2" xfId="9458"/>
    <cellStyle name="Title 3 3" xfId="9459"/>
    <cellStyle name="Title 3 4" xfId="9460"/>
    <cellStyle name="Title 4" xfId="9461"/>
    <cellStyle name="Title 5" xfId="9462"/>
    <cellStyle name="Title 6" xfId="9463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3" xfId="9478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5" xfId="9490"/>
    <cellStyle name="Total 6" xfId="9491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Warning Text 2" xfId="9499"/>
    <cellStyle name="Warning Text 2 2" xfId="9500"/>
    <cellStyle name="Warning Text 2 2 2" xfId="9501"/>
    <cellStyle name="Warning Text 2 3" xfId="9502"/>
    <cellStyle name="Warning Text 3" xfId="9503"/>
    <cellStyle name="Warning Text 4" xfId="95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45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20" Type="http://schemas.openxmlformats.org/officeDocument/2006/relationships/externalLink" Target="externalLinks/externalLink10.xml"/><Relationship Id="rId4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rpl\GrpRates\Public\PILIARIS\2012%20Decoupling%20Filing%20(UE-121697%20and%20UG-121705)\Testimony\Jon\Supplemental\2-27\2013.02.27%20Workpapers%20JAP-12%20JAP-14%20JAP-16%20JAP-18%20JAP-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 Papers--&gt;"/>
      <sheetName val="Residential Interest Calcs"/>
      <sheetName val="Non-Res Interest Calcs"/>
      <sheetName val="Elec Customers Avg YE 12-2010"/>
      <sheetName val="2011 GRC Elec Margin Rate"/>
      <sheetName val="p14 2011 GRC ERF - COS"/>
      <sheetName val="2013 ERF Elec Margin Rate"/>
      <sheetName val="Elec - F2012 Sales"/>
      <sheetName val="Elec - F2012 Customers"/>
      <sheetName val="Elec Weather Norm kWh YE 6-2012"/>
      <sheetName val="2011 GRC Proforma Prop"/>
      <sheetName val="2013 ERF Proposed Monthly Rev"/>
      <sheetName val="2013 ERF Proforma Proposed Rev"/>
      <sheetName val="ERF Monthly Rev Breakdown"/>
      <sheetName val="Forecasted BSC"/>
      <sheetName val="Electric Rev Monthly 2013-15"/>
      <sheetName val="Elec Customers Avg YE 6-2012"/>
      <sheetName val="2011 GRC COS Rev"/>
      <sheetName val="2013 ERF Sch 7 Rate Design"/>
      <sheetName val="2013 ERF Sch 24 Rate Design"/>
      <sheetName val="2013 ERF Sch 25 Rate Design"/>
      <sheetName val="2013 ERF Sch 26 Rate Design"/>
      <sheetName val="2013 ERF Sch 29 Rate Design"/>
      <sheetName val="2013 ERF Sch 31 Rate Design"/>
      <sheetName val="2013 ERF Sch 35 Rate Design"/>
      <sheetName val="2013 ERF Sch 43 Rate Design"/>
      <sheetName val="2013 ERF Sch 40 Rate Design"/>
      <sheetName val="2013 ERF Sch 46 Rate Design"/>
      <sheetName val="2013 ERF Sch 49 Rate Desig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tabSelected="1"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4.85546875" style="1" bestFit="1" customWidth="1"/>
    <col min="17" max="18" width="12.28515625" style="1" customWidth="1"/>
    <col min="19" max="16384" width="9.140625" style="1"/>
  </cols>
  <sheetData>
    <row r="1" spans="1:2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</row>
    <row r="2" spans="1: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"/>
    </row>
    <row r="3" spans="1:21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</row>
    <row r="4" spans="1:21" ht="15">
      <c r="A4" s="37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21" ht="15">
      <c r="A5" s="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ht="25.5" customHeight="1">
      <c r="A7" s="34" t="s">
        <v>39</v>
      </c>
      <c r="B7" s="33"/>
      <c r="C7" s="32" t="s">
        <v>38</v>
      </c>
      <c r="D7" s="31">
        <v>41275</v>
      </c>
      <c r="E7" s="31">
        <f>EDATE(D7,1)</f>
        <v>41306</v>
      </c>
      <c r="F7" s="31">
        <f>EDATE(E7,1)</f>
        <v>41334</v>
      </c>
      <c r="G7" s="31">
        <f>EDATE(F7,1)</f>
        <v>41365</v>
      </c>
      <c r="H7" s="31">
        <f>EDATE(G7,1)</f>
        <v>41395</v>
      </c>
      <c r="I7" s="31">
        <f>EDATE(H7,1)</f>
        <v>41426</v>
      </c>
      <c r="J7" s="31">
        <f>EDATE(I7,1)</f>
        <v>41456</v>
      </c>
      <c r="K7" s="31">
        <f>EDATE(J7,1)</f>
        <v>41487</v>
      </c>
      <c r="L7" s="31">
        <f>EDATE(K7,1)</f>
        <v>41518</v>
      </c>
      <c r="M7" s="31">
        <f>EDATE(L7,1)</f>
        <v>41548</v>
      </c>
      <c r="N7" s="31">
        <f>EDATE(M7,1)</f>
        <v>41579</v>
      </c>
      <c r="O7" s="31">
        <f>EDATE(N7,1)</f>
        <v>41609</v>
      </c>
      <c r="P7" s="31" t="s">
        <v>37</v>
      </c>
      <c r="Q7" s="30"/>
      <c r="R7" s="30"/>
      <c r="S7" s="29"/>
      <c r="T7" s="29"/>
      <c r="U7" s="29"/>
    </row>
    <row r="8" spans="1:21">
      <c r="A8" s="4"/>
      <c r="B8" s="6" t="s">
        <v>36</v>
      </c>
      <c r="C8" s="6" t="s">
        <v>35</v>
      </c>
      <c r="D8" s="6" t="s">
        <v>34</v>
      </c>
      <c r="E8" s="6" t="s">
        <v>33</v>
      </c>
      <c r="F8" s="6" t="s">
        <v>32</v>
      </c>
      <c r="G8" s="6" t="s">
        <v>31</v>
      </c>
      <c r="H8" s="6" t="s">
        <v>30</v>
      </c>
      <c r="I8" s="6" t="s">
        <v>29</v>
      </c>
      <c r="J8" s="6" t="s">
        <v>28</v>
      </c>
      <c r="K8" s="6" t="s">
        <v>27</v>
      </c>
      <c r="L8" s="6" t="s">
        <v>26</v>
      </c>
      <c r="M8" s="6" t="s">
        <v>25</v>
      </c>
      <c r="N8" s="6" t="s">
        <v>24</v>
      </c>
      <c r="O8" s="6" t="s">
        <v>23</v>
      </c>
      <c r="P8" s="6" t="s">
        <v>22</v>
      </c>
    </row>
    <row r="9" spans="1:2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21">
      <c r="A10" s="4">
        <v>1</v>
      </c>
      <c r="B10" s="8" t="s">
        <v>21</v>
      </c>
      <c r="C10" s="6" t="s">
        <v>16</v>
      </c>
      <c r="D10" s="24">
        <v>0</v>
      </c>
      <c r="E10" s="24">
        <v>0</v>
      </c>
      <c r="F10" s="24">
        <v>0</v>
      </c>
      <c r="G10" s="24">
        <v>0</v>
      </c>
      <c r="H10" s="24">
        <v>956280.97382139962</v>
      </c>
      <c r="I10" s="24">
        <v>957155.12544907012</v>
      </c>
      <c r="J10" s="24">
        <v>957871.82108806551</v>
      </c>
      <c r="K10" s="24">
        <v>958954.0668293304</v>
      </c>
      <c r="L10" s="24">
        <v>960263.35560331156</v>
      </c>
      <c r="M10" s="24">
        <v>961973.25269725756</v>
      </c>
      <c r="N10" s="24">
        <v>963650.03999862948</v>
      </c>
      <c r="O10" s="24">
        <v>965153.79569819744</v>
      </c>
      <c r="P10" s="28"/>
      <c r="Q10" s="23"/>
      <c r="R10" s="23"/>
    </row>
    <row r="11" spans="1:21">
      <c r="A11" s="4">
        <f>A10+1</f>
        <v>2</v>
      </c>
      <c r="B11" s="8" t="s">
        <v>20</v>
      </c>
      <c r="C11" s="22" t="s">
        <v>19</v>
      </c>
      <c r="D11" s="27">
        <v>0</v>
      </c>
      <c r="E11" s="27">
        <f>D11</f>
        <v>0</v>
      </c>
      <c r="F11" s="27">
        <f>E11</f>
        <v>0</v>
      </c>
      <c r="G11" s="27">
        <v>0</v>
      </c>
      <c r="H11" s="27">
        <v>21.950866180423549</v>
      </c>
      <c r="I11" s="27">
        <v>20.372499372580329</v>
      </c>
      <c r="J11" s="27">
        <v>19.012400917758239</v>
      </c>
      <c r="K11" s="27">
        <v>18.704025969314632</v>
      </c>
      <c r="L11" s="27">
        <v>18.890654640339328</v>
      </c>
      <c r="M11" s="27">
        <v>19.738456846347418</v>
      </c>
      <c r="N11" s="27">
        <v>26.330021318585818</v>
      </c>
      <c r="O11" s="27">
        <v>33.179793555507878</v>
      </c>
      <c r="P11" s="5"/>
      <c r="Q11" s="26"/>
      <c r="R11" s="26"/>
    </row>
    <row r="12" spans="1:21">
      <c r="A12" s="4">
        <f>A11+1</f>
        <v>3</v>
      </c>
      <c r="B12" s="8" t="s">
        <v>18</v>
      </c>
      <c r="C12" s="6" t="str">
        <f>"("&amp;A10&amp;") x ("&amp;A11&amp;")"</f>
        <v>(1) x (2)</v>
      </c>
      <c r="D12" s="10">
        <f>D10*D11</f>
        <v>0</v>
      </c>
      <c r="E12" s="10">
        <f>E10*E11</f>
        <v>0</v>
      </c>
      <c r="F12" s="10">
        <f>F10*F11</f>
        <v>0</v>
      </c>
      <c r="G12" s="10">
        <f>G10*G11</f>
        <v>0</v>
      </c>
      <c r="H12" s="10">
        <f>H10*H11</f>
        <v>20991195.68723866</v>
      </c>
      <c r="I12" s="10">
        <f>I10*I11</f>
        <v>19499642.192673229</v>
      </c>
      <c r="J12" s="10">
        <f>J10*J11</f>
        <v>18211443.090349492</v>
      </c>
      <c r="K12" s="10">
        <f>K10*K11</f>
        <v>17936301.769355673</v>
      </c>
      <c r="L12" s="10">
        <f>L10*L11</f>
        <v>18140003.414475512</v>
      </c>
      <c r="M12" s="10">
        <f>M10*M11</f>
        <v>18987867.53570528</v>
      </c>
      <c r="N12" s="10">
        <f>N10*N11</f>
        <v>25372926.096819989</v>
      </c>
      <c r="O12" s="10">
        <f>O10*O11</f>
        <v>32023603.69058102</v>
      </c>
      <c r="P12" s="7">
        <f>SUM(D12:O12)</f>
        <v>171162983.47719887</v>
      </c>
      <c r="Q12" s="17"/>
      <c r="R12" s="17"/>
    </row>
    <row r="13" spans="1:21">
      <c r="A13" s="4">
        <f>A12+1</f>
        <v>4</v>
      </c>
      <c r="B13" s="8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25"/>
      <c r="R13" s="25"/>
    </row>
    <row r="14" spans="1:21">
      <c r="A14" s="4">
        <f>A13+1</f>
        <v>5</v>
      </c>
      <c r="B14" s="3" t="s">
        <v>17</v>
      </c>
      <c r="C14" s="6" t="s">
        <v>16</v>
      </c>
      <c r="D14" s="24">
        <v>0</v>
      </c>
      <c r="E14" s="24">
        <v>0</v>
      </c>
      <c r="F14" s="24">
        <v>0</v>
      </c>
      <c r="G14" s="24">
        <v>0</v>
      </c>
      <c r="H14" s="24">
        <v>731536000</v>
      </c>
      <c r="I14" s="24">
        <v>659238000</v>
      </c>
      <c r="J14" s="24">
        <v>661971000</v>
      </c>
      <c r="K14" s="24">
        <v>660394000</v>
      </c>
      <c r="L14" s="24">
        <v>661454000</v>
      </c>
      <c r="M14" s="24">
        <v>811956000</v>
      </c>
      <c r="N14" s="24">
        <v>1002165000</v>
      </c>
      <c r="O14" s="24">
        <v>1266706000</v>
      </c>
      <c r="P14" s="8"/>
      <c r="Q14" s="23"/>
      <c r="R14" s="23"/>
    </row>
    <row r="15" spans="1:21">
      <c r="A15" s="4">
        <f>A14+1</f>
        <v>6</v>
      </c>
      <c r="B15" s="8" t="s">
        <v>15</v>
      </c>
      <c r="C15" s="22" t="s">
        <v>5</v>
      </c>
      <c r="D15" s="21">
        <v>0</v>
      </c>
      <c r="E15" s="21">
        <f>$D$15</f>
        <v>0</v>
      </c>
      <c r="F15" s="21">
        <f>$D$15</f>
        <v>0</v>
      </c>
      <c r="G15" s="20">
        <v>0</v>
      </c>
      <c r="H15" s="20">
        <v>2.7612000000000001E-2</v>
      </c>
      <c r="I15" s="20">
        <f>$H$15</f>
        <v>2.7612000000000001E-2</v>
      </c>
      <c r="J15" s="20">
        <f>$H$15</f>
        <v>2.7612000000000001E-2</v>
      </c>
      <c r="K15" s="20">
        <f>$H$15</f>
        <v>2.7612000000000001E-2</v>
      </c>
      <c r="L15" s="20">
        <f>$H$15</f>
        <v>2.7612000000000001E-2</v>
      </c>
      <c r="M15" s="20">
        <f>$H$15</f>
        <v>2.7612000000000001E-2</v>
      </c>
      <c r="N15" s="20">
        <f>$H$15</f>
        <v>2.7612000000000001E-2</v>
      </c>
      <c r="O15" s="20">
        <f>$H$15</f>
        <v>2.7612000000000001E-2</v>
      </c>
      <c r="P15" s="19"/>
      <c r="Q15" s="18"/>
      <c r="R15" s="18"/>
    </row>
    <row r="16" spans="1:21">
      <c r="A16" s="4">
        <f>A15+1</f>
        <v>7</v>
      </c>
      <c r="B16" s="8" t="s">
        <v>14</v>
      </c>
      <c r="C16" s="6" t="str">
        <f>"("&amp;A14&amp;") x ("&amp;A15&amp;")"</f>
        <v>(5) x (6)</v>
      </c>
      <c r="D16" s="10">
        <f>D14*D15</f>
        <v>0</v>
      </c>
      <c r="E16" s="10">
        <f>E14*E15</f>
        <v>0</v>
      </c>
      <c r="F16" s="10">
        <f>F14*F15</f>
        <v>0</v>
      </c>
      <c r="G16" s="10">
        <f>G14*G15</f>
        <v>0</v>
      </c>
      <c r="H16" s="10">
        <f>H14*H15</f>
        <v>20199172.032000002</v>
      </c>
      <c r="I16" s="10">
        <f>I14*I15</f>
        <v>18202879.655999999</v>
      </c>
      <c r="J16" s="10">
        <f>J14*J15</f>
        <v>18278343.252</v>
      </c>
      <c r="K16" s="10">
        <f>K14*K15</f>
        <v>18234799.128000002</v>
      </c>
      <c r="L16" s="10">
        <f>L14*L15</f>
        <v>18264067.848000001</v>
      </c>
      <c r="M16" s="10">
        <f>M14*M15</f>
        <v>22419729.072000001</v>
      </c>
      <c r="N16" s="10">
        <f>N14*N15</f>
        <v>27671779.98</v>
      </c>
      <c r="O16" s="10">
        <f>O14*O15</f>
        <v>34976286.072000004</v>
      </c>
      <c r="P16" s="7">
        <f>SUM(D16:O16)</f>
        <v>178247057.03999999</v>
      </c>
      <c r="Q16" s="17"/>
      <c r="R16" s="17"/>
    </row>
    <row r="17" spans="1:18">
      <c r="A17" s="4">
        <f>A16+1</f>
        <v>8</v>
      </c>
      <c r="B17" s="8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8">
      <c r="A18" s="4">
        <f>A17+1</f>
        <v>9</v>
      </c>
      <c r="B18" s="8" t="s">
        <v>13</v>
      </c>
      <c r="C18" s="6" t="str">
        <f>"("&amp;A$12&amp;") - ("&amp;A16&amp;")"</f>
        <v>(3) - (7)</v>
      </c>
      <c r="D18" s="10">
        <f>D12-D16</f>
        <v>0</v>
      </c>
      <c r="E18" s="10">
        <f>E12-E16</f>
        <v>0</v>
      </c>
      <c r="F18" s="10">
        <f>F12-F16</f>
        <v>0</v>
      </c>
      <c r="G18" s="10">
        <f>G12-G16</f>
        <v>0</v>
      </c>
      <c r="H18" s="10">
        <f>H12-H16</f>
        <v>792023.65523865819</v>
      </c>
      <c r="I18" s="10">
        <f>I12-I16</f>
        <v>1296762.5366732292</v>
      </c>
      <c r="J18" s="10">
        <f>J12-J16</f>
        <v>-66900.161650508642</v>
      </c>
      <c r="K18" s="10">
        <f>K12-K16</f>
        <v>-298497.35864432901</v>
      </c>
      <c r="L18" s="10">
        <f>L12-L16</f>
        <v>-124064.4335244894</v>
      </c>
      <c r="M18" s="10">
        <f>M12-M16</f>
        <v>-3431861.5362947211</v>
      </c>
      <c r="N18" s="10">
        <f>N12-N16</f>
        <v>-2298853.8831800111</v>
      </c>
      <c r="O18" s="10">
        <f>O12-O16</f>
        <v>-2952682.3814189844</v>
      </c>
      <c r="P18" s="7">
        <f>SUM(D18:O18)</f>
        <v>-7084073.5628011562</v>
      </c>
      <c r="Q18" s="17"/>
      <c r="R18" s="17"/>
    </row>
    <row r="19" spans="1:18">
      <c r="A19" s="4">
        <f>A18+1</f>
        <v>10</v>
      </c>
      <c r="B19" s="8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8">
      <c r="A20" s="4">
        <f>A19+1</f>
        <v>11</v>
      </c>
      <c r="B20" s="8" t="s">
        <v>12</v>
      </c>
      <c r="C20" s="6" t="s">
        <v>2</v>
      </c>
      <c r="D20" s="16">
        <v>0</v>
      </c>
      <c r="E20" s="16">
        <v>0</v>
      </c>
      <c r="F20" s="16">
        <v>0</v>
      </c>
      <c r="G20" s="16">
        <v>0</v>
      </c>
      <c r="H20" s="16">
        <v>1072.5320331356832</v>
      </c>
      <c r="I20" s="16">
        <v>3901.0966680163638</v>
      </c>
      <c r="J20" s="16">
        <v>5566.5353008596312</v>
      </c>
      <c r="K20" s="16">
        <v>5071.7261587937055</v>
      </c>
      <c r="L20" s="16">
        <v>4499.5070652317636</v>
      </c>
      <c r="M20" s="16">
        <v>-315.80935223175055</v>
      </c>
      <c r="N20" s="16">
        <v>-8076.1531494371166</v>
      </c>
      <c r="O20" s="16">
        <v>-15187.608507748257</v>
      </c>
      <c r="P20" s="7">
        <f>SUM(D20:O20)</f>
        <v>-3468.1737833799743</v>
      </c>
      <c r="Q20" s="15"/>
      <c r="R20" s="15"/>
    </row>
    <row r="21" spans="1:18">
      <c r="A21" s="4">
        <f>A20+1</f>
        <v>12</v>
      </c>
      <c r="B21" s="8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</row>
    <row r="22" spans="1:18">
      <c r="A22" s="4">
        <f>A21+1</f>
        <v>13</v>
      </c>
      <c r="B22" s="8" t="s">
        <v>11</v>
      </c>
      <c r="C22" s="6" t="str">
        <f>"Σ(("&amp;A$18&amp;") + ("&amp;A20&amp;"))"</f>
        <v>Σ((9) + (11))</v>
      </c>
      <c r="D22" s="10">
        <f>D18+D20</f>
        <v>0</v>
      </c>
      <c r="E22" s="10">
        <f>D22+E18+E20</f>
        <v>0</v>
      </c>
      <c r="F22" s="10">
        <f>E22+F18+F20</f>
        <v>0</v>
      </c>
      <c r="G22" s="10">
        <f>F22+G18+G20</f>
        <v>0</v>
      </c>
      <c r="H22" s="10">
        <f>G22+H18+H20</f>
        <v>793096.18727179384</v>
      </c>
      <c r="I22" s="10">
        <f>H22+I18+I20</f>
        <v>2093759.8206130394</v>
      </c>
      <c r="J22" s="10">
        <f>I22+J18+J20</f>
        <v>2032426.1942633905</v>
      </c>
      <c r="K22" s="10">
        <f>J22+K18+K20</f>
        <v>1739000.5617778553</v>
      </c>
      <c r="L22" s="10">
        <f>K22+L18+L20</f>
        <v>1619435.6353185975</v>
      </c>
      <c r="M22" s="10">
        <f>L22+M18+M20</f>
        <v>-1812741.7103283552</v>
      </c>
      <c r="N22" s="10">
        <f>M22+N18+N20</f>
        <v>-4119671.7466578037</v>
      </c>
      <c r="O22" s="10">
        <f>N22+O18+O20</f>
        <v>-7087541.7365845367</v>
      </c>
      <c r="P22" s="7"/>
    </row>
    <row r="23" spans="1:18">
      <c r="A23" s="4">
        <f>A22+1</f>
        <v>14</v>
      </c>
      <c r="B23" s="2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/>
    </row>
    <row r="24" spans="1:18">
      <c r="A24" s="4">
        <f>A23+1</f>
        <v>15</v>
      </c>
      <c r="B24" s="8" t="s">
        <v>10</v>
      </c>
      <c r="C24" s="6" t="s">
        <v>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7"/>
    </row>
    <row r="25" spans="1:18">
      <c r="A25" s="4">
        <f>A24+1</f>
        <v>16</v>
      </c>
      <c r="B25" s="2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"/>
    </row>
    <row r="26" spans="1:18">
      <c r="A26" s="4">
        <f>A25+1</f>
        <v>17</v>
      </c>
      <c r="B26" s="8" t="s">
        <v>8</v>
      </c>
      <c r="C26" s="6" t="str">
        <f>"("&amp;A14&amp;") x ("&amp;A24&amp;")"</f>
        <v>(5) x (15)</v>
      </c>
      <c r="D26" s="10">
        <v>0</v>
      </c>
      <c r="E26" s="10">
        <v>0</v>
      </c>
      <c r="F26" s="10">
        <v>0</v>
      </c>
      <c r="G26" s="10">
        <v>0</v>
      </c>
      <c r="H26" s="10">
        <f>H14*H24</f>
        <v>0</v>
      </c>
      <c r="I26" s="10">
        <f>I14*I24</f>
        <v>0</v>
      </c>
      <c r="J26" s="10">
        <f>J14*J24</f>
        <v>0</v>
      </c>
      <c r="K26" s="10">
        <f>K14*K24</f>
        <v>0</v>
      </c>
      <c r="L26" s="10">
        <f>L14*L24</f>
        <v>0</v>
      </c>
      <c r="M26" s="10">
        <f>M14*M24</f>
        <v>0</v>
      </c>
      <c r="N26" s="10">
        <f>N14*N24</f>
        <v>0</v>
      </c>
      <c r="O26" s="10">
        <f>O14*O24</f>
        <v>0</v>
      </c>
      <c r="P26" s="7"/>
    </row>
    <row r="27" spans="1:18">
      <c r="A27" s="4">
        <f>A26+1</f>
        <v>18</v>
      </c>
      <c r="B27" s="8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</row>
    <row r="28" spans="1:18">
      <c r="A28" s="4">
        <f>A27+1</f>
        <v>19</v>
      </c>
      <c r="B28" s="8" t="s">
        <v>7</v>
      </c>
      <c r="C28" s="6" t="str">
        <f>"("&amp;A$28&amp;") + ("&amp;A18&amp;") + ("&amp;A20&amp;") - ("&amp;A26&amp;")"</f>
        <v>(19) + (9) + (11) - (17)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7"/>
    </row>
    <row r="29" spans="1:18">
      <c r="A29" s="4">
        <f>A28+1</f>
        <v>20</v>
      </c>
      <c r="B29" s="8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</row>
    <row r="30" spans="1:18">
      <c r="A30" s="4">
        <f>A29+1</f>
        <v>21</v>
      </c>
      <c r="B30" s="3" t="s">
        <v>6</v>
      </c>
      <c r="C30" s="6" t="s">
        <v>5</v>
      </c>
      <c r="D30" s="12">
        <v>0</v>
      </c>
      <c r="E30" s="12">
        <f>+D30</f>
        <v>0</v>
      </c>
      <c r="F30" s="12">
        <f>+E30</f>
        <v>0</v>
      </c>
      <c r="G30" s="12">
        <v>0</v>
      </c>
      <c r="H30" s="12">
        <v>1.6310000000000005E-3</v>
      </c>
      <c r="I30" s="12">
        <f>+H30</f>
        <v>1.6310000000000005E-3</v>
      </c>
      <c r="J30" s="12">
        <f>+I30</f>
        <v>1.6310000000000005E-3</v>
      </c>
      <c r="K30" s="12">
        <f>+J30</f>
        <v>1.6310000000000005E-3</v>
      </c>
      <c r="L30" s="12">
        <f>+K30</f>
        <v>1.6310000000000005E-3</v>
      </c>
      <c r="M30" s="12">
        <f>+L30</f>
        <v>1.6310000000000005E-3</v>
      </c>
      <c r="N30" s="12">
        <f>+M30</f>
        <v>1.6310000000000005E-3</v>
      </c>
      <c r="O30" s="12">
        <f>+N30</f>
        <v>1.6310000000000005E-3</v>
      </c>
      <c r="P30" s="7"/>
    </row>
    <row r="31" spans="1:18">
      <c r="A31" s="4">
        <f>A30+1</f>
        <v>22</v>
      </c>
      <c r="B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</row>
    <row r="32" spans="1:18">
      <c r="A32" s="4">
        <f>A31+1</f>
        <v>23</v>
      </c>
      <c r="B32" s="3" t="s">
        <v>4</v>
      </c>
      <c r="C32" s="6" t="str">
        <f>"("&amp;A14&amp;") x ("&amp;A30&amp;")"</f>
        <v>(5) x (21)</v>
      </c>
      <c r="D32" s="11">
        <f>+D30*D14</f>
        <v>0</v>
      </c>
      <c r="E32" s="11">
        <f>+E30*E14</f>
        <v>0</v>
      </c>
      <c r="F32" s="11">
        <f>+F30*F14</f>
        <v>0</v>
      </c>
      <c r="G32" s="11">
        <f>+G30*G14</f>
        <v>0</v>
      </c>
      <c r="H32" s="11">
        <f>+H30*H14</f>
        <v>1193135.2160000005</v>
      </c>
      <c r="I32" s="11">
        <f>+I30*I14</f>
        <v>1075217.1780000003</v>
      </c>
      <c r="J32" s="11">
        <f>+J30*J14</f>
        <v>1079674.7010000004</v>
      </c>
      <c r="K32" s="11">
        <f>+K30*K14</f>
        <v>1077102.6140000003</v>
      </c>
      <c r="L32" s="11">
        <f>+L30*L14</f>
        <v>1078831.4740000004</v>
      </c>
      <c r="M32" s="11">
        <f>+M30*M14</f>
        <v>1324300.2360000005</v>
      </c>
      <c r="N32" s="11">
        <f>+N30*N14</f>
        <v>1634531.1150000005</v>
      </c>
      <c r="O32" s="11">
        <f>+O30*O14</f>
        <v>2065997.4860000007</v>
      </c>
      <c r="P32" s="7">
        <f>SUM(D32:O32)</f>
        <v>10528790.020000005</v>
      </c>
    </row>
    <row r="33" spans="1:16">
      <c r="A33" s="4">
        <f>A32+1</f>
        <v>24</v>
      </c>
      <c r="B33" s="8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4">
        <f>A33+1</f>
        <v>25</v>
      </c>
      <c r="B34" s="8" t="s">
        <v>3</v>
      </c>
      <c r="C34" s="6" t="s">
        <v>2</v>
      </c>
      <c r="D34" s="10">
        <v>0</v>
      </c>
      <c r="E34" s="10">
        <v>0</v>
      </c>
      <c r="F34" s="10">
        <v>0</v>
      </c>
      <c r="G34" s="10">
        <v>0</v>
      </c>
      <c r="H34" s="10">
        <v>78806474.623442292</v>
      </c>
      <c r="I34" s="10">
        <v>71780190.389989331</v>
      </c>
      <c r="J34" s="10">
        <v>72041203.215557784</v>
      </c>
      <c r="K34" s="10">
        <v>71904148.973588139</v>
      </c>
      <c r="L34" s="10">
        <v>72055420.72201249</v>
      </c>
      <c r="M34" s="10">
        <v>86665964.159753248</v>
      </c>
      <c r="N34" s="10">
        <v>105158346.01979628</v>
      </c>
      <c r="O34" s="10">
        <v>130833340.82257834</v>
      </c>
      <c r="P34" s="7">
        <f>SUM(D34:O34)</f>
        <v>689245088.92671788</v>
      </c>
    </row>
    <row r="35" spans="1:16">
      <c r="A35" s="4">
        <f>A34+1</f>
        <v>26</v>
      </c>
      <c r="B35" s="8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</row>
    <row r="36" spans="1:16">
      <c r="A36" s="4">
        <f>A35+1</f>
        <v>27</v>
      </c>
      <c r="B36" s="8" t="s">
        <v>1</v>
      </c>
      <c r="C36" s="6" t="str">
        <f>"("&amp;A32&amp;") / ("&amp;A34&amp;")"</f>
        <v>(23) / (25)</v>
      </c>
      <c r="D36" s="10"/>
      <c r="E36" s="10"/>
      <c r="F36" s="10"/>
      <c r="G36" s="9"/>
      <c r="H36" s="9">
        <f>H32/H34</f>
        <v>1.5140065860084581E-2</v>
      </c>
      <c r="I36" s="9">
        <f>I32/I34</f>
        <v>1.4979302397475296E-2</v>
      </c>
      <c r="J36" s="9">
        <f>J32/J34</f>
        <v>1.4986905448670203E-2</v>
      </c>
      <c r="K36" s="9">
        <f>K32/K34</f>
        <v>1.4979700467571657E-2</v>
      </c>
      <c r="L36" s="9">
        <f>L32/L34</f>
        <v>1.4972245851732622E-2</v>
      </c>
      <c r="M36" s="9">
        <f>M32/M34</f>
        <v>1.5280511199977989E-2</v>
      </c>
      <c r="N36" s="9">
        <f>N32/N34</f>
        <v>1.554352247697293E-2</v>
      </c>
      <c r="O36" s="9">
        <f>O32/O34</f>
        <v>1.5791062683339085E-2</v>
      </c>
      <c r="P36" s="9">
        <f>P32/P34</f>
        <v>1.5275828858491077E-2</v>
      </c>
    </row>
    <row r="37" spans="1:16">
      <c r="A37" s="4">
        <f>A36+1</f>
        <v>28</v>
      </c>
      <c r="B37" s="8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6">
      <c r="A38" s="4">
        <f>A37+1</f>
        <v>29</v>
      </c>
      <c r="B38" s="3" t="s">
        <v>0</v>
      </c>
      <c r="C38" s="6" t="str">
        <f>"("&amp;A30&amp;") * 1000"</f>
        <v>(21) * 1000</v>
      </c>
      <c r="D38" s="5"/>
      <c r="E38" s="5"/>
      <c r="F38" s="5"/>
      <c r="G38" s="5"/>
      <c r="H38" s="5">
        <f>H30*1000</f>
        <v>1.6310000000000004</v>
      </c>
      <c r="I38" s="5">
        <f>I30*1000</f>
        <v>1.6310000000000004</v>
      </c>
      <c r="J38" s="5">
        <f>J30*1000</f>
        <v>1.6310000000000004</v>
      </c>
      <c r="K38" s="5">
        <f>K30*1000</f>
        <v>1.6310000000000004</v>
      </c>
      <c r="L38" s="5">
        <f>L30*1000</f>
        <v>1.6310000000000004</v>
      </c>
      <c r="M38" s="5">
        <f>M30*1000</f>
        <v>1.6310000000000004</v>
      </c>
      <c r="N38" s="5">
        <f>N30*1000</f>
        <v>1.6310000000000004</v>
      </c>
      <c r="O38" s="5">
        <f>O30*1000</f>
        <v>1.6310000000000004</v>
      </c>
    </row>
    <row r="39" spans="1:16">
      <c r="A39" s="4"/>
      <c r="B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1" customWidth="1"/>
    <col min="2" max="2" width="41" style="1" customWidth="1"/>
    <col min="3" max="3" width="20.140625" style="1" bestFit="1" customWidth="1"/>
    <col min="4" max="15" width="14.7109375" style="1" customWidth="1"/>
    <col min="16" max="16" width="13.42578125" style="1" bestFit="1" customWidth="1"/>
    <col min="17" max="18" width="12.28515625" style="1" customWidth="1"/>
    <col min="19" max="16384" width="9.140625" style="1"/>
  </cols>
  <sheetData>
    <row r="1" spans="1:2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</row>
    <row r="2" spans="1: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"/>
    </row>
    <row r="3" spans="1:21">
      <c r="A3" s="38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</row>
    <row r="4" spans="1:21" ht="15">
      <c r="A4" s="37" t="s">
        <v>102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21" ht="15">
      <c r="A5" s="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ht="25.5" customHeight="1">
      <c r="A7" s="34" t="s">
        <v>39</v>
      </c>
      <c r="B7" s="33"/>
      <c r="C7" s="32" t="s">
        <v>38</v>
      </c>
      <c r="D7" s="31">
        <v>42005</v>
      </c>
      <c r="E7" s="31">
        <f>EDATE(D7,1)</f>
        <v>42036</v>
      </c>
      <c r="F7" s="31">
        <f>EDATE(E7,1)</f>
        <v>42064</v>
      </c>
      <c r="G7" s="31">
        <f>EDATE(F7,1)</f>
        <v>42095</v>
      </c>
      <c r="H7" s="31">
        <f>EDATE(G7,1)</f>
        <v>42125</v>
      </c>
      <c r="I7" s="31">
        <f>EDATE(H7,1)</f>
        <v>42156</v>
      </c>
      <c r="J7" s="31">
        <f>EDATE(I7,1)</f>
        <v>42186</v>
      </c>
      <c r="K7" s="31">
        <f>EDATE(J7,1)</f>
        <v>42217</v>
      </c>
      <c r="L7" s="31">
        <f>EDATE(K7,1)</f>
        <v>42248</v>
      </c>
      <c r="M7" s="31">
        <f>EDATE(L7,1)</f>
        <v>42278</v>
      </c>
      <c r="N7" s="31">
        <f>EDATE(M7,1)</f>
        <v>42309</v>
      </c>
      <c r="O7" s="31">
        <f>EDATE(N7,1)</f>
        <v>42339</v>
      </c>
      <c r="P7" s="31" t="s">
        <v>37</v>
      </c>
      <c r="Q7" s="30"/>
      <c r="R7" s="30"/>
      <c r="S7" s="29"/>
      <c r="T7" s="29"/>
      <c r="U7" s="29"/>
    </row>
    <row r="8" spans="1:21">
      <c r="A8" s="4"/>
      <c r="B8" s="6" t="s">
        <v>36</v>
      </c>
      <c r="C8" s="6" t="s">
        <v>35</v>
      </c>
      <c r="D8" s="6" t="s">
        <v>34</v>
      </c>
      <c r="E8" s="6" t="s">
        <v>33</v>
      </c>
      <c r="F8" s="6" t="s">
        <v>32</v>
      </c>
      <c r="G8" s="6" t="s">
        <v>31</v>
      </c>
      <c r="H8" s="6" t="s">
        <v>30</v>
      </c>
      <c r="I8" s="6" t="s">
        <v>29</v>
      </c>
      <c r="J8" s="6" t="s">
        <v>28</v>
      </c>
      <c r="K8" s="6" t="s">
        <v>27</v>
      </c>
      <c r="L8" s="6" t="s">
        <v>26</v>
      </c>
      <c r="M8" s="6" t="s">
        <v>25</v>
      </c>
      <c r="N8" s="6" t="s">
        <v>24</v>
      </c>
      <c r="O8" s="6" t="s">
        <v>23</v>
      </c>
      <c r="P8" s="6" t="s">
        <v>22</v>
      </c>
    </row>
    <row r="9" spans="1:2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21">
      <c r="A10" s="4">
        <v>1</v>
      </c>
      <c r="B10" s="8" t="s">
        <v>21</v>
      </c>
      <c r="C10" s="6" t="s">
        <v>16</v>
      </c>
      <c r="D10" s="24">
        <v>124980.9007673937</v>
      </c>
      <c r="E10" s="24">
        <v>125122.58367800665</v>
      </c>
      <c r="F10" s="24">
        <v>125302.47202368583</v>
      </c>
      <c r="G10" s="24">
        <v>125573.47484652113</v>
      </c>
      <c r="H10" s="24">
        <v>125828.57251225547</v>
      </c>
      <c r="I10" s="24">
        <v>126105.49272947655</v>
      </c>
      <c r="J10" s="24">
        <v>126385.74346288755</v>
      </c>
      <c r="K10" s="24">
        <v>126566.40107115642</v>
      </c>
      <c r="L10" s="24">
        <v>126754.5916952697</v>
      </c>
      <c r="M10" s="24">
        <v>126855.42884083094</v>
      </c>
      <c r="N10" s="24">
        <v>126947.17717079091</v>
      </c>
      <c r="O10" s="24">
        <v>127093.24854027639</v>
      </c>
      <c r="P10" s="28"/>
      <c r="Q10" s="23"/>
      <c r="R10" s="23"/>
    </row>
    <row r="11" spans="1:21">
      <c r="A11" s="4">
        <f>A10+1</f>
        <v>2</v>
      </c>
      <c r="B11" s="8" t="s">
        <v>20</v>
      </c>
      <c r="C11" s="22" t="s">
        <v>19</v>
      </c>
      <c r="D11" s="27">
        <v>170.42456785603613</v>
      </c>
      <c r="E11" s="27">
        <v>164.72930394103633</v>
      </c>
      <c r="F11" s="27">
        <v>168.06236386382511</v>
      </c>
      <c r="G11" s="27">
        <v>155.34712298924325</v>
      </c>
      <c r="H11" s="27">
        <v>147.88319258001442</v>
      </c>
      <c r="I11" s="27">
        <v>152.86646381954367</v>
      </c>
      <c r="J11" s="27">
        <v>153.50816728554253</v>
      </c>
      <c r="K11" s="27">
        <v>158.34544244372813</v>
      </c>
      <c r="L11" s="27">
        <v>160.00945738032397</v>
      </c>
      <c r="M11" s="27">
        <v>153.41760713537667</v>
      </c>
      <c r="N11" s="27">
        <v>161.51290519309077</v>
      </c>
      <c r="O11" s="27">
        <v>169.90340551223903</v>
      </c>
      <c r="P11" s="5"/>
      <c r="Q11" s="26"/>
      <c r="R11" s="26"/>
    </row>
    <row r="12" spans="1:21">
      <c r="A12" s="4">
        <f>A11+1</f>
        <v>3</v>
      </c>
      <c r="B12" s="8" t="s">
        <v>18</v>
      </c>
      <c r="C12" s="6" t="str">
        <f>"("&amp;A10&amp;") x ("&amp;A11&amp;")"</f>
        <v>(1) x (2)</v>
      </c>
      <c r="D12" s="10">
        <f>D10*D11</f>
        <v>21299816.003541205</v>
      </c>
      <c r="E12" s="10">
        <f>E10*E11</f>
        <v>20611356.116582111</v>
      </c>
      <c r="F12" s="10">
        <f>F10*F11</f>
        <v>21058629.646281455</v>
      </c>
      <c r="G12" s="10">
        <f>G10*G11</f>
        <v>19507478.041169163</v>
      </c>
      <c r="H12" s="10">
        <f>H10*H11</f>
        <v>18607931.020898186</v>
      </c>
      <c r="I12" s="10">
        <f>I10*I11</f>
        <v>19277300.741776254</v>
      </c>
      <c r="J12" s="10">
        <f>J10*J11</f>
        <v>19401243.850008603</v>
      </c>
      <c r="K12" s="10">
        <f>K10*K11</f>
        <v>20041212.776122611</v>
      </c>
      <c r="L12" s="10">
        <f>L10*L11</f>
        <v>20281933.437624622</v>
      </c>
      <c r="M12" s="10">
        <f>M10*M11</f>
        <v>19461856.34489233</v>
      </c>
      <c r="N12" s="10">
        <f>N10*N11</f>
        <v>20503607.390916448</v>
      </c>
      <c r="O12" s="10">
        <f>O10*O11</f>
        <v>21593575.744606361</v>
      </c>
      <c r="P12" s="7">
        <f>SUM(D12:O12)</f>
        <v>241645941.11441934</v>
      </c>
      <c r="Q12" s="17"/>
      <c r="R12" s="17"/>
    </row>
    <row r="13" spans="1:21">
      <c r="A13" s="4">
        <f>A12+1</f>
        <v>4</v>
      </c>
      <c r="B13" s="8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25"/>
      <c r="R13" s="25"/>
    </row>
    <row r="14" spans="1:21">
      <c r="A14" s="4">
        <f>A13+1</f>
        <v>5</v>
      </c>
      <c r="B14" s="3" t="s">
        <v>17</v>
      </c>
      <c r="C14" s="6" t="s">
        <v>16</v>
      </c>
      <c r="D14" s="24">
        <v>956201000</v>
      </c>
      <c r="E14" s="24">
        <v>870343000</v>
      </c>
      <c r="F14" s="24">
        <v>921274000</v>
      </c>
      <c r="G14" s="24">
        <v>857255000</v>
      </c>
      <c r="H14" s="24">
        <v>867722000</v>
      </c>
      <c r="I14" s="24">
        <v>857053000</v>
      </c>
      <c r="J14" s="24">
        <v>895340000</v>
      </c>
      <c r="K14" s="24">
        <v>908983000</v>
      </c>
      <c r="L14" s="24">
        <v>857006000</v>
      </c>
      <c r="M14" s="24">
        <v>875868000</v>
      </c>
      <c r="N14" s="24">
        <v>906619000</v>
      </c>
      <c r="O14" s="24">
        <v>976669000</v>
      </c>
      <c r="P14" s="8"/>
      <c r="Q14" s="23"/>
      <c r="R14" s="23"/>
    </row>
    <row r="15" spans="1:21">
      <c r="A15" s="4">
        <f>A14+1</f>
        <v>6</v>
      </c>
      <c r="B15" s="8" t="s">
        <v>15</v>
      </c>
      <c r="C15" s="22" t="s">
        <v>101</v>
      </c>
      <c r="D15" s="20">
        <f>'JAP-22 Page 3'!E32</f>
        <v>2.1548999999999999E-2</v>
      </c>
      <c r="E15" s="20">
        <f>$D$15</f>
        <v>2.1548999999999999E-2</v>
      </c>
      <c r="F15" s="20">
        <f>$D$15</f>
        <v>2.1548999999999999E-2</v>
      </c>
      <c r="G15" s="20">
        <f>$D$15</f>
        <v>2.1548999999999999E-2</v>
      </c>
      <c r="H15" s="20">
        <f>'JAP-22 Page 7'!E32</f>
        <v>2.2678E-2</v>
      </c>
      <c r="I15" s="20">
        <f>$H$15</f>
        <v>2.2678E-2</v>
      </c>
      <c r="J15" s="20">
        <f>$H$15</f>
        <v>2.2678E-2</v>
      </c>
      <c r="K15" s="20">
        <f>$H$15</f>
        <v>2.2678E-2</v>
      </c>
      <c r="L15" s="20">
        <f>$H$15</f>
        <v>2.2678E-2</v>
      </c>
      <c r="M15" s="20">
        <f>$H$15</f>
        <v>2.2678E-2</v>
      </c>
      <c r="N15" s="20">
        <f>$H$15</f>
        <v>2.2678E-2</v>
      </c>
      <c r="O15" s="20">
        <f>$H$15</f>
        <v>2.2678E-2</v>
      </c>
      <c r="P15" s="19"/>
      <c r="Q15" s="18"/>
      <c r="R15" s="18"/>
    </row>
    <row r="16" spans="1:21">
      <c r="A16" s="4">
        <f>A15+1</f>
        <v>7</v>
      </c>
      <c r="B16" s="8" t="s">
        <v>14</v>
      </c>
      <c r="C16" s="6" t="str">
        <f>"("&amp;A14&amp;") x ("&amp;A15&amp;")"</f>
        <v>(5) x (6)</v>
      </c>
      <c r="D16" s="10">
        <f>D14*D15</f>
        <v>20605175.348999999</v>
      </c>
      <c r="E16" s="10">
        <f>E14*E15</f>
        <v>18755021.307</v>
      </c>
      <c r="F16" s="10">
        <f>F14*F15</f>
        <v>19852533.425999999</v>
      </c>
      <c r="G16" s="10">
        <f>G14*G15</f>
        <v>18472987.994999997</v>
      </c>
      <c r="H16" s="10">
        <f>H14*H15</f>
        <v>19678199.515999999</v>
      </c>
      <c r="I16" s="10">
        <f>I14*I15</f>
        <v>19436247.934</v>
      </c>
      <c r="J16" s="10">
        <f>J14*J15</f>
        <v>20304520.52</v>
      </c>
      <c r="K16" s="10">
        <f>K14*K15</f>
        <v>20613916.473999999</v>
      </c>
      <c r="L16" s="10">
        <f>L14*L15</f>
        <v>19435182.068</v>
      </c>
      <c r="M16" s="10">
        <f>M14*M15</f>
        <v>19862934.504000001</v>
      </c>
      <c r="N16" s="10">
        <f>N14*N15</f>
        <v>20560305.682</v>
      </c>
      <c r="O16" s="10">
        <f>O14*O15</f>
        <v>22148899.581999999</v>
      </c>
      <c r="P16" s="7">
        <f>SUM(D16:O16)</f>
        <v>239725924.35699999</v>
      </c>
      <c r="Q16" s="17"/>
      <c r="R16" s="17"/>
    </row>
    <row r="17" spans="1:18">
      <c r="A17" s="4">
        <f>A16+1</f>
        <v>8</v>
      </c>
      <c r="B17" s="8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8">
      <c r="A18" s="4">
        <f>A17+1</f>
        <v>9</v>
      </c>
      <c r="B18" s="8" t="s">
        <v>13</v>
      </c>
      <c r="C18" s="6" t="str">
        <f>"("&amp;A$12&amp;") - ("&amp;A16&amp;")"</f>
        <v>(3) - (7)</v>
      </c>
      <c r="D18" s="10">
        <f>D12-D16</f>
        <v>694640.65454120561</v>
      </c>
      <c r="E18" s="10">
        <f>E12-E16</f>
        <v>1856334.8095821105</v>
      </c>
      <c r="F18" s="10">
        <f>F12-F16</f>
        <v>1206096.2202814557</v>
      </c>
      <c r="G18" s="10">
        <f>G12-G16</f>
        <v>1034490.0461691655</v>
      </c>
      <c r="H18" s="10">
        <f>H12-H16</f>
        <v>-1070268.4951018132</v>
      </c>
      <c r="I18" s="10">
        <f>I12-I16</f>
        <v>-158947.19222374633</v>
      </c>
      <c r="J18" s="10">
        <f>J12-J16</f>
        <v>-903276.66999139637</v>
      </c>
      <c r="K18" s="10">
        <f>K12-K16</f>
        <v>-572703.69787738845</v>
      </c>
      <c r="L18" s="10">
        <f>L12-L16</f>
        <v>846751.36962462217</v>
      </c>
      <c r="M18" s="10">
        <f>M12-M16</f>
        <v>-401078.15910767019</v>
      </c>
      <c r="N18" s="10">
        <f>N12-N16</f>
        <v>-56698.291083551943</v>
      </c>
      <c r="O18" s="10">
        <f>O12-O16</f>
        <v>-555323.83739363775</v>
      </c>
      <c r="P18" s="7">
        <f>SUM(D18:O18)</f>
        <v>1920016.7574193552</v>
      </c>
      <c r="Q18" s="17"/>
      <c r="R18" s="17"/>
    </row>
    <row r="19" spans="1:18">
      <c r="A19" s="4">
        <f>A18+1</f>
        <v>10</v>
      </c>
      <c r="B19" s="8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8">
      <c r="A20" s="4">
        <f>A19+1</f>
        <v>11</v>
      </c>
      <c r="B20" s="8" t="s">
        <v>12</v>
      </c>
      <c r="C20" s="6" t="s">
        <v>2</v>
      </c>
      <c r="D20" s="16">
        <v>7630.4195094914066</v>
      </c>
      <c r="E20" s="16">
        <v>11343.787521261838</v>
      </c>
      <c r="F20" s="16">
        <v>15744.800528519159</v>
      </c>
      <c r="G20" s="16">
        <v>19031.043460211822</v>
      </c>
      <c r="H20" s="16">
        <v>18837.898642008015</v>
      </c>
      <c r="I20" s="16">
        <v>16644.178615800294</v>
      </c>
      <c r="J20" s="16">
        <v>14668.120212070586</v>
      </c>
      <c r="K20" s="16">
        <v>12115.834532296867</v>
      </c>
      <c r="L20" s="16">
        <v>11945.139275052463</v>
      </c>
      <c r="M20" s="16">
        <v>12017.013209568962</v>
      </c>
      <c r="N20" s="16">
        <v>10850.244570994832</v>
      </c>
      <c r="O20" s="16">
        <v>9443.6760548309085</v>
      </c>
      <c r="P20" s="7">
        <f>SUM(D20:O20)</f>
        <v>160272.15613210716</v>
      </c>
      <c r="Q20" s="15"/>
      <c r="R20" s="15"/>
    </row>
    <row r="21" spans="1:18">
      <c r="A21" s="4">
        <f>A20+1</f>
        <v>12</v>
      </c>
      <c r="B21" s="8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</row>
    <row r="22" spans="1:18">
      <c r="A22" s="4">
        <f>A21+1</f>
        <v>13</v>
      </c>
      <c r="B22" s="8" t="s">
        <v>11</v>
      </c>
      <c r="C22" s="6" t="str">
        <f>"Σ(("&amp;A$18&amp;") + ("&amp;A20&amp;"))"</f>
        <v>Σ((9) + (11))</v>
      </c>
      <c r="D22" s="10">
        <f>'JAP-22 Page 6'!O22+D18+D20</f>
        <v>2415708.1057895436</v>
      </c>
      <c r="E22" s="10">
        <f>D22+E18+E20</f>
        <v>4283386.7028929163</v>
      </c>
      <c r="F22" s="10">
        <f>E22+F18+F20</f>
        <v>5505227.7237028908</v>
      </c>
      <c r="G22" s="10">
        <f>F22+G18+G20</f>
        <v>6558748.813332268</v>
      </c>
      <c r="H22" s="10">
        <f>G22+H18+H20</f>
        <v>5507318.216872463</v>
      </c>
      <c r="I22" s="10">
        <f>H22+I18+I20</f>
        <v>5365015.2032645168</v>
      </c>
      <c r="J22" s="10">
        <f>I22+J18+J20</f>
        <v>4476406.6534851911</v>
      </c>
      <c r="K22" s="10">
        <f>J22+K18+K20</f>
        <v>3915818.7901400994</v>
      </c>
      <c r="L22" s="10">
        <f>K22+L18+L20</f>
        <v>4774515.2990397746</v>
      </c>
      <c r="M22" s="10">
        <f>L22+M18+M20</f>
        <v>4385454.1531416737</v>
      </c>
      <c r="N22" s="10">
        <f>M22+N18+N20</f>
        <v>4339606.1066291165</v>
      </c>
      <c r="O22" s="10">
        <f>N22+O18+O20</f>
        <v>3793725.9452903098</v>
      </c>
      <c r="P22" s="7"/>
    </row>
    <row r="23" spans="1:18">
      <c r="A23" s="4">
        <f>A22+1</f>
        <v>14</v>
      </c>
      <c r="B23" s="2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/>
    </row>
    <row r="24" spans="1:18">
      <c r="A24" s="4">
        <f>A23+1</f>
        <v>15</v>
      </c>
      <c r="B24" s="8" t="s">
        <v>10</v>
      </c>
      <c r="C24" s="6" t="s">
        <v>9</v>
      </c>
      <c r="D24" s="73">
        <f>'JAP-22 Page 6'!O24</f>
        <v>-1.0468074720485229E-4</v>
      </c>
      <c r="E24" s="73">
        <f>$D$24</f>
        <v>-1.0468074720485229E-4</v>
      </c>
      <c r="F24" s="73">
        <f>$D$24</f>
        <v>-1.0468074720485229E-4</v>
      </c>
      <c r="G24" s="73">
        <f>$D$24</f>
        <v>-1.0468074720485229E-4</v>
      </c>
      <c r="H24" s="73">
        <f>'JAP-22 Page 6'!O28/'JAP-22 Page 7'!E30</f>
        <v>2.265583500350373E-4</v>
      </c>
      <c r="I24" s="73">
        <f>$H$24</f>
        <v>2.265583500350373E-4</v>
      </c>
      <c r="J24" s="73">
        <f>$H$24</f>
        <v>2.265583500350373E-4</v>
      </c>
      <c r="K24" s="73">
        <f>$H$24</f>
        <v>2.265583500350373E-4</v>
      </c>
      <c r="L24" s="73">
        <f>$H$24</f>
        <v>2.265583500350373E-4</v>
      </c>
      <c r="M24" s="73">
        <f>$H$24</f>
        <v>2.265583500350373E-4</v>
      </c>
      <c r="N24" s="73">
        <f>$H$24</f>
        <v>2.265583500350373E-4</v>
      </c>
      <c r="O24" s="73">
        <f>$H$24</f>
        <v>2.265583500350373E-4</v>
      </c>
      <c r="P24" s="7"/>
    </row>
    <row r="25" spans="1:18">
      <c r="A25" s="4">
        <f>A24+1</f>
        <v>16</v>
      </c>
      <c r="B25" s="2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"/>
    </row>
    <row r="26" spans="1:18">
      <c r="A26" s="4">
        <f>A25+1</f>
        <v>17</v>
      </c>
      <c r="B26" s="8" t="s">
        <v>8</v>
      </c>
      <c r="C26" s="6" t="str">
        <f>"("&amp;A14&amp;") x ("&amp;A24&amp;")"</f>
        <v>(5) x (15)</v>
      </c>
      <c r="D26" s="10">
        <f>D14*D24</f>
        <v>-100095.83515802697</v>
      </c>
      <c r="E26" s="10">
        <f>E14*E24</f>
        <v>-91108.155564512766</v>
      </c>
      <c r="F26" s="10">
        <f>F14*F24</f>
        <v>-96439.650700403086</v>
      </c>
      <c r="G26" s="10">
        <f>G14*G24</f>
        <v>-89738.09394509565</v>
      </c>
      <c r="H26" s="10">
        <f>H14*H24</f>
        <v>196589.66460910265</v>
      </c>
      <c r="I26" s="10">
        <f>I14*I24</f>
        <v>194172.51357257881</v>
      </c>
      <c r="J26" s="10">
        <f>J14*J24</f>
        <v>202846.7531203703</v>
      </c>
      <c r="K26" s="10">
        <f>K14*K24</f>
        <v>205937.68868989832</v>
      </c>
      <c r="L26" s="10">
        <f>L14*L24</f>
        <v>194161.86533012718</v>
      </c>
      <c r="M26" s="10">
        <f>M14*M24</f>
        <v>198435.20892848805</v>
      </c>
      <c r="N26" s="10">
        <f>N14*N24</f>
        <v>205402.10475041548</v>
      </c>
      <c r="O26" s="10">
        <f>O14*O24</f>
        <v>221272.51717036986</v>
      </c>
      <c r="P26" s="7"/>
    </row>
    <row r="27" spans="1:18">
      <c r="A27" s="4">
        <f>A26+1</f>
        <v>18</v>
      </c>
      <c r="B27" s="8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</row>
    <row r="28" spans="1:18">
      <c r="A28" s="4">
        <f>A27+1</f>
        <v>19</v>
      </c>
      <c r="B28" s="8" t="s">
        <v>7</v>
      </c>
      <c r="C28" s="6" t="str">
        <f>"("&amp;A$28&amp;") + ("&amp;A18&amp;") + ("&amp;A20&amp;") - ("&amp;A26&amp;")"</f>
        <v>(19) + (9) + (11) - (17)</v>
      </c>
      <c r="D28" s="10">
        <f>'JAP-22 Page 6'!O28+'JAP-22 Page 10'!D18+'JAP-22 Page 10'!D20-'JAP-22 Page 10'!D26</f>
        <v>3255435.6003136914</v>
      </c>
      <c r="E28" s="10">
        <f>D28+E18+E20-E26</f>
        <v>5214222.3529815767</v>
      </c>
      <c r="F28" s="10">
        <f>E28+F18+F20-F26</f>
        <v>6532503.0244919546</v>
      </c>
      <c r="G28" s="10">
        <f>F28+G18+G20-G26</f>
        <v>7675762.2080664271</v>
      </c>
      <c r="H28" s="10">
        <f>G28+H18+H20-H26</f>
        <v>6427741.9469975196</v>
      </c>
      <c r="I28" s="10">
        <f>H28+I18+I20-I26</f>
        <v>6091266.4198169941</v>
      </c>
      <c r="J28" s="10">
        <f>I28+J18+J20-J26</f>
        <v>4999811.1169172982</v>
      </c>
      <c r="K28" s="10">
        <f>J28+K18+K20-K26</f>
        <v>4233285.5648823082</v>
      </c>
      <c r="L28" s="10">
        <f>K28+L18+L20-L26</f>
        <v>4897820.2084518559</v>
      </c>
      <c r="M28" s="10">
        <f>L28+M18+M20-M26</f>
        <v>4310323.8536252668</v>
      </c>
      <c r="N28" s="10">
        <f>M28+N18+N20-N26</f>
        <v>4059073.7023622943</v>
      </c>
      <c r="O28" s="10">
        <f>N28+O18+O20-O26</f>
        <v>3291921.0238531176</v>
      </c>
      <c r="P28" s="7"/>
    </row>
    <row r="29" spans="1:18">
      <c r="A29" s="4">
        <f>A28+1</f>
        <v>20</v>
      </c>
      <c r="B29" s="8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</row>
    <row r="30" spans="1:18">
      <c r="A30" s="4">
        <f>A29+1</f>
        <v>21</v>
      </c>
      <c r="B30" s="3" t="s">
        <v>6</v>
      </c>
      <c r="C30" s="22" t="s">
        <v>101</v>
      </c>
      <c r="D30" s="12">
        <f>+'JAP-22 Page 3'!$E$34</f>
        <v>8.8099999999999984E-4</v>
      </c>
      <c r="E30" s="12">
        <f>+D30</f>
        <v>8.8099999999999984E-4</v>
      </c>
      <c r="F30" s="12">
        <f>+E30</f>
        <v>8.8099999999999984E-4</v>
      </c>
      <c r="G30" s="12">
        <f>+F30</f>
        <v>8.8099999999999984E-4</v>
      </c>
      <c r="H30" s="12">
        <f>+'JAP-22 Page 7'!$E$34</f>
        <v>2.0100000000000014E-3</v>
      </c>
      <c r="I30" s="12">
        <f>+H30</f>
        <v>2.0100000000000014E-3</v>
      </c>
      <c r="J30" s="12">
        <f>+I30</f>
        <v>2.0100000000000014E-3</v>
      </c>
      <c r="K30" s="12">
        <f>+J30</f>
        <v>2.0100000000000014E-3</v>
      </c>
      <c r="L30" s="12">
        <f>+K30</f>
        <v>2.0100000000000014E-3</v>
      </c>
      <c r="M30" s="12">
        <f>+L30</f>
        <v>2.0100000000000014E-3</v>
      </c>
      <c r="N30" s="12">
        <f>+M30</f>
        <v>2.0100000000000014E-3</v>
      </c>
      <c r="O30" s="12">
        <f>+N30</f>
        <v>2.0100000000000014E-3</v>
      </c>
      <c r="P30" s="7"/>
    </row>
    <row r="31" spans="1:18">
      <c r="A31" s="4">
        <f>A30+1</f>
        <v>22</v>
      </c>
      <c r="B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</row>
    <row r="32" spans="1:18">
      <c r="A32" s="4">
        <f>A31+1</f>
        <v>23</v>
      </c>
      <c r="B32" s="3" t="s">
        <v>4</v>
      </c>
      <c r="C32" s="6" t="str">
        <f>"("&amp;A14&amp;") x ("&amp;A30&amp;")"</f>
        <v>(5) x (21)</v>
      </c>
      <c r="D32" s="11">
        <f>+D30*D14</f>
        <v>842413.08099999989</v>
      </c>
      <c r="E32" s="11">
        <f>+E30*E14</f>
        <v>766772.18299999984</v>
      </c>
      <c r="F32" s="11">
        <f>+F30*F14</f>
        <v>811642.39399999985</v>
      </c>
      <c r="G32" s="11">
        <f>+G30*G14</f>
        <v>755241.65499999991</v>
      </c>
      <c r="H32" s="11">
        <f>+H30*H14</f>
        <v>1744121.2200000011</v>
      </c>
      <c r="I32" s="11">
        <f>+I30*I14</f>
        <v>1722676.5300000012</v>
      </c>
      <c r="J32" s="11">
        <f>+J30*J14</f>
        <v>1799633.4000000013</v>
      </c>
      <c r="K32" s="11">
        <f>+K30*K14</f>
        <v>1827055.8300000012</v>
      </c>
      <c r="L32" s="11">
        <f>+L30*L14</f>
        <v>1722582.0600000012</v>
      </c>
      <c r="M32" s="11">
        <f>+M30*M14</f>
        <v>1760494.6800000011</v>
      </c>
      <c r="N32" s="11">
        <f>+N30*N14</f>
        <v>1822304.1900000013</v>
      </c>
      <c r="O32" s="11">
        <f>+O30*O14</f>
        <v>1963104.6900000013</v>
      </c>
      <c r="P32" s="7">
        <f>SUM(D32:O32)</f>
        <v>17538041.91300001</v>
      </c>
    </row>
    <row r="33" spans="1:16">
      <c r="A33" s="4">
        <f>A32+1</f>
        <v>24</v>
      </c>
      <c r="B33" s="8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</row>
    <row r="34" spans="1:16">
      <c r="A34" s="4">
        <f>A33+1</f>
        <v>25</v>
      </c>
      <c r="B34" s="8" t="s">
        <v>3</v>
      </c>
      <c r="C34" s="6" t="s">
        <v>2</v>
      </c>
      <c r="D34" s="10">
        <v>83414397.06424202</v>
      </c>
      <c r="E34" s="10">
        <v>76180515.958710924</v>
      </c>
      <c r="F34" s="10">
        <v>80469238.344457567</v>
      </c>
      <c r="G34" s="10">
        <v>75040352.716578364</v>
      </c>
      <c r="H34" s="10">
        <v>76929710.586432695</v>
      </c>
      <c r="I34" s="10">
        <v>76033893.128012508</v>
      </c>
      <c r="J34" s="10">
        <v>79311043.820768252</v>
      </c>
      <c r="K34" s="10">
        <v>80422744.796842188</v>
      </c>
      <c r="L34" s="10">
        <v>76059279.438936412</v>
      </c>
      <c r="M34" s="10">
        <v>77635054.102938414</v>
      </c>
      <c r="N34" s="10">
        <v>80289524.061443344</v>
      </c>
      <c r="O34" s="10">
        <v>86272046.36187762</v>
      </c>
      <c r="P34" s="7">
        <f>SUM(D34:O34)</f>
        <v>948057800.38124037</v>
      </c>
    </row>
    <row r="35" spans="1:16">
      <c r="A35" s="4">
        <f>A34+1</f>
        <v>26</v>
      </c>
      <c r="B35" s="8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</row>
    <row r="36" spans="1:16">
      <c r="A36" s="4">
        <f>A35+1</f>
        <v>27</v>
      </c>
      <c r="B36" s="8" t="s">
        <v>44</v>
      </c>
      <c r="C36" s="6" t="str">
        <f>"("&amp;A$32&amp;") / ("&amp;A$34&amp;")"</f>
        <v>(23) / (25)</v>
      </c>
      <c r="D36" s="72">
        <f>D32/D34</f>
        <v>1.0099132891306655E-2</v>
      </c>
      <c r="E36" s="72">
        <f>E32/E34</f>
        <v>1.0065200705854798E-2</v>
      </c>
      <c r="F36" s="72">
        <f>F32/F34</f>
        <v>1.0086368539064255E-2</v>
      </c>
      <c r="G36" s="72">
        <f>G32/G34</f>
        <v>1.0064473681946693E-2</v>
      </c>
      <c r="H36" s="72">
        <f>H32/H34</f>
        <v>2.267162071330597E-2</v>
      </c>
      <c r="I36" s="72">
        <f>I32/I34</f>
        <v>2.2656692418730435E-2</v>
      </c>
      <c r="J36" s="72">
        <f>J32/J34</f>
        <v>2.269082984290206E-2</v>
      </c>
      <c r="K36" s="72">
        <f>K32/K34</f>
        <v>2.2718148138506967E-2</v>
      </c>
      <c r="L36" s="72">
        <f>L32/L34</f>
        <v>2.2647888235425139E-2</v>
      </c>
      <c r="M36" s="72">
        <f>M32/M34</f>
        <v>2.2676543480805895E-2</v>
      </c>
      <c r="N36" s="72">
        <f>N32/N34</f>
        <v>2.2696662002946268E-2</v>
      </c>
      <c r="O36" s="72">
        <f>O32/O34</f>
        <v>2.275481772816124E-2</v>
      </c>
      <c r="P36" s="72">
        <f>P32/P34</f>
        <v>1.8498916317072098E-2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6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3.42578125" style="1" bestFit="1" customWidth="1"/>
    <col min="17" max="18" width="12.28515625" style="1" customWidth="1"/>
    <col min="19" max="16384" width="9.140625" style="1"/>
  </cols>
  <sheetData>
    <row r="1" spans="1:2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</row>
    <row r="2" spans="1: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"/>
    </row>
    <row r="3" spans="1:21">
      <c r="A3" s="38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</row>
    <row r="4" spans="1:21" ht="15">
      <c r="A4" s="37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21" ht="15">
      <c r="A5" s="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ht="25.5" customHeight="1">
      <c r="A7" s="34" t="s">
        <v>39</v>
      </c>
      <c r="B7" s="33"/>
      <c r="C7" s="32" t="s">
        <v>38</v>
      </c>
      <c r="D7" s="31">
        <v>41275</v>
      </c>
      <c r="E7" s="31">
        <f>EDATE(D7,1)</f>
        <v>41306</v>
      </c>
      <c r="F7" s="31">
        <f>EDATE(E7,1)</f>
        <v>41334</v>
      </c>
      <c r="G7" s="31">
        <f>EDATE(F7,1)</f>
        <v>41365</v>
      </c>
      <c r="H7" s="31">
        <f>EDATE(G7,1)</f>
        <v>41395</v>
      </c>
      <c r="I7" s="31">
        <f>EDATE(H7,1)</f>
        <v>41426</v>
      </c>
      <c r="J7" s="31">
        <f>EDATE(I7,1)</f>
        <v>41456</v>
      </c>
      <c r="K7" s="31">
        <f>EDATE(J7,1)</f>
        <v>41487</v>
      </c>
      <c r="L7" s="31">
        <f>EDATE(K7,1)</f>
        <v>41518</v>
      </c>
      <c r="M7" s="31">
        <f>EDATE(L7,1)</f>
        <v>41548</v>
      </c>
      <c r="N7" s="31">
        <f>EDATE(M7,1)</f>
        <v>41579</v>
      </c>
      <c r="O7" s="31">
        <f>EDATE(N7,1)</f>
        <v>41609</v>
      </c>
      <c r="P7" s="31" t="s">
        <v>37</v>
      </c>
      <c r="Q7" s="30"/>
      <c r="R7" s="30"/>
      <c r="S7" s="29"/>
      <c r="T7" s="29"/>
      <c r="U7" s="29"/>
    </row>
    <row r="8" spans="1:21">
      <c r="A8" s="4"/>
      <c r="B8" s="6" t="s">
        <v>36</v>
      </c>
      <c r="C8" s="6" t="s">
        <v>35</v>
      </c>
      <c r="D8" s="6" t="s">
        <v>34</v>
      </c>
      <c r="E8" s="6" t="s">
        <v>33</v>
      </c>
      <c r="F8" s="6" t="s">
        <v>32</v>
      </c>
      <c r="G8" s="6" t="s">
        <v>31</v>
      </c>
      <c r="H8" s="6" t="s">
        <v>30</v>
      </c>
      <c r="I8" s="6" t="s">
        <v>29</v>
      </c>
      <c r="J8" s="6" t="s">
        <v>28</v>
      </c>
      <c r="K8" s="6" t="s">
        <v>27</v>
      </c>
      <c r="L8" s="6" t="s">
        <v>26</v>
      </c>
      <c r="M8" s="6" t="s">
        <v>25</v>
      </c>
      <c r="N8" s="6" t="s">
        <v>24</v>
      </c>
      <c r="O8" s="6" t="s">
        <v>23</v>
      </c>
      <c r="P8" s="6" t="s">
        <v>22</v>
      </c>
    </row>
    <row r="9" spans="1:2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21">
      <c r="A10" s="4">
        <v>1</v>
      </c>
      <c r="B10" s="8" t="s">
        <v>21</v>
      </c>
      <c r="C10" s="6" t="s">
        <v>16</v>
      </c>
      <c r="D10" s="24">
        <v>0</v>
      </c>
      <c r="E10" s="24">
        <v>0</v>
      </c>
      <c r="F10" s="24">
        <v>0</v>
      </c>
      <c r="G10" s="24">
        <v>0</v>
      </c>
      <c r="H10" s="24">
        <v>122276.99354560654</v>
      </c>
      <c r="I10" s="24">
        <v>122447.36258001345</v>
      </c>
      <c r="J10" s="24">
        <v>122621.63461905021</v>
      </c>
      <c r="K10" s="24">
        <v>122701.60972035103</v>
      </c>
      <c r="L10" s="24">
        <v>122791.07884558549</v>
      </c>
      <c r="M10" s="24">
        <v>122799.88138767912</v>
      </c>
      <c r="N10" s="24">
        <v>122803.87676716188</v>
      </c>
      <c r="O10" s="24">
        <v>122861.77587039527</v>
      </c>
      <c r="P10" s="42"/>
      <c r="Q10" s="23"/>
      <c r="R10" s="23"/>
    </row>
    <row r="11" spans="1:21">
      <c r="A11" s="4">
        <f>A10+1</f>
        <v>2</v>
      </c>
      <c r="B11" s="8" t="s">
        <v>20</v>
      </c>
      <c r="C11" s="22" t="s">
        <v>19</v>
      </c>
      <c r="D11" s="27">
        <v>0</v>
      </c>
      <c r="E11" s="27">
        <f>D11</f>
        <v>0</v>
      </c>
      <c r="F11" s="27">
        <f>E11</f>
        <v>0</v>
      </c>
      <c r="G11" s="27">
        <v>0</v>
      </c>
      <c r="H11" s="27">
        <v>138.26620425768323</v>
      </c>
      <c r="I11" s="27">
        <v>142.92540850568042</v>
      </c>
      <c r="J11" s="27">
        <v>143.52538136909189</v>
      </c>
      <c r="K11" s="27">
        <v>148.04808380338255</v>
      </c>
      <c r="L11" s="27">
        <v>149.6038862248559</v>
      </c>
      <c r="M11" s="27">
        <v>143.44071043386262</v>
      </c>
      <c r="N11" s="27">
        <v>151.00956335924906</v>
      </c>
      <c r="O11" s="27">
        <v>158.85442125494134</v>
      </c>
      <c r="P11" s="41"/>
      <c r="Q11" s="26"/>
      <c r="R11" s="26"/>
    </row>
    <row r="12" spans="1:21">
      <c r="A12" s="4">
        <f>A11+1</f>
        <v>3</v>
      </c>
      <c r="B12" s="8" t="s">
        <v>18</v>
      </c>
      <c r="C12" s="6" t="str">
        <f>"("&amp;A10&amp;") x ("&amp;A11&amp;")"</f>
        <v>(1) x (2)</v>
      </c>
      <c r="D12" s="10">
        <f>D10*D11</f>
        <v>0</v>
      </c>
      <c r="E12" s="10">
        <f>E10*E11</f>
        <v>0</v>
      </c>
      <c r="F12" s="10">
        <f>F10*F11</f>
        <v>0</v>
      </c>
      <c r="G12" s="10">
        <f>G10*G11</f>
        <v>0</v>
      </c>
      <c r="H12" s="10">
        <f>H10*H11</f>
        <v>16906775.765592247</v>
      </c>
      <c r="I12" s="10">
        <f>I10*I11</f>
        <v>17500839.31719159</v>
      </c>
      <c r="J12" s="10">
        <f>J10*J11</f>
        <v>17599316.872800622</v>
      </c>
      <c r="K12" s="10">
        <f>K10*K11</f>
        <v>18165738.19868847</v>
      </c>
      <c r="L12" s="10">
        <f>L10*L11</f>
        <v>18370022.589042284</v>
      </c>
      <c r="M12" s="10">
        <f>M10*M11</f>
        <v>17614502.227442756</v>
      </c>
      <c r="N12" s="10">
        <f>N10*N11</f>
        <v>18544559.809432145</v>
      </c>
      <c r="O12" s="10">
        <f>O10*O11</f>
        <v>19517136.300245959</v>
      </c>
      <c r="P12" s="11">
        <f>SUM(D12:O12)</f>
        <v>144218891.08043605</v>
      </c>
      <c r="Q12" s="17"/>
      <c r="R12" s="17"/>
    </row>
    <row r="13" spans="1:21">
      <c r="A13" s="4">
        <f>A12+1</f>
        <v>4</v>
      </c>
      <c r="B13" s="8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1"/>
      <c r="Q13" s="25"/>
      <c r="R13" s="25"/>
    </row>
    <row r="14" spans="1:21">
      <c r="A14" s="4">
        <f>A13+1</f>
        <v>5</v>
      </c>
      <c r="B14" s="3" t="s">
        <v>17</v>
      </c>
      <c r="C14" s="6" t="s">
        <v>16</v>
      </c>
      <c r="D14" s="24">
        <v>0</v>
      </c>
      <c r="E14" s="24">
        <v>0</v>
      </c>
      <c r="F14" s="24">
        <v>0</v>
      </c>
      <c r="G14" s="24">
        <v>0</v>
      </c>
      <c r="H14" s="24">
        <v>840256000</v>
      </c>
      <c r="I14" s="24">
        <v>831064000</v>
      </c>
      <c r="J14" s="24">
        <v>868896000</v>
      </c>
      <c r="K14" s="24">
        <v>880760000</v>
      </c>
      <c r="L14" s="24">
        <v>828367000</v>
      </c>
      <c r="M14" s="24">
        <v>845255000</v>
      </c>
      <c r="N14" s="24">
        <v>874378000</v>
      </c>
      <c r="O14" s="24">
        <v>948864000</v>
      </c>
      <c r="P14" s="11"/>
      <c r="Q14" s="23"/>
      <c r="R14" s="23"/>
    </row>
    <row r="15" spans="1:21">
      <c r="A15" s="4">
        <f>A14+1</f>
        <v>6</v>
      </c>
      <c r="B15" s="8" t="s">
        <v>15</v>
      </c>
      <c r="C15" s="22" t="s">
        <v>5</v>
      </c>
      <c r="D15" s="21">
        <v>0</v>
      </c>
      <c r="E15" s="21">
        <f>$D$15</f>
        <v>0</v>
      </c>
      <c r="F15" s="21">
        <f>$D$15</f>
        <v>0</v>
      </c>
      <c r="G15" s="20">
        <v>0</v>
      </c>
      <c r="H15" s="20">
        <v>2.1006E-2</v>
      </c>
      <c r="I15" s="20">
        <f>$H$15</f>
        <v>2.1006E-2</v>
      </c>
      <c r="J15" s="20">
        <f>$H$15</f>
        <v>2.1006E-2</v>
      </c>
      <c r="K15" s="20">
        <f>$H$15</f>
        <v>2.1006E-2</v>
      </c>
      <c r="L15" s="20">
        <f>$H$15</f>
        <v>2.1006E-2</v>
      </c>
      <c r="M15" s="20">
        <f>$H$15</f>
        <v>2.1006E-2</v>
      </c>
      <c r="N15" s="20">
        <f>$H$15</f>
        <v>2.1006E-2</v>
      </c>
      <c r="O15" s="20">
        <f>$H$15</f>
        <v>2.1006E-2</v>
      </c>
      <c r="P15" s="11"/>
      <c r="Q15" s="18"/>
      <c r="R15" s="18"/>
    </row>
    <row r="16" spans="1:21">
      <c r="A16" s="4">
        <f>A15+1</f>
        <v>7</v>
      </c>
      <c r="B16" s="8" t="s">
        <v>14</v>
      </c>
      <c r="C16" s="6" t="str">
        <f>"("&amp;A14&amp;") x ("&amp;A15&amp;")"</f>
        <v>(5) x (6)</v>
      </c>
      <c r="D16" s="10">
        <f>D14*D15</f>
        <v>0</v>
      </c>
      <c r="E16" s="10">
        <f>E14*E15</f>
        <v>0</v>
      </c>
      <c r="F16" s="10">
        <f>F14*F15</f>
        <v>0</v>
      </c>
      <c r="G16" s="10">
        <f>G14*G15</f>
        <v>0</v>
      </c>
      <c r="H16" s="10">
        <f>H14*H15</f>
        <v>17650417.535999998</v>
      </c>
      <c r="I16" s="10">
        <f>I14*I15</f>
        <v>17457330.384</v>
      </c>
      <c r="J16" s="10">
        <f>J14*J15</f>
        <v>18252029.376000002</v>
      </c>
      <c r="K16" s="10">
        <f>K14*K15</f>
        <v>18501244.559999999</v>
      </c>
      <c r="L16" s="10">
        <f>L14*L15</f>
        <v>17400677.202</v>
      </c>
      <c r="M16" s="10">
        <f>M14*M15</f>
        <v>17755426.530000001</v>
      </c>
      <c r="N16" s="10">
        <f>N14*N15</f>
        <v>18367184.267999999</v>
      </c>
      <c r="O16" s="10">
        <f>O14*O15</f>
        <v>19931837.184</v>
      </c>
      <c r="P16" s="11">
        <f>SUM(D16:O16)</f>
        <v>145316147.04000002</v>
      </c>
      <c r="Q16" s="17"/>
      <c r="R16" s="17"/>
    </row>
    <row r="17" spans="1:18">
      <c r="A17" s="4">
        <f>A16+1</f>
        <v>8</v>
      </c>
      <c r="B17" s="8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8">
      <c r="A18" s="4">
        <f>A17+1</f>
        <v>9</v>
      </c>
      <c r="B18" s="8" t="s">
        <v>13</v>
      </c>
      <c r="C18" s="6" t="str">
        <f>"("&amp;A$12&amp;") - ("&amp;A16&amp;")"</f>
        <v>(3) - (7)</v>
      </c>
      <c r="D18" s="10">
        <f>D12-D16</f>
        <v>0</v>
      </c>
      <c r="E18" s="10">
        <f>E12-E16</f>
        <v>0</v>
      </c>
      <c r="F18" s="10">
        <f>F12-F16</f>
        <v>0</v>
      </c>
      <c r="G18" s="10">
        <f>G12-G16</f>
        <v>0</v>
      </c>
      <c r="H18" s="10">
        <f>H12-H16</f>
        <v>-743641.7704077512</v>
      </c>
      <c r="I18" s="10">
        <f>I12-I16</f>
        <v>43508.933191590011</v>
      </c>
      <c r="J18" s="10">
        <f>J12-J16</f>
        <v>-652712.50319937989</v>
      </c>
      <c r="K18" s="10">
        <f>K12-K16</f>
        <v>-335506.36131152883</v>
      </c>
      <c r="L18" s="10">
        <f>L12-L16</f>
        <v>969345.38704228401</v>
      </c>
      <c r="M18" s="10">
        <f>M12-M16</f>
        <v>-140924.3025572449</v>
      </c>
      <c r="N18" s="10">
        <f>N12-N16</f>
        <v>177375.54143214598</v>
      </c>
      <c r="O18" s="10">
        <f>O12-O16</f>
        <v>-414700.88375404105</v>
      </c>
      <c r="P18" s="7">
        <f>SUM(D18:O18)</f>
        <v>-1097255.9595639259</v>
      </c>
      <c r="Q18" s="17"/>
      <c r="R18" s="17"/>
    </row>
    <row r="19" spans="1:18">
      <c r="A19" s="4">
        <f>A18+1</f>
        <v>10</v>
      </c>
      <c r="B19" s="8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1"/>
    </row>
    <row r="20" spans="1:18">
      <c r="A20" s="4">
        <f>A19+1</f>
        <v>11</v>
      </c>
      <c r="B20" s="8" t="s">
        <v>12</v>
      </c>
      <c r="C20" s="6" t="s">
        <v>2</v>
      </c>
      <c r="D20" s="16">
        <v>0</v>
      </c>
      <c r="E20" s="16">
        <v>0</v>
      </c>
      <c r="F20" s="16">
        <v>0</v>
      </c>
      <c r="G20" s="16">
        <v>0</v>
      </c>
      <c r="H20" s="16">
        <v>-1007.0148974271632</v>
      </c>
      <c r="I20" s="16">
        <v>-1955.1114478240481</v>
      </c>
      <c r="J20" s="16">
        <v>-2780.0746155429301</v>
      </c>
      <c r="K20" s="16">
        <v>-4118.2876612347854</v>
      </c>
      <c r="L20" s="16">
        <v>-3259.9639805577212</v>
      </c>
      <c r="M20" s="16">
        <v>-2138.1437619842309</v>
      </c>
      <c r="N20" s="16">
        <v>-2088.7827093411356</v>
      </c>
      <c r="O20" s="16">
        <v>-2410.1607770687019</v>
      </c>
      <c r="P20" s="11">
        <f>SUM(D20:O20)</f>
        <v>-19757.539850980713</v>
      </c>
      <c r="Q20" s="15"/>
      <c r="R20" s="15"/>
    </row>
    <row r="21" spans="1:18">
      <c r="A21" s="4">
        <f>A20+1</f>
        <v>12</v>
      </c>
      <c r="B21" s="8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1"/>
    </row>
    <row r="22" spans="1:18">
      <c r="A22" s="4">
        <f>A21+1</f>
        <v>13</v>
      </c>
      <c r="B22" s="8" t="s">
        <v>11</v>
      </c>
      <c r="C22" s="6" t="str">
        <f>"Σ(("&amp;A$18&amp;") + ("&amp;A20&amp;"))"</f>
        <v>Σ((9) + (11))</v>
      </c>
      <c r="D22" s="10">
        <f>D18+D20</f>
        <v>0</v>
      </c>
      <c r="E22" s="10">
        <f>D22+E18+E20</f>
        <v>0</v>
      </c>
      <c r="F22" s="10">
        <f>E22+F18+F20</f>
        <v>0</v>
      </c>
      <c r="G22" s="10">
        <f>F22+G18+G20</f>
        <v>0</v>
      </c>
      <c r="H22" s="10">
        <f>G22+H18+H20</f>
        <v>-744648.78530517837</v>
      </c>
      <c r="I22" s="10">
        <f>H22+I18+I20</f>
        <v>-703094.96356141241</v>
      </c>
      <c r="J22" s="10">
        <f>I22+J18+J20</f>
        <v>-1358587.5413763353</v>
      </c>
      <c r="K22" s="10">
        <f>J22+K18+K20</f>
        <v>-1698212.190349099</v>
      </c>
      <c r="L22" s="10">
        <f>K22+L18+L20</f>
        <v>-732126.76728737273</v>
      </c>
      <c r="M22" s="10">
        <f>L22+M18+M20</f>
        <v>-875189.21360660181</v>
      </c>
      <c r="N22" s="10">
        <f>M22+N18+N20</f>
        <v>-699902.45488379698</v>
      </c>
      <c r="O22" s="10">
        <f>N22+O18+O20</f>
        <v>-1117013.4994149068</v>
      </c>
      <c r="P22" s="11"/>
    </row>
    <row r="23" spans="1:18">
      <c r="A23" s="4">
        <f>A22+1</f>
        <v>14</v>
      </c>
      <c r="B23" s="2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</row>
    <row r="24" spans="1:18">
      <c r="A24" s="4">
        <f>A23+1</f>
        <v>15</v>
      </c>
      <c r="B24" s="8" t="s">
        <v>10</v>
      </c>
      <c r="C24" s="6" t="s">
        <v>9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1"/>
    </row>
    <row r="25" spans="1:18">
      <c r="A25" s="4">
        <f>A24+1</f>
        <v>16</v>
      </c>
      <c r="B25" s="2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8">
      <c r="A26" s="4">
        <f>A25+1</f>
        <v>17</v>
      </c>
      <c r="B26" s="8" t="s">
        <v>8</v>
      </c>
      <c r="C26" s="6" t="str">
        <f>"("&amp;A14&amp;") x ("&amp;A24&amp;")"</f>
        <v>(5) x (15)</v>
      </c>
      <c r="D26" s="10">
        <v>0</v>
      </c>
      <c r="E26" s="10">
        <v>0</v>
      </c>
      <c r="F26" s="10">
        <v>0</v>
      </c>
      <c r="G26" s="10">
        <v>0</v>
      </c>
      <c r="H26" s="10">
        <f>H14*H24</f>
        <v>0</v>
      </c>
      <c r="I26" s="10">
        <f>I14*I24</f>
        <v>0</v>
      </c>
      <c r="J26" s="10">
        <f>J14*J24</f>
        <v>0</v>
      </c>
      <c r="K26" s="10">
        <f>K14*K24</f>
        <v>0</v>
      </c>
      <c r="L26" s="10">
        <f>L14*L24</f>
        <v>0</v>
      </c>
      <c r="M26" s="10">
        <f>M14*M24</f>
        <v>0</v>
      </c>
      <c r="N26" s="10">
        <f>N14*N24</f>
        <v>0</v>
      </c>
      <c r="O26" s="10">
        <f>O14*O24</f>
        <v>0</v>
      </c>
      <c r="P26" s="11"/>
    </row>
    <row r="27" spans="1:18">
      <c r="A27" s="4">
        <f>A26+1</f>
        <v>18</v>
      </c>
      <c r="B27" s="8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8">
      <c r="A28" s="4">
        <f>A27+1</f>
        <v>19</v>
      </c>
      <c r="B28" s="8" t="s">
        <v>7</v>
      </c>
      <c r="C28" s="6" t="str">
        <f>"("&amp;A$28&amp;") + ("&amp;A18&amp;") + ("&amp;A20&amp;") - ("&amp;A26&amp;")"</f>
        <v>(19) + (9) + (11) - (17)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1"/>
    </row>
    <row r="29" spans="1:18">
      <c r="A29" s="4">
        <f>A28+1</f>
        <v>20</v>
      </c>
      <c r="B29" s="8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1:18">
      <c r="A30" s="4">
        <f>A29+1</f>
        <v>21</v>
      </c>
      <c r="B30" s="3" t="s">
        <v>6</v>
      </c>
      <c r="C30" s="6" t="s">
        <v>5</v>
      </c>
      <c r="D30" s="39">
        <v>0</v>
      </c>
      <c r="E30" s="39">
        <f>+D30</f>
        <v>0</v>
      </c>
      <c r="F30" s="39">
        <f>+E30</f>
        <v>0</v>
      </c>
      <c r="G30" s="12">
        <v>0</v>
      </c>
      <c r="H30" s="12">
        <v>3.3800000000000149E-4</v>
      </c>
      <c r="I30" s="12">
        <f>+H30</f>
        <v>3.3800000000000149E-4</v>
      </c>
      <c r="J30" s="12">
        <f>+I30</f>
        <v>3.3800000000000149E-4</v>
      </c>
      <c r="K30" s="12">
        <f>+J30</f>
        <v>3.3800000000000149E-4</v>
      </c>
      <c r="L30" s="12">
        <f>+K30</f>
        <v>3.3800000000000149E-4</v>
      </c>
      <c r="M30" s="12">
        <f>+L30</f>
        <v>3.3800000000000149E-4</v>
      </c>
      <c r="N30" s="12">
        <f>+M30</f>
        <v>3.3800000000000149E-4</v>
      </c>
      <c r="O30" s="12">
        <f>+N30</f>
        <v>3.3800000000000149E-4</v>
      </c>
      <c r="P30" s="11"/>
    </row>
    <row r="31" spans="1:18">
      <c r="A31" s="4">
        <f>A30+1</f>
        <v>22</v>
      </c>
      <c r="B31" s="3"/>
      <c r="D31" s="2"/>
      <c r="E31" s="2"/>
      <c r="F31" s="2"/>
      <c r="G31" s="8"/>
      <c r="H31" s="8"/>
      <c r="I31" s="8"/>
      <c r="J31" s="8"/>
      <c r="K31" s="8"/>
      <c r="L31" s="8"/>
      <c r="M31" s="8"/>
      <c r="N31" s="8"/>
      <c r="O31" s="8"/>
      <c r="P31" s="11"/>
    </row>
    <row r="32" spans="1:18">
      <c r="A32" s="4">
        <f>A31+1</f>
        <v>23</v>
      </c>
      <c r="B32" s="3" t="s">
        <v>4</v>
      </c>
      <c r="C32" s="6" t="str">
        <f>"("&amp;A14&amp;") x ("&amp;A30&amp;")"</f>
        <v>(5) x (21)</v>
      </c>
      <c r="D32" s="40">
        <f>+D30*D12</f>
        <v>0</v>
      </c>
      <c r="E32" s="40">
        <f>+E30*E12</f>
        <v>0</v>
      </c>
      <c r="F32" s="40">
        <f>+F30*F12</f>
        <v>0</v>
      </c>
      <c r="G32" s="11">
        <f>+G30*G12</f>
        <v>0</v>
      </c>
      <c r="H32" s="11">
        <f>+H30*H14</f>
        <v>284006.52800000127</v>
      </c>
      <c r="I32" s="11">
        <f>+I30*I14</f>
        <v>280899.63200000126</v>
      </c>
      <c r="J32" s="11">
        <f>+J30*J14</f>
        <v>293686.84800000128</v>
      </c>
      <c r="K32" s="11">
        <f>+K30*K14</f>
        <v>297696.88000000134</v>
      </c>
      <c r="L32" s="11">
        <f>+L30*L14</f>
        <v>279988.04600000125</v>
      </c>
      <c r="M32" s="11">
        <f>+M30*M14</f>
        <v>285696.19000000128</v>
      </c>
      <c r="N32" s="11">
        <f>+N30*N14</f>
        <v>295539.76400000131</v>
      </c>
      <c r="O32" s="11">
        <f>+O30*O14</f>
        <v>320716.0320000014</v>
      </c>
      <c r="P32" s="11">
        <f>SUM(D32:O32)</f>
        <v>2338229.9200000106</v>
      </c>
    </row>
    <row r="33" spans="1:16">
      <c r="A33" s="4">
        <f>A32+1</f>
        <v>24</v>
      </c>
      <c r="B33" s="8"/>
      <c r="C33" s="6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>
      <c r="A34" s="4">
        <f>A33+1</f>
        <v>25</v>
      </c>
      <c r="B34" s="8" t="s">
        <v>3</v>
      </c>
      <c r="C34" s="6" t="s">
        <v>2</v>
      </c>
      <c r="D34" s="39">
        <v>0</v>
      </c>
      <c r="E34" s="39">
        <f>+D34</f>
        <v>0</v>
      </c>
      <c r="F34" s="39">
        <f>+E34</f>
        <v>0</v>
      </c>
      <c r="G34" s="10">
        <v>0</v>
      </c>
      <c r="H34" s="10">
        <v>73110317.17538324</v>
      </c>
      <c r="I34" s="10">
        <v>72355855.098744959</v>
      </c>
      <c r="J34" s="10">
        <v>75530797.706972688</v>
      </c>
      <c r="K34" s="10">
        <v>76471756.392495722</v>
      </c>
      <c r="L34" s="10">
        <v>72158264.645222455</v>
      </c>
      <c r="M34" s="10">
        <v>73537791.373778775</v>
      </c>
      <c r="N34" s="10">
        <v>76003699.084469929</v>
      </c>
      <c r="O34" s="10">
        <v>82241597.436412215</v>
      </c>
      <c r="P34" s="11">
        <f>SUM(D34:O34)</f>
        <v>601410078.91348004</v>
      </c>
    </row>
    <row r="35" spans="1:16">
      <c r="A35" s="4">
        <f>A34+1</f>
        <v>26</v>
      </c>
      <c r="B35" s="8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1:16">
      <c r="A36" s="4">
        <f>A35+1</f>
        <v>27</v>
      </c>
      <c r="B36" s="8" t="s">
        <v>44</v>
      </c>
      <c r="C36" s="6" t="str">
        <f>"("&amp;A$32&amp;") / ("&amp;A$34&amp;")"</f>
        <v>(23) / (25)</v>
      </c>
      <c r="D36" s="10"/>
      <c r="E36" s="10"/>
      <c r="F36" s="10"/>
      <c r="G36" s="9"/>
      <c r="H36" s="9">
        <f>H32/H34</f>
        <v>3.8846299533717285E-3</v>
      </c>
      <c r="I36" s="9">
        <f>I32/I34</f>
        <v>3.8821962869024758E-3</v>
      </c>
      <c r="J36" s="9">
        <f>J32/J34</f>
        <v>3.888305921769569E-3</v>
      </c>
      <c r="K36" s="9">
        <f>K32/K34</f>
        <v>3.892899732445726E-3</v>
      </c>
      <c r="L36" s="9">
        <f>L32/L34</f>
        <v>3.880193729389237E-3</v>
      </c>
      <c r="M36" s="9">
        <f>M32/M34</f>
        <v>3.8850254360762787E-3</v>
      </c>
      <c r="N36" s="9">
        <f>N32/N34</f>
        <v>3.8884918439501303E-3</v>
      </c>
      <c r="O36" s="9">
        <f>O32/O34</f>
        <v>3.8996814507156613E-3</v>
      </c>
      <c r="P36" s="9">
        <f>P32/P34</f>
        <v>3.8879127603320273E-3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3"/>
  <sheetViews>
    <sheetView zoomScaleNormal="100" workbookViewId="0">
      <selection activeCell="A4" sqref="A4:O4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9.140625" style="1" customWidth="1"/>
    <col min="7" max="7" width="9.85546875" style="1" customWidth="1"/>
    <col min="8" max="16384" width="9.140625" style="1"/>
  </cols>
  <sheetData>
    <row r="1" spans="1:15">
      <c r="A1" s="60" t="s">
        <v>43</v>
      </c>
      <c r="B1" s="60"/>
      <c r="C1" s="60"/>
      <c r="D1" s="60"/>
      <c r="E1" s="60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60" t="s">
        <v>42</v>
      </c>
      <c r="B2" s="60"/>
      <c r="C2" s="60"/>
      <c r="D2" s="60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1" t="s">
        <v>67</v>
      </c>
      <c r="B3" s="60"/>
      <c r="C3" s="60"/>
      <c r="D3" s="60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>
      <c r="A4" s="60" t="s">
        <v>66</v>
      </c>
      <c r="B4" s="60"/>
      <c r="C4" s="60"/>
      <c r="D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2"/>
      <c r="B5" s="2"/>
      <c r="C5" s="2"/>
      <c r="D5" s="2"/>
      <c r="E5" s="2"/>
    </row>
    <row r="6" spans="1:15" ht="15">
      <c r="A6" s="2"/>
      <c r="B6" s="2"/>
      <c r="C6" s="2"/>
      <c r="D6" s="2"/>
      <c r="E6" s="2"/>
      <c r="G6"/>
      <c r="H6"/>
    </row>
    <row r="7" spans="1:15" ht="25.5">
      <c r="A7" s="57" t="s">
        <v>39</v>
      </c>
      <c r="B7" s="58"/>
      <c r="C7" s="57" t="s">
        <v>38</v>
      </c>
      <c r="D7" s="57" t="s">
        <v>65</v>
      </c>
      <c r="E7" s="57" t="s">
        <v>64</v>
      </c>
      <c r="G7"/>
      <c r="H7"/>
    </row>
    <row r="8" spans="1:15" ht="15">
      <c r="A8" s="8"/>
      <c r="B8" s="6" t="s">
        <v>36</v>
      </c>
      <c r="C8" s="6" t="s">
        <v>35</v>
      </c>
      <c r="D8" s="6" t="s">
        <v>34</v>
      </c>
      <c r="E8" s="6" t="s">
        <v>33</v>
      </c>
      <c r="G8"/>
      <c r="H8"/>
    </row>
    <row r="9" spans="1:15" ht="15">
      <c r="A9" s="6">
        <v>1</v>
      </c>
      <c r="B9" s="56"/>
      <c r="C9" s="6"/>
      <c r="D9" s="6"/>
      <c r="E9" s="6"/>
      <c r="G9"/>
      <c r="H9"/>
    </row>
    <row r="10" spans="1:15" ht="15">
      <c r="A10" s="6">
        <f>A9+1</f>
        <v>2</v>
      </c>
      <c r="B10" s="8" t="s">
        <v>63</v>
      </c>
      <c r="C10" s="54" t="s">
        <v>59</v>
      </c>
      <c r="D10" s="7">
        <v>373040614.57279885</v>
      </c>
      <c r="E10" s="7">
        <v>245053047.79549074</v>
      </c>
      <c r="G10"/>
      <c r="H10"/>
    </row>
    <row r="11" spans="1:15" ht="15">
      <c r="A11" s="6">
        <f>A10+1</f>
        <v>3</v>
      </c>
      <c r="B11" s="8"/>
      <c r="C11" s="6"/>
      <c r="D11" s="8"/>
      <c r="E11" s="8"/>
      <c r="G11"/>
      <c r="H11"/>
    </row>
    <row r="12" spans="1:15" ht="15">
      <c r="A12" s="6">
        <f>A11+1</f>
        <v>4</v>
      </c>
      <c r="B12" s="3" t="s">
        <v>62</v>
      </c>
      <c r="C12" s="54" t="s">
        <v>59</v>
      </c>
      <c r="D12" s="55">
        <v>93138648.479999989</v>
      </c>
      <c r="E12" s="55">
        <v>31407936.850000001</v>
      </c>
      <c r="G12"/>
      <c r="H12"/>
    </row>
    <row r="13" spans="1:15" ht="15">
      <c r="A13" s="6">
        <f>A12+1</f>
        <v>5</v>
      </c>
      <c r="B13" s="8"/>
      <c r="C13" s="54"/>
      <c r="D13" s="11"/>
      <c r="E13" s="11"/>
      <c r="G13"/>
      <c r="H13"/>
    </row>
    <row r="14" spans="1:15" ht="15">
      <c r="A14" s="6">
        <f>A13+1</f>
        <v>6</v>
      </c>
      <c r="B14" s="8" t="s">
        <v>61</v>
      </c>
      <c r="C14" s="6" t="str">
        <f>"("&amp;A$10&amp;") - ("&amp;A12&amp;")"</f>
        <v>(2) - (4)</v>
      </c>
      <c r="D14" s="11">
        <f>+D10-D12</f>
        <v>279901966.09279883</v>
      </c>
      <c r="E14" s="11">
        <f>+E10-E12</f>
        <v>213645110.94549075</v>
      </c>
      <c r="G14"/>
      <c r="H14"/>
    </row>
    <row r="15" spans="1:15" ht="15">
      <c r="A15" s="6">
        <f>A14+1</f>
        <v>7</v>
      </c>
      <c r="B15" s="8"/>
      <c r="C15" s="54"/>
      <c r="D15" s="8"/>
      <c r="E15" s="8"/>
      <c r="G15"/>
      <c r="H15"/>
    </row>
    <row r="16" spans="1:15" ht="15">
      <c r="A16" s="6">
        <f>A15+1</f>
        <v>8</v>
      </c>
      <c r="B16" s="3" t="s">
        <v>60</v>
      </c>
      <c r="C16" s="54" t="s">
        <v>59</v>
      </c>
      <c r="D16" s="48">
        <v>10773318324.189205</v>
      </c>
      <c r="E16" s="48">
        <v>10336852082.775232</v>
      </c>
      <c r="G16"/>
      <c r="H16"/>
    </row>
    <row r="17" spans="1:8" ht="15">
      <c r="A17" s="6">
        <f>A16+1</f>
        <v>9</v>
      </c>
      <c r="B17" s="8"/>
      <c r="C17" s="6"/>
      <c r="D17" s="8"/>
      <c r="E17" s="8"/>
      <c r="G17"/>
      <c r="H17"/>
    </row>
    <row r="18" spans="1:8" ht="15.75" thickBot="1">
      <c r="A18" s="6">
        <f>A17+1</f>
        <v>10</v>
      </c>
      <c r="B18" s="3" t="s">
        <v>58</v>
      </c>
      <c r="C18" s="6" t="str">
        <f>"("&amp;A14&amp;") / ("&amp;A16&amp;")"</f>
        <v>(6) / (8)</v>
      </c>
      <c r="D18" s="47">
        <f>ROUND(D14/D16,6)</f>
        <v>2.5981000000000001E-2</v>
      </c>
      <c r="E18" s="47">
        <f>ROUND(E14/E16,6)</f>
        <v>2.0667999999999999E-2</v>
      </c>
      <c r="G18"/>
      <c r="H18"/>
    </row>
    <row r="19" spans="1:8" ht="15.75" thickTop="1">
      <c r="A19" s="6">
        <f>A18+1</f>
        <v>11</v>
      </c>
      <c r="B19" s="2"/>
      <c r="C19" s="2"/>
      <c r="D19" s="2"/>
      <c r="E19" s="2"/>
      <c r="G19"/>
      <c r="H19"/>
    </row>
    <row r="20" spans="1:8" ht="15">
      <c r="A20" s="6">
        <f>A19+1</f>
        <v>12</v>
      </c>
      <c r="B20" s="8" t="s">
        <v>57</v>
      </c>
      <c r="C20" s="6" t="s">
        <v>56</v>
      </c>
      <c r="D20" s="5">
        <v>315.38</v>
      </c>
      <c r="E20" s="5">
        <v>1852.7900000000002</v>
      </c>
      <c r="G20"/>
      <c r="H20"/>
    </row>
    <row r="21" spans="1:8" ht="15">
      <c r="A21" s="6">
        <f>A20+1</f>
        <v>13</v>
      </c>
      <c r="B21" s="8"/>
      <c r="C21" s="6"/>
      <c r="D21" s="8"/>
      <c r="E21" s="8"/>
      <c r="G21"/>
      <c r="H21"/>
    </row>
    <row r="22" spans="1:8" ht="15">
      <c r="A22" s="6">
        <f>A21+1</f>
        <v>14</v>
      </c>
      <c r="B22" s="46" t="s">
        <v>55</v>
      </c>
      <c r="C22" s="6" t="s">
        <v>16</v>
      </c>
      <c r="D22" s="53">
        <v>980677.30487449432</v>
      </c>
      <c r="E22" s="53">
        <v>124706.55717623094</v>
      </c>
      <c r="G22"/>
      <c r="H22"/>
    </row>
    <row r="23" spans="1:8" ht="15">
      <c r="A23" s="6">
        <f>A22+1</f>
        <v>15</v>
      </c>
      <c r="B23" s="8"/>
      <c r="C23" s="6"/>
      <c r="D23" s="8"/>
      <c r="E23" s="8"/>
      <c r="G23"/>
      <c r="H23"/>
    </row>
    <row r="24" spans="1:8" ht="15">
      <c r="A24" s="6">
        <f>A23+1</f>
        <v>16</v>
      </c>
      <c r="B24" s="46" t="s">
        <v>54</v>
      </c>
      <c r="C24" s="6" t="str">
        <f>"("&amp;A$20&amp;") x ("&amp;A22&amp;")"</f>
        <v>(12) x (14)</v>
      </c>
      <c r="D24" s="50">
        <f>D20*D22</f>
        <v>309286008.411318</v>
      </c>
      <c r="E24" s="50">
        <f>E20*E22</f>
        <v>231055062.07054895</v>
      </c>
      <c r="G24"/>
      <c r="H24"/>
    </row>
    <row r="25" spans="1:8" ht="15">
      <c r="A25" s="6">
        <f>A24+1</f>
        <v>17</v>
      </c>
      <c r="B25" s="8"/>
      <c r="C25" s="6"/>
      <c r="D25" s="50"/>
      <c r="E25" s="50"/>
      <c r="G25"/>
      <c r="H25"/>
    </row>
    <row r="26" spans="1:8" ht="15">
      <c r="A26" s="6">
        <f>A25+1</f>
        <v>18</v>
      </c>
      <c r="B26" s="8" t="s">
        <v>53</v>
      </c>
      <c r="C26" s="6" t="s">
        <v>2</v>
      </c>
      <c r="D26" s="52">
        <f>'JAP-22 Page 1'!O22</f>
        <v>-7087541.7365845367</v>
      </c>
      <c r="E26" s="52">
        <f>'JAP-22 Page 2'!O22</f>
        <v>-1117013.4994149068</v>
      </c>
      <c r="G26"/>
      <c r="H26"/>
    </row>
    <row r="27" spans="1:8" ht="15">
      <c r="A27" s="6">
        <f>A26+1</f>
        <v>19</v>
      </c>
      <c r="B27" s="8"/>
      <c r="C27" s="6"/>
      <c r="D27" s="51"/>
      <c r="E27" s="51"/>
      <c r="G27"/>
      <c r="H27"/>
    </row>
    <row r="28" spans="1:8" ht="15">
      <c r="A28" s="6">
        <f>A27+1</f>
        <v>20</v>
      </c>
      <c r="B28" s="8" t="s">
        <v>52</v>
      </c>
      <c r="C28" s="6" t="str">
        <f>"("&amp;A24&amp;") + ("&amp;A26&amp;")"</f>
        <v>(16) + (18)</v>
      </c>
      <c r="D28" s="50">
        <f>D24+D26</f>
        <v>302198466.67473346</v>
      </c>
      <c r="E28" s="50">
        <f>E24+E26</f>
        <v>229938048.57113403</v>
      </c>
      <c r="G28"/>
      <c r="H28"/>
    </row>
    <row r="29" spans="1:8" ht="15">
      <c r="A29" s="6">
        <f>A28+1</f>
        <v>21</v>
      </c>
      <c r="B29" s="2"/>
      <c r="C29" s="2"/>
      <c r="D29" s="49"/>
      <c r="E29" s="49"/>
      <c r="G29"/>
      <c r="H29"/>
    </row>
    <row r="30" spans="1:8" ht="15">
      <c r="A30" s="6">
        <f>A29+1</f>
        <v>22</v>
      </c>
      <c r="B30" s="3" t="s">
        <v>51</v>
      </c>
      <c r="C30" s="6" t="s">
        <v>16</v>
      </c>
      <c r="D30" s="48">
        <v>10636576000</v>
      </c>
      <c r="E30" s="48">
        <v>10670668000</v>
      </c>
      <c r="G30"/>
      <c r="H30"/>
    </row>
    <row r="31" spans="1:8" ht="15">
      <c r="A31" s="6">
        <f>A30+1</f>
        <v>23</v>
      </c>
      <c r="B31" s="2"/>
      <c r="C31" s="2"/>
      <c r="D31" s="2"/>
      <c r="E31" s="2"/>
      <c r="G31"/>
      <c r="H31"/>
    </row>
    <row r="32" spans="1:8" ht="15.75" thickBot="1">
      <c r="A32" s="6">
        <f>A31+1</f>
        <v>24</v>
      </c>
      <c r="B32" s="3" t="s">
        <v>50</v>
      </c>
      <c r="C32" s="6" t="str">
        <f>"("&amp;A28&amp;") / ("&amp;A30&amp;")"</f>
        <v>(20) / (22)</v>
      </c>
      <c r="D32" s="47">
        <f>ROUND(D28/D30,6)</f>
        <v>2.8410999999999999E-2</v>
      </c>
      <c r="E32" s="47">
        <f>ROUND(E28/E30,6)</f>
        <v>2.1548999999999999E-2</v>
      </c>
      <c r="G32"/>
      <c r="H32"/>
    </row>
    <row r="33" spans="1:8" ht="15.75" thickTop="1">
      <c r="A33" s="6">
        <f>A32+1</f>
        <v>25</v>
      </c>
      <c r="B33" s="2"/>
      <c r="C33" s="2"/>
      <c r="D33" s="2"/>
      <c r="E33" s="2"/>
      <c r="G33"/>
      <c r="H33"/>
    </row>
    <row r="34" spans="1:8" ht="15">
      <c r="A34" s="6">
        <f>A33+1</f>
        <v>26</v>
      </c>
      <c r="B34" s="46" t="s">
        <v>49</v>
      </c>
      <c r="C34" s="6" t="str">
        <f>"("&amp;A32&amp;") - ("&amp;A18&amp;")"</f>
        <v>(24) - (10)</v>
      </c>
      <c r="D34" s="45">
        <f>D32-D18</f>
        <v>2.4299999999999981E-3</v>
      </c>
      <c r="E34" s="45">
        <f>E32-E18</f>
        <v>8.8099999999999984E-4</v>
      </c>
      <c r="G34"/>
      <c r="H34"/>
    </row>
    <row r="35" spans="1:8" ht="15">
      <c r="A35" s="6">
        <f>A34+1</f>
        <v>27</v>
      </c>
      <c r="B35" s="46"/>
      <c r="C35" s="6"/>
      <c r="D35" s="45"/>
      <c r="E35" s="45"/>
      <c r="G35"/>
      <c r="H35"/>
    </row>
    <row r="36" spans="1:8" ht="15">
      <c r="A36" s="6">
        <f>A35+1</f>
        <v>28</v>
      </c>
      <c r="B36" s="8" t="s">
        <v>48</v>
      </c>
      <c r="C36" s="6" t="s">
        <v>47</v>
      </c>
      <c r="D36" s="45">
        <f>'JAP-22 Page 4'!D34</f>
        <v>2.4299999999999981E-3</v>
      </c>
      <c r="E36" s="45">
        <f>'JAP-22 Page 4'!E34</f>
        <v>8.8099999999999984E-4</v>
      </c>
      <c r="G36"/>
      <c r="H36"/>
    </row>
    <row r="37" spans="1:8" ht="15">
      <c r="A37" s="6">
        <f>A36+1</f>
        <v>29</v>
      </c>
      <c r="B37" s="8"/>
      <c r="C37" s="6"/>
      <c r="D37" s="2"/>
      <c r="E37" s="2"/>
      <c r="G37"/>
      <c r="H37"/>
    </row>
    <row r="38" spans="1:8" ht="15">
      <c r="A38" s="6">
        <f>A37+1</f>
        <v>30</v>
      </c>
      <c r="B38" s="8" t="s">
        <v>46</v>
      </c>
      <c r="C38" s="6" t="s">
        <v>9</v>
      </c>
      <c r="D38" s="44">
        <f>IF(D34=D36,D26,(D26-((D34-D36)*D30)))</f>
        <v>-7087541.7365845367</v>
      </c>
      <c r="E38" s="11">
        <f>IF(E34=E36,E26,(E26-((E34-E36)*E30)))</f>
        <v>-1117013.4994149068</v>
      </c>
      <c r="G38"/>
      <c r="H38"/>
    </row>
    <row r="39" spans="1:8" ht="15">
      <c r="A39" s="6">
        <f>A38+1</f>
        <v>31</v>
      </c>
      <c r="B39" s="8"/>
      <c r="C39" s="6"/>
      <c r="D39" s="2"/>
      <c r="E39" s="2"/>
      <c r="G39"/>
      <c r="H39"/>
    </row>
    <row r="40" spans="1:8" ht="15">
      <c r="A40" s="6">
        <f>A39+1</f>
        <v>32</v>
      </c>
      <c r="B40" s="2" t="s">
        <v>103</v>
      </c>
      <c r="C40" s="2"/>
      <c r="D40" s="43"/>
      <c r="E40" s="43"/>
      <c r="G40"/>
      <c r="H40"/>
    </row>
    <row r="41" spans="1:8" ht="15">
      <c r="G41"/>
      <c r="H41"/>
    </row>
    <row r="42" spans="1:8" ht="15">
      <c r="G42"/>
      <c r="H42"/>
    </row>
    <row r="43" spans="1:8" ht="15">
      <c r="G43"/>
      <c r="H43"/>
    </row>
    <row r="44" spans="1:8" ht="15">
      <c r="G44"/>
      <c r="H44"/>
    </row>
    <row r="45" spans="1:8" ht="15">
      <c r="G45"/>
      <c r="H45"/>
    </row>
    <row r="46" spans="1:8" ht="15">
      <c r="G46"/>
      <c r="H46"/>
    </row>
    <row r="47" spans="1:8" ht="15">
      <c r="G47"/>
      <c r="H47"/>
    </row>
    <row r="48" spans="1:8" ht="15">
      <c r="G48"/>
      <c r="H48"/>
    </row>
    <row r="49" spans="7:8" ht="15">
      <c r="G49"/>
      <c r="H49"/>
    </row>
    <row r="50" spans="7:8" ht="15">
      <c r="G50"/>
      <c r="H50"/>
    </row>
    <row r="51" spans="7:8" ht="15">
      <c r="G51"/>
      <c r="H51"/>
    </row>
    <row r="52" spans="7:8" ht="15">
      <c r="G52"/>
      <c r="H52"/>
    </row>
    <row r="53" spans="7:8" ht="15">
      <c r="G53"/>
      <c r="H53"/>
    </row>
    <row r="54" spans="7:8" ht="15">
      <c r="G54"/>
      <c r="H54"/>
    </row>
    <row r="55" spans="7:8" ht="15">
      <c r="G55"/>
      <c r="H55"/>
    </row>
    <row r="56" spans="7:8" ht="15">
      <c r="G56"/>
      <c r="H56"/>
    </row>
    <row r="57" spans="7:8" ht="15">
      <c r="G57"/>
      <c r="H57"/>
    </row>
    <row r="58" spans="7:8" ht="15">
      <c r="G58"/>
      <c r="H58"/>
    </row>
    <row r="59" spans="7:8" ht="15">
      <c r="G59"/>
      <c r="H59"/>
    </row>
    <row r="60" spans="7:8" ht="15">
      <c r="G60"/>
      <c r="H60"/>
    </row>
    <row r="61" spans="7:8" ht="15">
      <c r="G61"/>
      <c r="H61"/>
    </row>
    <row r="62" spans="7:8" ht="15">
      <c r="G62"/>
      <c r="H62"/>
    </row>
    <row r="63" spans="7:8" ht="15">
      <c r="G63"/>
      <c r="H63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8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Normal="100" workbookViewId="0">
      <selection activeCell="A4" sqref="A4:O4"/>
    </sheetView>
  </sheetViews>
  <sheetFormatPr defaultRowHeight="15"/>
  <cols>
    <col min="1" max="1" width="6.42578125" customWidth="1"/>
    <col min="2" max="2" width="58.28515625" customWidth="1"/>
    <col min="3" max="3" width="17" bestFit="1" customWidth="1"/>
    <col min="4" max="5" width="19.7109375" customWidth="1"/>
  </cols>
  <sheetData>
    <row r="1" spans="1:5">
      <c r="A1" s="60" t="s">
        <v>43</v>
      </c>
      <c r="B1" s="60"/>
      <c r="C1" s="60"/>
      <c r="D1" s="60"/>
      <c r="E1" s="60"/>
    </row>
    <row r="2" spans="1:5">
      <c r="A2" s="60" t="s">
        <v>42</v>
      </c>
      <c r="B2" s="60"/>
      <c r="C2" s="60"/>
      <c r="D2" s="60"/>
      <c r="E2" s="60"/>
    </row>
    <row r="3" spans="1:5">
      <c r="A3" s="60" t="s">
        <v>91</v>
      </c>
      <c r="B3" s="60"/>
      <c r="C3" s="60"/>
      <c r="D3" s="60"/>
      <c r="E3" s="60"/>
    </row>
    <row r="4" spans="1:5">
      <c r="A4" s="60" t="s">
        <v>66</v>
      </c>
      <c r="B4" s="60"/>
      <c r="C4" s="60"/>
      <c r="D4" s="60"/>
      <c r="E4" s="60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25.5">
      <c r="A7" s="70" t="s">
        <v>39</v>
      </c>
      <c r="B7" s="58"/>
      <c r="C7" s="70" t="s">
        <v>38</v>
      </c>
      <c r="D7" s="70" t="s">
        <v>65</v>
      </c>
      <c r="E7" s="70" t="s">
        <v>64</v>
      </c>
    </row>
    <row r="8" spans="1:5">
      <c r="A8" s="8"/>
      <c r="B8" s="6" t="s">
        <v>36</v>
      </c>
      <c r="C8" s="6" t="s">
        <v>35</v>
      </c>
      <c r="D8" s="6" t="s">
        <v>34</v>
      </c>
      <c r="E8" s="6" t="s">
        <v>33</v>
      </c>
    </row>
    <row r="9" spans="1:5">
      <c r="A9" s="6">
        <v>1</v>
      </c>
      <c r="B9" s="56"/>
      <c r="C9" s="6"/>
      <c r="D9" s="6"/>
      <c r="E9" s="6"/>
    </row>
    <row r="10" spans="1:5">
      <c r="A10" s="6">
        <f>A9+1</f>
        <v>2</v>
      </c>
      <c r="B10" s="8" t="s">
        <v>90</v>
      </c>
      <c r="C10" s="6" t="s">
        <v>84</v>
      </c>
      <c r="D10" s="7">
        <v>1124325199.3825426</v>
      </c>
      <c r="E10" s="7">
        <v>907446272.7694</v>
      </c>
    </row>
    <row r="11" spans="1:5">
      <c r="A11" s="6">
        <f>A10+1</f>
        <v>3</v>
      </c>
      <c r="B11" s="8"/>
      <c r="C11" s="6"/>
      <c r="D11" s="8"/>
      <c r="E11" s="8"/>
    </row>
    <row r="12" spans="1:5">
      <c r="A12" s="6">
        <f>A11+1</f>
        <v>4</v>
      </c>
      <c r="B12" s="8" t="s">
        <v>89</v>
      </c>
      <c r="C12" s="6" t="s">
        <v>88</v>
      </c>
      <c r="D12" s="69">
        <f>'JAP-22 Page 1'!P32</f>
        <v>10528790.020000005</v>
      </c>
      <c r="E12" s="69">
        <f>'JAP-22 Page 2'!P32</f>
        <v>2338229.9200000106</v>
      </c>
    </row>
    <row r="13" spans="1:5">
      <c r="A13" s="6">
        <f>A12+1</f>
        <v>5</v>
      </c>
      <c r="B13" s="8"/>
      <c r="C13" s="6"/>
      <c r="D13" s="8"/>
      <c r="E13" s="8"/>
    </row>
    <row r="14" spans="1:5">
      <c r="A14" s="6">
        <f>A13+1</f>
        <v>6</v>
      </c>
      <c r="B14" s="8" t="s">
        <v>87</v>
      </c>
      <c r="C14" s="6" t="s">
        <v>86</v>
      </c>
      <c r="D14" s="7">
        <f>D10-D12</f>
        <v>1113796409.3625426</v>
      </c>
      <c r="E14" s="7">
        <f>E10-E12</f>
        <v>905108042.84940004</v>
      </c>
    </row>
    <row r="15" spans="1:5">
      <c r="A15" s="6">
        <f>A14+1</f>
        <v>7</v>
      </c>
      <c r="B15" s="8"/>
      <c r="C15" s="6"/>
      <c r="D15" s="8"/>
      <c r="E15" s="8"/>
    </row>
    <row r="16" spans="1:5">
      <c r="A16" s="6">
        <f>A15+1</f>
        <v>8</v>
      </c>
      <c r="B16" s="8" t="s">
        <v>85</v>
      </c>
      <c r="C16" s="6" t="s">
        <v>84</v>
      </c>
      <c r="D16" s="52">
        <v>10613632000</v>
      </c>
      <c r="E16" s="52">
        <v>10438902000</v>
      </c>
    </row>
    <row r="17" spans="1:5">
      <c r="A17" s="6">
        <f>A16+1</f>
        <v>9</v>
      </c>
      <c r="B17" s="8"/>
      <c r="C17" s="6"/>
      <c r="D17" s="8"/>
      <c r="E17" s="8"/>
    </row>
    <row r="18" spans="1:5">
      <c r="A18" s="6">
        <f>A17+1</f>
        <v>10</v>
      </c>
      <c r="B18" s="8" t="s">
        <v>83</v>
      </c>
      <c r="C18" s="6" t="s">
        <v>82</v>
      </c>
      <c r="D18" s="12">
        <f>ROUND(D10/D16,6)</f>
        <v>0.105932</v>
      </c>
      <c r="E18" s="12">
        <f>ROUND(E10/E16,6)</f>
        <v>8.6929000000000006E-2</v>
      </c>
    </row>
    <row r="19" spans="1:5">
      <c r="A19" s="6">
        <f>A18+1</f>
        <v>11</v>
      </c>
      <c r="B19" s="8"/>
      <c r="C19" s="6"/>
      <c r="D19" s="67"/>
      <c r="E19" s="67"/>
    </row>
    <row r="20" spans="1:5">
      <c r="A20" s="6">
        <f>A19+1</f>
        <v>12</v>
      </c>
      <c r="B20" s="8" t="s">
        <v>81</v>
      </c>
      <c r="C20" s="6" t="s">
        <v>80</v>
      </c>
      <c r="D20" s="68">
        <v>1.6310000000000005E-3</v>
      </c>
      <c r="E20" s="68">
        <v>3.3800000000000149E-4</v>
      </c>
    </row>
    <row r="21" spans="1:5">
      <c r="A21" s="6">
        <f>A20+1</f>
        <v>13</v>
      </c>
      <c r="B21" s="8"/>
      <c r="C21" s="6"/>
      <c r="D21" s="67"/>
      <c r="E21" s="67"/>
    </row>
    <row r="22" spans="1:5">
      <c r="A22" s="6">
        <f>A21+1</f>
        <v>14</v>
      </c>
      <c r="B22" s="8" t="s">
        <v>79</v>
      </c>
      <c r="C22" s="6" t="s">
        <v>78</v>
      </c>
      <c r="D22" s="12">
        <f>D18+D20</f>
        <v>0.10756299999999999</v>
      </c>
      <c r="E22" s="12">
        <f>E18+E20</f>
        <v>8.7267000000000011E-2</v>
      </c>
    </row>
    <row r="23" spans="1:5">
      <c r="A23" s="6">
        <f>A22+1</f>
        <v>15</v>
      </c>
      <c r="B23" s="8"/>
      <c r="C23" s="6"/>
      <c r="D23" s="67"/>
      <c r="E23" s="67"/>
    </row>
    <row r="24" spans="1:5">
      <c r="A24" s="6">
        <f>A23+1</f>
        <v>16</v>
      </c>
      <c r="B24" s="8" t="s">
        <v>77</v>
      </c>
      <c r="C24" s="6" t="s">
        <v>76</v>
      </c>
      <c r="D24" s="12">
        <f>'JAP-22 Page 3'!D34</f>
        <v>2.4299999999999981E-3</v>
      </c>
      <c r="E24" s="12">
        <f>'JAP-22 Page 3'!E34</f>
        <v>8.8099999999999984E-4</v>
      </c>
    </row>
    <row r="25" spans="1:5">
      <c r="A25" s="6">
        <f>A24+1</f>
        <v>17</v>
      </c>
      <c r="B25" s="8"/>
      <c r="C25" s="6"/>
      <c r="D25" s="8"/>
      <c r="E25" s="8"/>
    </row>
    <row r="26" spans="1:5">
      <c r="A26" s="6">
        <f>A25+1</f>
        <v>18</v>
      </c>
      <c r="B26" s="8" t="s">
        <v>75</v>
      </c>
      <c r="C26" s="6" t="s">
        <v>74</v>
      </c>
      <c r="D26" s="45">
        <f>D24-D20</f>
        <v>7.9899999999999763E-4</v>
      </c>
      <c r="E26" s="45">
        <f>E24-E20</f>
        <v>5.4299999999999835E-4</v>
      </c>
    </row>
    <row r="27" spans="1:5">
      <c r="A27" s="6">
        <f>A26+1</f>
        <v>19</v>
      </c>
      <c r="B27" s="8"/>
      <c r="C27" s="6"/>
      <c r="D27" s="8"/>
      <c r="E27" s="8"/>
    </row>
    <row r="28" spans="1:5">
      <c r="A28" s="6">
        <f>A27+1</f>
        <v>20</v>
      </c>
      <c r="B28" s="8" t="s">
        <v>73</v>
      </c>
      <c r="C28" s="6" t="s">
        <v>72</v>
      </c>
      <c r="D28" s="9">
        <f>D26/D22</f>
        <v>7.4282048659854941E-3</v>
      </c>
      <c r="E28" s="9">
        <f>E26/E22</f>
        <v>6.2222833373439933E-3</v>
      </c>
    </row>
    <row r="29" spans="1:5">
      <c r="A29" s="6">
        <f>A28+1</f>
        <v>21</v>
      </c>
      <c r="B29" s="8"/>
      <c r="C29" s="6"/>
      <c r="D29" s="8"/>
      <c r="E29" s="8"/>
    </row>
    <row r="30" spans="1:5">
      <c r="A30" s="6">
        <f>A29+1</f>
        <v>22</v>
      </c>
      <c r="B30" s="8" t="s">
        <v>71</v>
      </c>
      <c r="C30" s="6" t="s">
        <v>9</v>
      </c>
      <c r="D30" s="66">
        <f>IF(D28&gt;3%,D28-3%,0)</f>
        <v>0</v>
      </c>
      <c r="E30" s="66">
        <f>IF(E28&gt;3%,E28-3%,0)</f>
        <v>0</v>
      </c>
    </row>
    <row r="31" spans="1:5">
      <c r="A31" s="6">
        <f>A30+1</f>
        <v>23</v>
      </c>
      <c r="B31" s="8"/>
      <c r="C31" s="6"/>
      <c r="D31" s="8"/>
      <c r="E31" s="8"/>
    </row>
    <row r="32" spans="1:5">
      <c r="A32" s="6">
        <f>A31+1</f>
        <v>24</v>
      </c>
      <c r="B32" s="8" t="s">
        <v>70</v>
      </c>
      <c r="C32" s="6" t="s">
        <v>69</v>
      </c>
      <c r="D32" s="65">
        <f>D30*D22</f>
        <v>0</v>
      </c>
      <c r="E32" s="65">
        <f>E30*E22</f>
        <v>0</v>
      </c>
    </row>
    <row r="33" spans="1:5">
      <c r="A33" s="6">
        <f>A32+1</f>
        <v>25</v>
      </c>
      <c r="B33" s="2"/>
      <c r="C33" s="2"/>
      <c r="D33" s="64"/>
      <c r="E33" s="64"/>
    </row>
    <row r="34" spans="1:5">
      <c r="A34" s="6">
        <f>A33+1</f>
        <v>26</v>
      </c>
      <c r="B34" s="8" t="s">
        <v>48</v>
      </c>
      <c r="C34" s="6" t="s">
        <v>68</v>
      </c>
      <c r="D34" s="12">
        <f>D24-D32</f>
        <v>2.4299999999999981E-3</v>
      </c>
      <c r="E34" s="12">
        <f>E24-E32</f>
        <v>8.8099999999999984E-4</v>
      </c>
    </row>
    <row r="35" spans="1:5">
      <c r="A35" s="6">
        <f>A34+1</f>
        <v>27</v>
      </c>
      <c r="B35" s="63"/>
      <c r="C35" s="63"/>
      <c r="D35" s="63"/>
      <c r="E35" s="63"/>
    </row>
    <row r="36" spans="1:5">
      <c r="A36" s="6">
        <f>A35+1</f>
        <v>28</v>
      </c>
      <c r="B36" s="2" t="s">
        <v>103</v>
      </c>
      <c r="C36" s="63"/>
      <c r="D36" s="63"/>
      <c r="E36" s="63"/>
    </row>
    <row r="37" spans="1:5">
      <c r="A37" s="6"/>
      <c r="B37" s="2"/>
    </row>
    <row r="39" spans="1:5">
      <c r="D39" s="6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8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71" customWidth="1"/>
    <col min="2" max="2" width="41" style="71" customWidth="1"/>
    <col min="3" max="3" width="20.140625" style="71" bestFit="1" customWidth="1"/>
    <col min="4" max="15" width="14.7109375" style="71" customWidth="1"/>
    <col min="16" max="16" width="15.5703125" style="71" bestFit="1" customWidth="1"/>
    <col min="17" max="18" width="12.28515625" style="71" customWidth="1"/>
    <col min="19" max="16384" width="9.140625" style="71"/>
  </cols>
  <sheetData>
    <row r="1" spans="1:2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8"/>
    </row>
    <row r="3" spans="1:21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8"/>
    </row>
    <row r="4" spans="1:21">
      <c r="A4" s="37" t="s">
        <v>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"/>
    </row>
    <row r="5" spans="1:21">
      <c r="A5" s="6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"/>
    </row>
    <row r="6" spans="1:2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ht="25.5" customHeight="1">
      <c r="A7" s="80" t="s">
        <v>39</v>
      </c>
      <c r="B7" s="33"/>
      <c r="C7" s="32" t="s">
        <v>38</v>
      </c>
      <c r="D7" s="31">
        <v>41640</v>
      </c>
      <c r="E7" s="31">
        <f>EDATE(D7,1)</f>
        <v>41671</v>
      </c>
      <c r="F7" s="31">
        <f>EDATE(E7,1)</f>
        <v>41699</v>
      </c>
      <c r="G7" s="31">
        <f>EDATE(F7,1)</f>
        <v>41730</v>
      </c>
      <c r="H7" s="31">
        <f>EDATE(G7,1)</f>
        <v>41760</v>
      </c>
      <c r="I7" s="31">
        <f>EDATE(H7,1)</f>
        <v>41791</v>
      </c>
      <c r="J7" s="31">
        <f>EDATE(I7,1)</f>
        <v>41821</v>
      </c>
      <c r="K7" s="31">
        <f>EDATE(J7,1)</f>
        <v>41852</v>
      </c>
      <c r="L7" s="31">
        <f>EDATE(K7,1)</f>
        <v>41883</v>
      </c>
      <c r="M7" s="31">
        <f>EDATE(L7,1)</f>
        <v>41913</v>
      </c>
      <c r="N7" s="31">
        <f>EDATE(M7,1)</f>
        <v>41944</v>
      </c>
      <c r="O7" s="31">
        <f>EDATE(N7,1)</f>
        <v>41974</v>
      </c>
      <c r="P7" s="31" t="s">
        <v>37</v>
      </c>
      <c r="Q7" s="30"/>
      <c r="R7" s="30"/>
      <c r="S7" s="79"/>
      <c r="T7" s="79"/>
      <c r="U7" s="79"/>
    </row>
    <row r="8" spans="1:21">
      <c r="A8" s="6"/>
      <c r="B8" s="6" t="s">
        <v>36</v>
      </c>
      <c r="C8" s="6" t="s">
        <v>35</v>
      </c>
      <c r="D8" s="6" t="s">
        <v>34</v>
      </c>
      <c r="E8" s="6" t="s">
        <v>33</v>
      </c>
      <c r="F8" s="6" t="s">
        <v>32</v>
      </c>
      <c r="G8" s="6" t="s">
        <v>31</v>
      </c>
      <c r="H8" s="6" t="s">
        <v>30</v>
      </c>
      <c r="I8" s="6" t="s">
        <v>29</v>
      </c>
      <c r="J8" s="6" t="s">
        <v>28</v>
      </c>
      <c r="K8" s="6" t="s">
        <v>27</v>
      </c>
      <c r="L8" s="6" t="s">
        <v>26</v>
      </c>
      <c r="M8" s="6" t="s">
        <v>25</v>
      </c>
      <c r="N8" s="6" t="s">
        <v>24</v>
      </c>
      <c r="O8" s="6" t="s">
        <v>23</v>
      </c>
      <c r="P8" s="6" t="s">
        <v>22</v>
      </c>
    </row>
    <row r="9" spans="1:2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21">
      <c r="A10" s="4">
        <v>1</v>
      </c>
      <c r="B10" s="8" t="s">
        <v>21</v>
      </c>
      <c r="C10" s="6" t="s">
        <v>16</v>
      </c>
      <c r="D10" s="24">
        <v>966735.31555231009</v>
      </c>
      <c r="E10" s="24">
        <v>968187.20205489534</v>
      </c>
      <c r="F10" s="24">
        <v>969518.33993319434</v>
      </c>
      <c r="G10" s="24">
        <v>970822.44153662177</v>
      </c>
      <c r="H10" s="24">
        <v>972044.46680281882</v>
      </c>
      <c r="I10" s="24">
        <v>973321.10156963044</v>
      </c>
      <c r="J10" s="24">
        <v>974426.21489454352</v>
      </c>
      <c r="K10" s="24">
        <v>975887.04229842767</v>
      </c>
      <c r="L10" s="24">
        <v>977558.63643683423</v>
      </c>
      <c r="M10" s="24">
        <v>979609.78741786187</v>
      </c>
      <c r="N10" s="24">
        <v>981597.95804139762</v>
      </c>
      <c r="O10" s="24">
        <v>983378.83104605577</v>
      </c>
      <c r="P10" s="28"/>
      <c r="Q10" s="76"/>
      <c r="R10" s="76"/>
    </row>
    <row r="11" spans="1:21">
      <c r="A11" s="4">
        <f>A10+1</f>
        <v>2</v>
      </c>
      <c r="B11" s="8" t="s">
        <v>20</v>
      </c>
      <c r="C11" s="22" t="s">
        <v>19</v>
      </c>
      <c r="D11" s="27">
        <v>35.900523116197633</v>
      </c>
      <c r="E11" s="27">
        <v>34.363898874358391</v>
      </c>
      <c r="F11" s="27">
        <v>31.648372438522657</v>
      </c>
      <c r="G11" s="27">
        <v>28.234636973451792</v>
      </c>
      <c r="H11" s="27">
        <v>22.819870705679463</v>
      </c>
      <c r="I11" s="27">
        <v>21.17901853223583</v>
      </c>
      <c r="J11" s="27">
        <v>19.765075654951357</v>
      </c>
      <c r="K11" s="27">
        <v>19.444492567499914</v>
      </c>
      <c r="L11" s="27">
        <v>19.638509610278597</v>
      </c>
      <c r="M11" s="27">
        <v>20.519875136635292</v>
      </c>
      <c r="N11" s="27">
        <v>27.372390557588407</v>
      </c>
      <c r="O11" s="27">
        <v>34.493335832600707</v>
      </c>
      <c r="P11" s="5"/>
      <c r="Q11" s="78"/>
      <c r="R11" s="78"/>
    </row>
    <row r="12" spans="1:21">
      <c r="A12" s="4">
        <f>A11+1</f>
        <v>3</v>
      </c>
      <c r="B12" s="8" t="s">
        <v>18</v>
      </c>
      <c r="C12" s="6" t="str">
        <f>"("&amp;A10&amp;") x ("&amp;A11&amp;")"</f>
        <v>(1) x (2)</v>
      </c>
      <c r="D12" s="10">
        <f>D10*D11</f>
        <v>34706303.543230318</v>
      </c>
      <c r="E12" s="10">
        <f>E10*E11</f>
        <v>33270687.102862418</v>
      </c>
      <c r="F12" s="10">
        <f>F10*F11</f>
        <v>30683677.508183949</v>
      </c>
      <c r="G12" s="10">
        <f>G10*G11</f>
        <v>27410819.202466641</v>
      </c>
      <c r="H12" s="10">
        <f>H10*H11</f>
        <v>22181929.052611459</v>
      </c>
      <c r="I12" s="10">
        <f>I10*I11</f>
        <v>20613985.647959396</v>
      </c>
      <c r="J12" s="10">
        <f>J10*J11</f>
        <v>19259607.857558541</v>
      </c>
      <c r="K12" s="10">
        <f>K10*K11</f>
        <v>18975628.34069125</v>
      </c>
      <c r="L12" s="10">
        <f>L10*L11</f>
        <v>19197794.676275611</v>
      </c>
      <c r="M12" s="10">
        <f>M10*M11</f>
        <v>20101470.520440366</v>
      </c>
      <c r="N12" s="10">
        <f>N10*N11</f>
        <v>26868682.678040415</v>
      </c>
      <c r="O12" s="10">
        <f>O10*O11</f>
        <v>33920016.269941911</v>
      </c>
      <c r="P12" s="7">
        <f>SUM(D12:O12)</f>
        <v>307190602.40026236</v>
      </c>
      <c r="Q12" s="74"/>
      <c r="R12" s="74"/>
    </row>
    <row r="13" spans="1:21">
      <c r="A13" s="4">
        <f>A12+1</f>
        <v>4</v>
      </c>
      <c r="B13" s="8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77"/>
      <c r="R13" s="77"/>
    </row>
    <row r="14" spans="1:21">
      <c r="A14" s="4">
        <f>A13+1</f>
        <v>5</v>
      </c>
      <c r="B14" s="3" t="s">
        <v>17</v>
      </c>
      <c r="C14" s="6" t="s">
        <v>16</v>
      </c>
      <c r="D14" s="24">
        <v>1232708000</v>
      </c>
      <c r="E14" s="24">
        <v>1021616000</v>
      </c>
      <c r="F14" s="24">
        <v>1015431000</v>
      </c>
      <c r="G14" s="24">
        <v>855775000</v>
      </c>
      <c r="H14" s="24">
        <v>736291000</v>
      </c>
      <c r="I14" s="24">
        <v>662607000</v>
      </c>
      <c r="J14" s="24">
        <v>664553000</v>
      </c>
      <c r="K14" s="24">
        <v>662949000</v>
      </c>
      <c r="L14" s="24">
        <v>664189000</v>
      </c>
      <c r="M14" s="24">
        <v>816223000</v>
      </c>
      <c r="N14" s="24">
        <v>1009923000</v>
      </c>
      <c r="O14" s="24">
        <v>1274961000</v>
      </c>
      <c r="P14" s="8"/>
      <c r="Q14" s="76"/>
      <c r="R14" s="76"/>
    </row>
    <row r="15" spans="1:21">
      <c r="A15" s="4">
        <f>A14+1</f>
        <v>6</v>
      </c>
      <c r="B15" s="8" t="s">
        <v>15</v>
      </c>
      <c r="C15" s="22" t="s">
        <v>92</v>
      </c>
      <c r="D15" s="20">
        <v>2.7612000000000001E-2</v>
      </c>
      <c r="E15" s="20">
        <f>$D$15</f>
        <v>2.7612000000000001E-2</v>
      </c>
      <c r="F15" s="20">
        <f>$D$15</f>
        <v>2.7612000000000001E-2</v>
      </c>
      <c r="G15" s="20">
        <f>$D$15</f>
        <v>2.7612000000000001E-2</v>
      </c>
      <c r="H15" s="20">
        <f>'JAP-22 Page 3'!D32</f>
        <v>2.8410999999999999E-2</v>
      </c>
      <c r="I15" s="20">
        <f>$H$15</f>
        <v>2.8410999999999999E-2</v>
      </c>
      <c r="J15" s="20">
        <f>$H$15</f>
        <v>2.8410999999999999E-2</v>
      </c>
      <c r="K15" s="20">
        <f>$H$15</f>
        <v>2.8410999999999999E-2</v>
      </c>
      <c r="L15" s="20">
        <f>$H$15</f>
        <v>2.8410999999999999E-2</v>
      </c>
      <c r="M15" s="20">
        <f>$H$15</f>
        <v>2.8410999999999999E-2</v>
      </c>
      <c r="N15" s="20">
        <f>$H$15</f>
        <v>2.8410999999999999E-2</v>
      </c>
      <c r="O15" s="20">
        <f>$H$15</f>
        <v>2.8410999999999999E-2</v>
      </c>
      <c r="P15" s="19"/>
      <c r="Q15" s="75"/>
      <c r="R15" s="75"/>
    </row>
    <row r="16" spans="1:21">
      <c r="A16" s="4">
        <f>A15+1</f>
        <v>7</v>
      </c>
      <c r="B16" s="8" t="s">
        <v>14</v>
      </c>
      <c r="C16" s="6" t="str">
        <f>"("&amp;A14&amp;") x ("&amp;A15&amp;")"</f>
        <v>(5) x (6)</v>
      </c>
      <c r="D16" s="10">
        <f>D14*D15</f>
        <v>34037533.296000004</v>
      </c>
      <c r="E16" s="10">
        <f>E14*E15</f>
        <v>28208860.992000002</v>
      </c>
      <c r="F16" s="10">
        <f>F14*F15</f>
        <v>28038080.772</v>
      </c>
      <c r="G16" s="10">
        <f>G14*G15</f>
        <v>23629659.300000001</v>
      </c>
      <c r="H16" s="10">
        <f>H14*H15</f>
        <v>20918763.601</v>
      </c>
      <c r="I16" s="10">
        <f>I14*I15</f>
        <v>18825327.476999998</v>
      </c>
      <c r="J16" s="10">
        <f>J14*J15</f>
        <v>18880615.283</v>
      </c>
      <c r="K16" s="10">
        <f>K14*K15</f>
        <v>18835044.039000001</v>
      </c>
      <c r="L16" s="10">
        <f>L14*L15</f>
        <v>18870273.678999998</v>
      </c>
      <c r="M16" s="10">
        <f>M14*M15</f>
        <v>23189711.652999997</v>
      </c>
      <c r="N16" s="10">
        <f>N14*N15</f>
        <v>28692922.353</v>
      </c>
      <c r="O16" s="10">
        <f>O14*O15</f>
        <v>36222916.971000001</v>
      </c>
      <c r="P16" s="7">
        <f>SUM(D16:O16)</f>
        <v>298349709.41600001</v>
      </c>
      <c r="Q16" s="74"/>
      <c r="R16" s="74"/>
    </row>
    <row r="17" spans="1:18">
      <c r="A17" s="4">
        <f>A16+1</f>
        <v>8</v>
      </c>
      <c r="B17" s="8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8">
      <c r="A18" s="4">
        <f>A17+1</f>
        <v>9</v>
      </c>
      <c r="B18" s="8" t="s">
        <v>13</v>
      </c>
      <c r="C18" s="6" t="str">
        <f>"("&amp;A$12&amp;") - ("&amp;A16&amp;")"</f>
        <v>(3) - (7)</v>
      </c>
      <c r="D18" s="10">
        <f>D12-D16</f>
        <v>668770.24723031372</v>
      </c>
      <c r="E18" s="10">
        <f>E12-E16</f>
        <v>5061826.1108624153</v>
      </c>
      <c r="F18" s="10">
        <f>F12-F16</f>
        <v>2645596.7361839488</v>
      </c>
      <c r="G18" s="10">
        <f>G12-G16</f>
        <v>3781159.9024666399</v>
      </c>
      <c r="H18" s="10">
        <f>H12-H16</f>
        <v>1263165.4516114593</v>
      </c>
      <c r="I18" s="10">
        <f>I12-I16</f>
        <v>1788658.1709593982</v>
      </c>
      <c r="J18" s="10">
        <f>J12-J16</f>
        <v>378992.57455854118</v>
      </c>
      <c r="K18" s="10">
        <f>K12-K16</f>
        <v>140584.30169124901</v>
      </c>
      <c r="L18" s="10">
        <f>L12-L16</f>
        <v>327520.99727561325</v>
      </c>
      <c r="M18" s="10">
        <f>M12-M16</f>
        <v>-3088241.132559631</v>
      </c>
      <c r="N18" s="10">
        <f>N12-N16</f>
        <v>-1824239.6749595851</v>
      </c>
      <c r="O18" s="10">
        <f>O12-O16</f>
        <v>-2302900.7010580897</v>
      </c>
      <c r="P18" s="7">
        <f>SUM(D18:O18)</f>
        <v>8840892.9842622727</v>
      </c>
      <c r="Q18" s="74"/>
      <c r="R18" s="74"/>
    </row>
    <row r="19" spans="1:18">
      <c r="A19" s="4">
        <f>A18+1</f>
        <v>10</v>
      </c>
      <c r="B19" s="8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8">
      <c r="A20" s="4">
        <f>A19+1</f>
        <v>11</v>
      </c>
      <c r="B20" s="8" t="s">
        <v>12</v>
      </c>
      <c r="C20" s="6" t="s">
        <v>2</v>
      </c>
      <c r="D20" s="16">
        <v>-18280.406189462083</v>
      </c>
      <c r="E20" s="16">
        <v>-10520.223621211511</v>
      </c>
      <c r="F20" s="16">
        <v>-83.088515836226293</v>
      </c>
      <c r="G20" s="16">
        <v>8619.8110990031128</v>
      </c>
      <c r="H20" s="16">
        <v>16115.046578916481</v>
      </c>
      <c r="I20" s="16">
        <v>21509.99349941195</v>
      </c>
      <c r="J20" s="16">
        <v>25642.891557516366</v>
      </c>
      <c r="K20" s="16">
        <v>27544.331514871887</v>
      </c>
      <c r="L20" s="16">
        <v>29375.741929488675</v>
      </c>
      <c r="M20" s="16">
        <v>26973.08845759528</v>
      </c>
      <c r="N20" s="16">
        <v>21968.558931236053</v>
      </c>
      <c r="O20" s="16">
        <v>18441.444779459569</v>
      </c>
      <c r="P20" s="7">
        <f>SUM(D20:O20)</f>
        <v>167307.19002098957</v>
      </c>
      <c r="Q20" s="15"/>
      <c r="R20" s="15"/>
    </row>
    <row r="21" spans="1:18">
      <c r="A21" s="4">
        <f>A20+1</f>
        <v>12</v>
      </c>
      <c r="B21" s="8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</row>
    <row r="22" spans="1:18">
      <c r="A22" s="4">
        <f>A21+1</f>
        <v>13</v>
      </c>
      <c r="B22" s="8" t="s">
        <v>11</v>
      </c>
      <c r="C22" s="6" t="str">
        <f>"Σ(("&amp;A$18&amp;") + ("&amp;A20&amp;"))"</f>
        <v>Σ((9) + (11))</v>
      </c>
      <c r="D22" s="10">
        <f>'JAP-22 Page 1'!O22+D18+D20</f>
        <v>-6437051.8955436852</v>
      </c>
      <c r="E22" s="10">
        <f>D22+E18+E20</f>
        <v>-1385746.0083024814</v>
      </c>
      <c r="F22" s="10">
        <f>E22+F18+F20</f>
        <v>1259767.6393656312</v>
      </c>
      <c r="G22" s="10">
        <f>F22+G18+G20</f>
        <v>5049547.3529312741</v>
      </c>
      <c r="H22" s="10">
        <f>G22+H18+H20</f>
        <v>6328827.8511216501</v>
      </c>
      <c r="I22" s="10">
        <f>H22+I18+I20</f>
        <v>8138996.0155804604</v>
      </c>
      <c r="J22" s="10">
        <f>I22+J18+J20</f>
        <v>8543631.4816965181</v>
      </c>
      <c r="K22" s="10">
        <f>J22+K18+K20</f>
        <v>8711760.1149026398</v>
      </c>
      <c r="L22" s="10">
        <f>K22+L18+L20</f>
        <v>9068656.8541077413</v>
      </c>
      <c r="M22" s="10">
        <f>L22+M18+M20</f>
        <v>6007388.8100057058</v>
      </c>
      <c r="N22" s="10">
        <f>M22+N18+N20</f>
        <v>4205117.6939773569</v>
      </c>
      <c r="O22" s="10">
        <f>N22+O18+O20</f>
        <v>1920658.4376987268</v>
      </c>
      <c r="P22" s="7"/>
    </row>
    <row r="23" spans="1:18">
      <c r="A23" s="4">
        <f>A22+1</f>
        <v>14</v>
      </c>
      <c r="B23" s="2"/>
      <c r="C23" s="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7"/>
    </row>
    <row r="24" spans="1:18">
      <c r="A24" s="4">
        <f>A23+1</f>
        <v>15</v>
      </c>
      <c r="B24" s="8" t="s">
        <v>10</v>
      </c>
      <c r="C24" s="6" t="s">
        <v>9</v>
      </c>
      <c r="D24" s="73">
        <v>0</v>
      </c>
      <c r="E24" s="73">
        <v>0</v>
      </c>
      <c r="F24" s="73">
        <v>0</v>
      </c>
      <c r="G24" s="73">
        <v>0</v>
      </c>
      <c r="H24" s="73">
        <f>'JAP-22 Page 1'!O22/'JAP-22 Page 3'!D30</f>
        <v>-6.6633677384381369E-4</v>
      </c>
      <c r="I24" s="73">
        <f>$H$24</f>
        <v>-6.6633677384381369E-4</v>
      </c>
      <c r="J24" s="73">
        <f>$H$24</f>
        <v>-6.6633677384381369E-4</v>
      </c>
      <c r="K24" s="73">
        <f>$H$24</f>
        <v>-6.6633677384381369E-4</v>
      </c>
      <c r="L24" s="73">
        <f>$H$24</f>
        <v>-6.6633677384381369E-4</v>
      </c>
      <c r="M24" s="73">
        <f>$H$24</f>
        <v>-6.6633677384381369E-4</v>
      </c>
      <c r="N24" s="73">
        <f>$H$24</f>
        <v>-6.6633677384381369E-4</v>
      </c>
      <c r="O24" s="73">
        <f>$H$24</f>
        <v>-6.6633677384381369E-4</v>
      </c>
      <c r="P24" s="7"/>
    </row>
    <row r="25" spans="1:18">
      <c r="A25" s="4">
        <f>A24+1</f>
        <v>16</v>
      </c>
      <c r="B25" s="2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"/>
    </row>
    <row r="26" spans="1:18">
      <c r="A26" s="4">
        <f>A25+1</f>
        <v>17</v>
      </c>
      <c r="B26" s="8" t="s">
        <v>8</v>
      </c>
      <c r="C26" s="6" t="str">
        <f>"("&amp;A14&amp;") x ("&amp;A24&amp;")"</f>
        <v>(5) x (15)</v>
      </c>
      <c r="D26" s="10">
        <v>0</v>
      </c>
      <c r="E26" s="10">
        <v>0</v>
      </c>
      <c r="F26" s="10">
        <v>0</v>
      </c>
      <c r="G26" s="10">
        <v>0</v>
      </c>
      <c r="H26" s="10">
        <f>H14*H24</f>
        <v>-490617.76955023542</v>
      </c>
      <c r="I26" s="10">
        <f>I14*I24</f>
        <v>-441519.41070632788</v>
      </c>
      <c r="J26" s="10">
        <f>J14*J24</f>
        <v>-442816.10206822795</v>
      </c>
      <c r="K26" s="10">
        <f>K14*K24</f>
        <v>-441747.29788298247</v>
      </c>
      <c r="L26" s="10">
        <f>L14*L24</f>
        <v>-442573.55548254878</v>
      </c>
      <c r="M26" s="10">
        <f>M14*M24</f>
        <v>-543879.40055711917</v>
      </c>
      <c r="N26" s="10">
        <f>N14*N24</f>
        <v>-672948.83365066582</v>
      </c>
      <c r="O26" s="10">
        <f>O14*O24</f>
        <v>-849553.39951668261</v>
      </c>
      <c r="P26" s="7"/>
    </row>
    <row r="27" spans="1:18">
      <c r="A27" s="4">
        <f>A26+1</f>
        <v>18</v>
      </c>
      <c r="B27" s="8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</row>
    <row r="28" spans="1:18">
      <c r="A28" s="4">
        <f>A27+1</f>
        <v>19</v>
      </c>
      <c r="B28" s="8" t="s">
        <v>7</v>
      </c>
      <c r="C28" s="6" t="str">
        <f>"("&amp;A$28&amp;") + ("&amp;A18&amp;") + ("&amp;A20&amp;") - ("&amp;A26&amp;")"</f>
        <v>(19) + (9) + (11) - (17)</v>
      </c>
      <c r="D28" s="10">
        <v>0</v>
      </c>
      <c r="E28" s="10">
        <v>0</v>
      </c>
      <c r="F28" s="10">
        <v>0</v>
      </c>
      <c r="G28" s="10">
        <v>0</v>
      </c>
      <c r="H28" s="10">
        <f>G22+H18+H20-H26</f>
        <v>6819445.6206718851</v>
      </c>
      <c r="I28" s="10">
        <f>H28+I18+I20-I26</f>
        <v>9071133.1958370227</v>
      </c>
      <c r="J28" s="10">
        <f>I28+J18+J20-J26</f>
        <v>9918584.7640213091</v>
      </c>
      <c r="K28" s="10">
        <f>J28+K18+K20-K26</f>
        <v>10528460.695110412</v>
      </c>
      <c r="L28" s="10">
        <f>K28+L18+L20-L26</f>
        <v>11327930.989798063</v>
      </c>
      <c r="M28" s="10">
        <f>L28+M18+M20-M26</f>
        <v>8810542.3462531473</v>
      </c>
      <c r="N28" s="10">
        <f>M28+N18+N20-N26</f>
        <v>7681220.0638754647</v>
      </c>
      <c r="O28" s="10">
        <f>N28+O18+O20-O26</f>
        <v>6246314.2071135174</v>
      </c>
      <c r="P28" s="7"/>
    </row>
    <row r="29" spans="1:18">
      <c r="A29" s="4">
        <f>A28+1</f>
        <v>20</v>
      </c>
      <c r="B29" s="8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</row>
    <row r="30" spans="1:18">
      <c r="A30" s="4">
        <f>A29+1</f>
        <v>21</v>
      </c>
      <c r="B30" s="3" t="s">
        <v>6</v>
      </c>
      <c r="C30" s="22" t="s">
        <v>92</v>
      </c>
      <c r="D30" s="12">
        <v>1.6310000000000005E-3</v>
      </c>
      <c r="E30" s="12">
        <f>+D30</f>
        <v>1.6310000000000005E-3</v>
      </c>
      <c r="F30" s="12">
        <f>+E30</f>
        <v>1.6310000000000005E-3</v>
      </c>
      <c r="G30" s="12">
        <f>+F30</f>
        <v>1.6310000000000005E-3</v>
      </c>
      <c r="H30" s="12">
        <f>+'JAP-22 Page 3'!$D$34</f>
        <v>2.4299999999999981E-3</v>
      </c>
      <c r="I30" s="12">
        <f>+H30</f>
        <v>2.4299999999999981E-3</v>
      </c>
      <c r="J30" s="12">
        <f>+I30</f>
        <v>2.4299999999999981E-3</v>
      </c>
      <c r="K30" s="12">
        <f>+J30</f>
        <v>2.4299999999999981E-3</v>
      </c>
      <c r="L30" s="12">
        <f>+K30</f>
        <v>2.4299999999999981E-3</v>
      </c>
      <c r="M30" s="12">
        <f>+L30</f>
        <v>2.4299999999999981E-3</v>
      </c>
      <c r="N30" s="12">
        <f>+M30</f>
        <v>2.4299999999999981E-3</v>
      </c>
      <c r="O30" s="12">
        <f>+N30</f>
        <v>2.4299999999999981E-3</v>
      </c>
      <c r="P30" s="7"/>
    </row>
    <row r="31" spans="1:18">
      <c r="A31" s="4">
        <f>A30+1</f>
        <v>22</v>
      </c>
      <c r="B31" s="3"/>
      <c r="C31" s="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</row>
    <row r="32" spans="1:18">
      <c r="A32" s="4">
        <f>A31+1</f>
        <v>23</v>
      </c>
      <c r="B32" s="3" t="s">
        <v>4</v>
      </c>
      <c r="C32" s="6" t="str">
        <f>"("&amp;A14&amp;") x ("&amp;A30&amp;")"</f>
        <v>(5) x (21)</v>
      </c>
      <c r="D32" s="11">
        <f>+D30*D14</f>
        <v>2010546.7480000006</v>
      </c>
      <c r="E32" s="11">
        <f>+E30*E14</f>
        <v>1666255.6960000005</v>
      </c>
      <c r="F32" s="11">
        <f>+F30*F14</f>
        <v>1656167.9610000006</v>
      </c>
      <c r="G32" s="11">
        <f>+G30*G14</f>
        <v>1395769.0250000004</v>
      </c>
      <c r="H32" s="11">
        <f>+H30*H14</f>
        <v>1789187.1299999987</v>
      </c>
      <c r="I32" s="11">
        <f>+I30*I14</f>
        <v>1610135.0099999988</v>
      </c>
      <c r="J32" s="11">
        <f>+J30*J14</f>
        <v>1614863.7899999989</v>
      </c>
      <c r="K32" s="11">
        <f>+K30*K14</f>
        <v>1610966.0699999987</v>
      </c>
      <c r="L32" s="11">
        <f>+L30*L14</f>
        <v>1613979.2699999989</v>
      </c>
      <c r="M32" s="11">
        <f>+M30*M14</f>
        <v>1983421.8899999985</v>
      </c>
      <c r="N32" s="11">
        <f>+N30*N14</f>
        <v>2454112.8899999983</v>
      </c>
      <c r="O32" s="11">
        <f>+O30*O14</f>
        <v>3098155.2299999977</v>
      </c>
      <c r="P32" s="7">
        <f>SUM(D32:O32)</f>
        <v>22503560.70999999</v>
      </c>
    </row>
    <row r="33" spans="1:16">
      <c r="A33" s="4">
        <f>A32+1</f>
        <v>24</v>
      </c>
      <c r="B33" s="8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7"/>
    </row>
    <row r="34" spans="1:16">
      <c r="A34" s="4">
        <f>A33+1</f>
        <v>25</v>
      </c>
      <c r="B34" s="8" t="s">
        <v>3</v>
      </c>
      <c r="C34" s="6" t="s">
        <v>2</v>
      </c>
      <c r="D34" s="10">
        <v>127580390.10803604</v>
      </c>
      <c r="E34" s="10">
        <v>107116989.61009777</v>
      </c>
      <c r="F34" s="10">
        <v>106498937.05797683</v>
      </c>
      <c r="G34" s="10">
        <v>90966023.52761963</v>
      </c>
      <c r="H34" s="10">
        <v>79956859.811864108</v>
      </c>
      <c r="I34" s="10">
        <v>72737032.060797349</v>
      </c>
      <c r="J34" s="10">
        <v>72923107.578104049</v>
      </c>
      <c r="K34" s="10">
        <v>72782357.627709091</v>
      </c>
      <c r="L34" s="10">
        <v>72952726.65342471</v>
      </c>
      <c r="M34" s="10">
        <v>87833451.997430101</v>
      </c>
      <c r="N34" s="10">
        <v>106819897.38147803</v>
      </c>
      <c r="O34" s="10">
        <v>132754697.68509503</v>
      </c>
      <c r="P34" s="7">
        <f>SUM(D34:O34)</f>
        <v>1130922471.0996327</v>
      </c>
    </row>
    <row r="35" spans="1:16">
      <c r="A35" s="4">
        <f>A34+1</f>
        <v>26</v>
      </c>
      <c r="B35" s="8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</row>
    <row r="36" spans="1:16">
      <c r="A36" s="4">
        <f>A35+1</f>
        <v>27</v>
      </c>
      <c r="B36" s="8" t="s">
        <v>44</v>
      </c>
      <c r="C36" s="6" t="str">
        <f>"("&amp;A32&amp;") / ("&amp;A34&amp;")"</f>
        <v>(23) / (25)</v>
      </c>
      <c r="D36" s="72">
        <f>D32/D34</f>
        <v>1.5759057848133671E-2</v>
      </c>
      <c r="E36" s="72">
        <f>E32/E34</f>
        <v>1.5555475392513504E-2</v>
      </c>
      <c r="F36" s="72">
        <f>F32/F34</f>
        <v>1.5551028083016465E-2</v>
      </c>
      <c r="G36" s="72">
        <f>G32/G34</f>
        <v>1.5343850053819368E-2</v>
      </c>
      <c r="H36" s="72">
        <f>H32/H34</f>
        <v>2.2376905924143316E-2</v>
      </c>
      <c r="I36" s="72">
        <f>I32/I34</f>
        <v>2.2136385887372545E-2</v>
      </c>
      <c r="J36" s="72">
        <f>J32/J34</f>
        <v>2.2144747304829328E-2</v>
      </c>
      <c r="K36" s="72">
        <f>K32/K34</f>
        <v>2.2134018771970711E-2</v>
      </c>
      <c r="L36" s="72">
        <f>L32/L34</f>
        <v>2.2123631892026503E-2</v>
      </c>
      <c r="M36" s="72">
        <f>M32/M34</f>
        <v>2.2581622888487078E-2</v>
      </c>
      <c r="N36" s="72">
        <f>N32/N34</f>
        <v>2.297430488287969E-2</v>
      </c>
      <c r="O36" s="72">
        <f>O32/O34</f>
        <v>2.3337443299739753E-2</v>
      </c>
      <c r="P36" s="72">
        <f>P32/P34</f>
        <v>1.9898411504830252E-2</v>
      </c>
    </row>
    <row r="37" spans="1:16">
      <c r="A37" s="4">
        <f>A36+1</f>
        <v>28</v>
      </c>
      <c r="B37" s="8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6">
      <c r="A38" s="4">
        <f>A37+1</f>
        <v>29</v>
      </c>
      <c r="B38" s="3" t="s">
        <v>0</v>
      </c>
      <c r="C38" s="6" t="str">
        <f>"("&amp;A30&amp;") * 1000"</f>
        <v>(21) * 1000</v>
      </c>
      <c r="D38" s="5">
        <f>D30*1000</f>
        <v>1.6310000000000004</v>
      </c>
      <c r="E38" s="5">
        <f>E30*1000</f>
        <v>1.6310000000000004</v>
      </c>
      <c r="F38" s="5">
        <f>F30*1000</f>
        <v>1.6310000000000004</v>
      </c>
      <c r="G38" s="5">
        <f>G30*1000</f>
        <v>1.6310000000000004</v>
      </c>
      <c r="H38" s="5">
        <f>H30*1000</f>
        <v>2.4299999999999979</v>
      </c>
      <c r="I38" s="5">
        <f>I30*1000</f>
        <v>2.4299999999999979</v>
      </c>
      <c r="J38" s="5">
        <f>J30*1000</f>
        <v>2.4299999999999979</v>
      </c>
      <c r="K38" s="5">
        <f>K30*1000</f>
        <v>2.4299999999999979</v>
      </c>
      <c r="L38" s="5">
        <f>L30*1000</f>
        <v>2.4299999999999979</v>
      </c>
      <c r="M38" s="5">
        <f>M30*1000</f>
        <v>2.4299999999999979</v>
      </c>
      <c r="N38" s="5">
        <f>N30*1000</f>
        <v>2.4299999999999979</v>
      </c>
      <c r="O38" s="5">
        <f>O30*1000</f>
        <v>2.4299999999999979</v>
      </c>
      <c r="P38" s="8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3.42578125" style="1" bestFit="1" customWidth="1"/>
    <col min="17" max="18" width="12.28515625" style="1" customWidth="1"/>
    <col min="19" max="16384" width="9.140625" style="1"/>
  </cols>
  <sheetData>
    <row r="1" spans="1:2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</row>
    <row r="2" spans="1: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"/>
    </row>
    <row r="3" spans="1:21">
      <c r="A3" s="38" t="s">
        <v>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</row>
    <row r="4" spans="1:21" ht="15">
      <c r="A4" s="37" t="s">
        <v>93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21" ht="15">
      <c r="A5" s="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ht="25.5" customHeight="1">
      <c r="A7" s="34" t="s">
        <v>39</v>
      </c>
      <c r="B7" s="33"/>
      <c r="C7" s="32" t="s">
        <v>38</v>
      </c>
      <c r="D7" s="31">
        <v>41640</v>
      </c>
      <c r="E7" s="31">
        <f>EDATE(D7,1)</f>
        <v>41671</v>
      </c>
      <c r="F7" s="31">
        <f>EDATE(E7,1)</f>
        <v>41699</v>
      </c>
      <c r="G7" s="31">
        <f>EDATE(F7,1)</f>
        <v>41730</v>
      </c>
      <c r="H7" s="31">
        <f>EDATE(G7,1)</f>
        <v>41760</v>
      </c>
      <c r="I7" s="31">
        <f>EDATE(H7,1)</f>
        <v>41791</v>
      </c>
      <c r="J7" s="31">
        <f>EDATE(I7,1)</f>
        <v>41821</v>
      </c>
      <c r="K7" s="31">
        <f>EDATE(J7,1)</f>
        <v>41852</v>
      </c>
      <c r="L7" s="31">
        <f>EDATE(K7,1)</f>
        <v>41883</v>
      </c>
      <c r="M7" s="31">
        <f>EDATE(L7,1)</f>
        <v>41913</v>
      </c>
      <c r="N7" s="31">
        <f>EDATE(M7,1)</f>
        <v>41944</v>
      </c>
      <c r="O7" s="31">
        <f>EDATE(N7,1)</f>
        <v>41974</v>
      </c>
      <c r="P7" s="31" t="s">
        <v>37</v>
      </c>
      <c r="Q7" s="30"/>
      <c r="R7" s="30"/>
      <c r="S7" s="29"/>
      <c r="T7" s="29"/>
      <c r="U7" s="29"/>
    </row>
    <row r="8" spans="1:21">
      <c r="A8" s="4"/>
      <c r="B8" s="6" t="s">
        <v>36</v>
      </c>
      <c r="C8" s="6" t="s">
        <v>35</v>
      </c>
      <c r="D8" s="6" t="s">
        <v>34</v>
      </c>
      <c r="E8" s="6" t="s">
        <v>33</v>
      </c>
      <c r="F8" s="6" t="s">
        <v>32</v>
      </c>
      <c r="G8" s="6" t="s">
        <v>31</v>
      </c>
      <c r="H8" s="6" t="s">
        <v>30</v>
      </c>
      <c r="I8" s="6" t="s">
        <v>29</v>
      </c>
      <c r="J8" s="6" t="s">
        <v>28</v>
      </c>
      <c r="K8" s="6" t="s">
        <v>27</v>
      </c>
      <c r="L8" s="6" t="s">
        <v>26</v>
      </c>
      <c r="M8" s="6" t="s">
        <v>25</v>
      </c>
      <c r="N8" s="6" t="s">
        <v>24</v>
      </c>
      <c r="O8" s="6" t="s">
        <v>23</v>
      </c>
      <c r="P8" s="6" t="s">
        <v>22</v>
      </c>
    </row>
    <row r="9" spans="1:2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21">
      <c r="A10" s="4">
        <v>1</v>
      </c>
      <c r="B10" s="8" t="s">
        <v>21</v>
      </c>
      <c r="C10" s="6" t="s">
        <v>16</v>
      </c>
      <c r="D10" s="24">
        <v>122916.06718298179</v>
      </c>
      <c r="E10" s="24">
        <v>123054.14427286771</v>
      </c>
      <c r="F10" s="24">
        <v>123228.29856259373</v>
      </c>
      <c r="G10" s="24">
        <v>123490.43279444735</v>
      </c>
      <c r="H10" s="24">
        <v>123734.84954674245</v>
      </c>
      <c r="I10" s="24">
        <v>124000.31334895387</v>
      </c>
      <c r="J10" s="24">
        <v>124268.97398329798</v>
      </c>
      <c r="K10" s="24">
        <v>124440.53009065664</v>
      </c>
      <c r="L10" s="24">
        <v>124618.65810124313</v>
      </c>
      <c r="M10" s="24">
        <v>124710.9081727513</v>
      </c>
      <c r="N10" s="24">
        <v>124795.09140873422</v>
      </c>
      <c r="O10" s="24">
        <v>124929.93014678425</v>
      </c>
      <c r="P10" s="28"/>
      <c r="Q10" s="23"/>
      <c r="R10" s="23"/>
    </row>
    <row r="11" spans="1:21">
      <c r="A11" s="4">
        <f>A10+1</f>
        <v>2</v>
      </c>
      <c r="B11" s="8" t="s">
        <v>20</v>
      </c>
      <c r="C11" s="22" t="s">
        <v>19</v>
      </c>
      <c r="D11" s="27">
        <v>164.80129805062876</v>
      </c>
      <c r="E11" s="27">
        <v>159.29395308422855</v>
      </c>
      <c r="F11" s="27">
        <v>162.51703652029821</v>
      </c>
      <c r="G11" s="27">
        <v>150.22134331409546</v>
      </c>
      <c r="H11" s="27">
        <v>143.00369015836293</v>
      </c>
      <c r="I11" s="27">
        <v>147.82253511214051</v>
      </c>
      <c r="J11" s="27">
        <v>148.44306515361632</v>
      </c>
      <c r="K11" s="27">
        <v>153.12073126200545</v>
      </c>
      <c r="L11" s="27">
        <v>154.72984094012583</v>
      </c>
      <c r="M11" s="27">
        <v>148.35549309468874</v>
      </c>
      <c r="N11" s="27">
        <v>156.18368151142568</v>
      </c>
      <c r="O11" s="27">
        <v>164.29733179838382</v>
      </c>
      <c r="P11" s="5"/>
      <c r="Q11" s="26"/>
      <c r="R11" s="26"/>
    </row>
    <row r="12" spans="1:21">
      <c r="A12" s="4">
        <f>A11+1</f>
        <v>3</v>
      </c>
      <c r="B12" s="8" t="s">
        <v>18</v>
      </c>
      <c r="C12" s="6" t="str">
        <f>"("&amp;A10&amp;") x ("&amp;A11&amp;")"</f>
        <v>(1) x (2)</v>
      </c>
      <c r="D12" s="10">
        <f>D10*D11</f>
        <v>20256727.423033688</v>
      </c>
      <c r="E12" s="10">
        <f>E10*E11</f>
        <v>19601781.084622078</v>
      </c>
      <c r="F12" s="10">
        <f>F10*F11</f>
        <v>20026697.897831257</v>
      </c>
      <c r="G12" s="10">
        <f>G10*G11</f>
        <v>18550898.700820908</v>
      </c>
      <c r="H12" s="10">
        <f>H10*H11</f>
        <v>17694540.086374011</v>
      </c>
      <c r="I12" s="10">
        <f>I10*I11</f>
        <v>18330040.67394216</v>
      </c>
      <c r="J12" s="10">
        <f>J10*J11</f>
        <v>18446867.401575755</v>
      </c>
      <c r="K12" s="10">
        <f>K10*K11</f>
        <v>19054424.966112938</v>
      </c>
      <c r="L12" s="10">
        <f>L10*L11</f>
        <v>19282225.146177273</v>
      </c>
      <c r="M12" s="10">
        <f>M10*M11</f>
        <v>18501548.276254967</v>
      </c>
      <c r="N12" s="10">
        <f>N10*N11</f>
        <v>19490956.810771</v>
      </c>
      <c r="O12" s="10">
        <f>O10*O11</f>
        <v>20525654.184875123</v>
      </c>
      <c r="P12" s="7">
        <f>SUM(D12:O12)</f>
        <v>229762362.65239114</v>
      </c>
      <c r="Q12" s="17"/>
      <c r="R12" s="17"/>
    </row>
    <row r="13" spans="1:21">
      <c r="A13" s="4">
        <f>A12+1</f>
        <v>4</v>
      </c>
      <c r="B13" s="8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25"/>
      <c r="R13" s="25"/>
    </row>
    <row r="14" spans="1:21">
      <c r="A14" s="4">
        <f>A13+1</f>
        <v>5</v>
      </c>
      <c r="B14" s="3" t="s">
        <v>17</v>
      </c>
      <c r="C14" s="6" t="s">
        <v>16</v>
      </c>
      <c r="D14" s="24">
        <v>943995000</v>
      </c>
      <c r="E14" s="24">
        <v>858292000</v>
      </c>
      <c r="F14" s="24">
        <v>908977000</v>
      </c>
      <c r="G14" s="24">
        <v>846207000</v>
      </c>
      <c r="H14" s="24">
        <v>856891000</v>
      </c>
      <c r="I14" s="24">
        <v>847626000</v>
      </c>
      <c r="J14" s="24">
        <v>886361000</v>
      </c>
      <c r="K14" s="24">
        <v>899540000</v>
      </c>
      <c r="L14" s="24">
        <v>847338000</v>
      </c>
      <c r="M14" s="24">
        <v>865741000</v>
      </c>
      <c r="N14" s="24">
        <v>896362000</v>
      </c>
      <c r="O14" s="24">
        <v>965735000</v>
      </c>
      <c r="P14" s="8"/>
      <c r="Q14" s="23"/>
      <c r="R14" s="23"/>
    </row>
    <row r="15" spans="1:21">
      <c r="A15" s="4">
        <f>A14+1</f>
        <v>6</v>
      </c>
      <c r="B15" s="8" t="s">
        <v>15</v>
      </c>
      <c r="C15" s="22" t="s">
        <v>92</v>
      </c>
      <c r="D15" s="20">
        <v>2.1006E-2</v>
      </c>
      <c r="E15" s="20">
        <f>$D$15</f>
        <v>2.1006E-2</v>
      </c>
      <c r="F15" s="20">
        <f>$D$15</f>
        <v>2.1006E-2</v>
      </c>
      <c r="G15" s="20">
        <f>$D$15</f>
        <v>2.1006E-2</v>
      </c>
      <c r="H15" s="20">
        <f>'JAP-22 Page 3'!E32</f>
        <v>2.1548999999999999E-2</v>
      </c>
      <c r="I15" s="20">
        <f>$H$15</f>
        <v>2.1548999999999999E-2</v>
      </c>
      <c r="J15" s="20">
        <f>$H$15</f>
        <v>2.1548999999999999E-2</v>
      </c>
      <c r="K15" s="20">
        <f>$H$15</f>
        <v>2.1548999999999999E-2</v>
      </c>
      <c r="L15" s="20">
        <f>$H$15</f>
        <v>2.1548999999999999E-2</v>
      </c>
      <c r="M15" s="20">
        <f>$H$15</f>
        <v>2.1548999999999999E-2</v>
      </c>
      <c r="N15" s="20">
        <f>$H$15</f>
        <v>2.1548999999999999E-2</v>
      </c>
      <c r="O15" s="20">
        <f>$H$15</f>
        <v>2.1548999999999999E-2</v>
      </c>
      <c r="P15" s="19"/>
      <c r="Q15" s="18"/>
      <c r="R15" s="18"/>
    </row>
    <row r="16" spans="1:21">
      <c r="A16" s="4">
        <f>A15+1</f>
        <v>7</v>
      </c>
      <c r="B16" s="8" t="s">
        <v>14</v>
      </c>
      <c r="C16" s="6" t="str">
        <f>"("&amp;A14&amp;") x ("&amp;A15&amp;")"</f>
        <v>(5) x (6)</v>
      </c>
      <c r="D16" s="10">
        <f>D14*D15</f>
        <v>19829558.969999999</v>
      </c>
      <c r="E16" s="10">
        <f>E14*E15</f>
        <v>18029281.752</v>
      </c>
      <c r="F16" s="10">
        <f>F14*F15</f>
        <v>19093970.862</v>
      </c>
      <c r="G16" s="10">
        <f>G14*G15</f>
        <v>17775424.241999999</v>
      </c>
      <c r="H16" s="10">
        <f>H14*H15</f>
        <v>18465144.158999998</v>
      </c>
      <c r="I16" s="10">
        <f>I14*I15</f>
        <v>18265492.673999999</v>
      </c>
      <c r="J16" s="10">
        <f>J14*J15</f>
        <v>19100193.188999999</v>
      </c>
      <c r="K16" s="10">
        <f>K14*K15</f>
        <v>19384187.459999997</v>
      </c>
      <c r="L16" s="10">
        <f>L14*L15</f>
        <v>18259286.561999999</v>
      </c>
      <c r="M16" s="10">
        <f>M14*M15</f>
        <v>18655852.809</v>
      </c>
      <c r="N16" s="10">
        <f>N14*N15</f>
        <v>19315704.737999998</v>
      </c>
      <c r="O16" s="10">
        <f>O14*O15</f>
        <v>20810623.515000001</v>
      </c>
      <c r="P16" s="7">
        <f>SUM(D16:O16)</f>
        <v>226984720.93200004</v>
      </c>
      <c r="Q16" s="17"/>
      <c r="R16" s="17"/>
    </row>
    <row r="17" spans="1:18">
      <c r="A17" s="4">
        <f>A16+1</f>
        <v>8</v>
      </c>
      <c r="B17" s="8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8">
      <c r="A18" s="4">
        <f>A17+1</f>
        <v>9</v>
      </c>
      <c r="B18" s="8" t="s">
        <v>13</v>
      </c>
      <c r="C18" s="6" t="str">
        <f>"("&amp;A$12&amp;") - ("&amp;A16&amp;")"</f>
        <v>(3) - (7)</v>
      </c>
      <c r="D18" s="10">
        <f>D12-D16</f>
        <v>427168.45303368941</v>
      </c>
      <c r="E18" s="10">
        <f>E12-E16</f>
        <v>1572499.3326220773</v>
      </c>
      <c r="F18" s="10">
        <f>F12-F16</f>
        <v>932727.0358312577</v>
      </c>
      <c r="G18" s="10">
        <f>G12-G16</f>
        <v>775474.45882090926</v>
      </c>
      <c r="H18" s="10">
        <f>H12-H16</f>
        <v>-770604.07262598723</v>
      </c>
      <c r="I18" s="10">
        <f>I12-I16</f>
        <v>64547.999942161143</v>
      </c>
      <c r="J18" s="10">
        <f>J12-J16</f>
        <v>-653325.78742424399</v>
      </c>
      <c r="K18" s="10">
        <f>K12-K16</f>
        <v>-329762.49388705939</v>
      </c>
      <c r="L18" s="10">
        <f>L12-L16</f>
        <v>1022938.5841772743</v>
      </c>
      <c r="M18" s="10">
        <f>M12-M16</f>
        <v>-154304.5327450335</v>
      </c>
      <c r="N18" s="10">
        <f>N12-N16</f>
        <v>175252.07277100161</v>
      </c>
      <c r="O18" s="10">
        <f>O12-O16</f>
        <v>-284969.33012487739</v>
      </c>
      <c r="P18" s="7">
        <f>SUM(D18:O18)</f>
        <v>2777641.7203911692</v>
      </c>
      <c r="Q18" s="17"/>
      <c r="R18" s="17"/>
    </row>
    <row r="19" spans="1:18">
      <c r="A19" s="4">
        <f>A18+1</f>
        <v>10</v>
      </c>
      <c r="B19" s="8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8">
      <c r="A20" s="4">
        <f>A19+1</f>
        <v>11</v>
      </c>
      <c r="B20" s="8" t="s">
        <v>12</v>
      </c>
      <c r="C20" s="6" t="s">
        <v>2</v>
      </c>
      <c r="D20" s="16">
        <v>-2393.2776103358451</v>
      </c>
      <c r="E20" s="16">
        <v>314.6058494063393</v>
      </c>
      <c r="F20" s="16">
        <v>3707.0998900202303</v>
      </c>
      <c r="G20" s="16">
        <v>6020.2894140283743</v>
      </c>
      <c r="H20" s="16">
        <v>6148.3534653330053</v>
      </c>
      <c r="I20" s="16">
        <v>5433.8599785094748</v>
      </c>
      <c r="J20" s="16">
        <v>4882.3583613405608</v>
      </c>
      <c r="K20" s="16">
        <v>3804.2536954482343</v>
      </c>
      <c r="L20" s="16">
        <v>4990.5586537687686</v>
      </c>
      <c r="M20" s="16">
        <v>6409.6717511907855</v>
      </c>
      <c r="N20" s="16">
        <v>6687.8254369545821</v>
      </c>
      <c r="O20" s="16">
        <v>6803.2118769194249</v>
      </c>
      <c r="P20" s="7">
        <f>SUM(D20:O20)</f>
        <v>52808.81076258394</v>
      </c>
      <c r="Q20" s="15"/>
      <c r="R20" s="15"/>
    </row>
    <row r="21" spans="1:18">
      <c r="A21" s="4">
        <f>A20+1</f>
        <v>12</v>
      </c>
      <c r="B21" s="8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</row>
    <row r="22" spans="1:18">
      <c r="A22" s="4">
        <f>A21+1</f>
        <v>13</v>
      </c>
      <c r="B22" s="8" t="s">
        <v>11</v>
      </c>
      <c r="C22" s="6" t="str">
        <f>"Σ(("&amp;A$18&amp;") + ("&amp;A20&amp;"))"</f>
        <v>Σ((9) + (11))</v>
      </c>
      <c r="D22" s="10">
        <f>'JAP-22 Page 2'!O22+D18+D20</f>
        <v>-692238.32399155328</v>
      </c>
      <c r="E22" s="10">
        <f>D22+E18+E20</f>
        <v>880575.61447993037</v>
      </c>
      <c r="F22" s="10">
        <f>E22+F18+F20</f>
        <v>1817009.7502012083</v>
      </c>
      <c r="G22" s="10">
        <f>F22+G18+G20</f>
        <v>2598504.498436146</v>
      </c>
      <c r="H22" s="10">
        <f>G22+H18+H20</f>
        <v>1834048.7792754918</v>
      </c>
      <c r="I22" s="10">
        <f>H22+I18+I20</f>
        <v>1904030.6391961623</v>
      </c>
      <c r="J22" s="10">
        <f>I22+J18+J20</f>
        <v>1255587.210133259</v>
      </c>
      <c r="K22" s="10">
        <f>J22+K18+K20</f>
        <v>929628.96994164784</v>
      </c>
      <c r="L22" s="10">
        <f>K22+L18+L20</f>
        <v>1957558.1127726908</v>
      </c>
      <c r="M22" s="10">
        <f>L22+M18+M20</f>
        <v>1809663.251778848</v>
      </c>
      <c r="N22" s="10">
        <f>M22+N18+N20</f>
        <v>1991603.1499868042</v>
      </c>
      <c r="O22" s="10">
        <f>N22+O18+O20</f>
        <v>1713437.0317388463</v>
      </c>
      <c r="P22" s="7"/>
    </row>
    <row r="23" spans="1:18">
      <c r="A23" s="4">
        <f>A22+1</f>
        <v>14</v>
      </c>
      <c r="B23" s="2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/>
    </row>
    <row r="24" spans="1:18">
      <c r="A24" s="4">
        <f>A23+1</f>
        <v>15</v>
      </c>
      <c r="B24" s="8" t="s">
        <v>10</v>
      </c>
      <c r="C24" s="6" t="s">
        <v>9</v>
      </c>
      <c r="D24" s="73">
        <v>0</v>
      </c>
      <c r="E24" s="73">
        <v>0</v>
      </c>
      <c r="F24" s="73">
        <v>0</v>
      </c>
      <c r="G24" s="73">
        <v>0</v>
      </c>
      <c r="H24" s="73">
        <f>'JAP-22 Page 2'!O22/'JAP-22 Page 3'!E30</f>
        <v>-1.0468074720485229E-4</v>
      </c>
      <c r="I24" s="73">
        <f>$H$24</f>
        <v>-1.0468074720485229E-4</v>
      </c>
      <c r="J24" s="73">
        <f>$H$24</f>
        <v>-1.0468074720485229E-4</v>
      </c>
      <c r="K24" s="73">
        <f>$H$24</f>
        <v>-1.0468074720485229E-4</v>
      </c>
      <c r="L24" s="73">
        <f>$H$24</f>
        <v>-1.0468074720485229E-4</v>
      </c>
      <c r="M24" s="73">
        <f>$H$24</f>
        <v>-1.0468074720485229E-4</v>
      </c>
      <c r="N24" s="73">
        <f>$H$24</f>
        <v>-1.0468074720485229E-4</v>
      </c>
      <c r="O24" s="73">
        <f>$H$24</f>
        <v>-1.0468074720485229E-4</v>
      </c>
      <c r="P24" s="7"/>
    </row>
    <row r="25" spans="1:18">
      <c r="A25" s="4">
        <f>A24+1</f>
        <v>16</v>
      </c>
      <c r="B25" s="2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"/>
    </row>
    <row r="26" spans="1:18">
      <c r="A26" s="4">
        <f>A25+1</f>
        <v>17</v>
      </c>
      <c r="B26" s="8" t="s">
        <v>8</v>
      </c>
      <c r="C26" s="6" t="str">
        <f>"("&amp;A14&amp;") x ("&amp;A24&amp;")"</f>
        <v>(5) x (15)</v>
      </c>
      <c r="D26" s="10">
        <v>0</v>
      </c>
      <c r="E26" s="10">
        <v>0</v>
      </c>
      <c r="F26" s="10">
        <v>0</v>
      </c>
      <c r="G26" s="10">
        <v>0</v>
      </c>
      <c r="H26" s="10">
        <f>H14*H24</f>
        <v>-89699.990153113089</v>
      </c>
      <c r="I26" s="10">
        <f>I14*I24</f>
        <v>-88730.123030260133</v>
      </c>
      <c r="J26" s="10">
        <f>J14*J24</f>
        <v>-92784.931773240081</v>
      </c>
      <c r="K26" s="10">
        <f>K14*K24</f>
        <v>-94164.519340652827</v>
      </c>
      <c r="L26" s="10">
        <f>L14*L24</f>
        <v>-88699.974975065139</v>
      </c>
      <c r="M26" s="10">
        <f>M14*M24</f>
        <v>-90626.414765876034</v>
      </c>
      <c r="N26" s="10">
        <f>N14*N24</f>
        <v>-93831.843926035814</v>
      </c>
      <c r="O26" s="10">
        <f>O14*O24</f>
        <v>-101093.86140187804</v>
      </c>
      <c r="P26" s="7"/>
    </row>
    <row r="27" spans="1:18">
      <c r="A27" s="4">
        <f>A26+1</f>
        <v>18</v>
      </c>
      <c r="B27" s="8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</row>
    <row r="28" spans="1:18">
      <c r="A28" s="4">
        <f>A27+1</f>
        <v>19</v>
      </c>
      <c r="B28" s="8" t="s">
        <v>7</v>
      </c>
      <c r="C28" s="6" t="str">
        <f>"("&amp;A$28&amp;") + ("&amp;A18&amp;") + ("&amp;A20&amp;") - ("&amp;A26&amp;")"</f>
        <v>(19) + (9) + (11) - (17)</v>
      </c>
      <c r="D28" s="10">
        <v>0</v>
      </c>
      <c r="E28" s="10">
        <v>0</v>
      </c>
      <c r="F28" s="10">
        <v>0</v>
      </c>
      <c r="G28" s="10">
        <v>0</v>
      </c>
      <c r="H28" s="10">
        <f>G22+H18+H20-H26</f>
        <v>1923748.769428605</v>
      </c>
      <c r="I28" s="10">
        <f>H28+I18+I20-I26</f>
        <v>2082460.7523795357</v>
      </c>
      <c r="J28" s="10">
        <f>I28+J18+J20-J26</f>
        <v>1526802.2550898723</v>
      </c>
      <c r="K28" s="10">
        <f>J28+K18+K20-K26</f>
        <v>1295008.5342389138</v>
      </c>
      <c r="L28" s="10">
        <f>K28+L18+L20-L26</f>
        <v>2411637.6520450222</v>
      </c>
      <c r="M28" s="10">
        <f>L28+M18+M20-M26</f>
        <v>2354369.2058170559</v>
      </c>
      <c r="N28" s="10">
        <f>M28+N18+N20-N26</f>
        <v>2630140.9479510477</v>
      </c>
      <c r="O28" s="10">
        <f>N28+O18+O20-O26</f>
        <v>2453068.6911049676</v>
      </c>
      <c r="P28" s="7"/>
    </row>
    <row r="29" spans="1:18">
      <c r="A29" s="4">
        <f>A28+1</f>
        <v>20</v>
      </c>
      <c r="B29" s="8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</row>
    <row r="30" spans="1:18">
      <c r="A30" s="4">
        <f>A29+1</f>
        <v>21</v>
      </c>
      <c r="B30" s="3" t="s">
        <v>6</v>
      </c>
      <c r="C30" s="22" t="s">
        <v>92</v>
      </c>
      <c r="D30" s="12">
        <v>3.3800000000000149E-4</v>
      </c>
      <c r="E30" s="12">
        <f>+D30</f>
        <v>3.3800000000000149E-4</v>
      </c>
      <c r="F30" s="12">
        <f>+E30</f>
        <v>3.3800000000000149E-4</v>
      </c>
      <c r="G30" s="12">
        <f>+F30</f>
        <v>3.3800000000000149E-4</v>
      </c>
      <c r="H30" s="12">
        <f>+'JAP-22 Page 3'!E34</f>
        <v>8.8099999999999984E-4</v>
      </c>
      <c r="I30" s="12">
        <f>+H30</f>
        <v>8.8099999999999984E-4</v>
      </c>
      <c r="J30" s="12">
        <f>+I30</f>
        <v>8.8099999999999984E-4</v>
      </c>
      <c r="K30" s="12">
        <f>+J30</f>
        <v>8.8099999999999984E-4</v>
      </c>
      <c r="L30" s="12">
        <f>+K30</f>
        <v>8.8099999999999984E-4</v>
      </c>
      <c r="M30" s="12">
        <f>+L30</f>
        <v>8.8099999999999984E-4</v>
      </c>
      <c r="N30" s="12">
        <f>+M30</f>
        <v>8.8099999999999984E-4</v>
      </c>
      <c r="O30" s="12">
        <f>+N30</f>
        <v>8.8099999999999984E-4</v>
      </c>
      <c r="P30" s="7"/>
    </row>
    <row r="31" spans="1:18">
      <c r="A31" s="4">
        <f>A30+1</f>
        <v>22</v>
      </c>
      <c r="B31" s="3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</row>
    <row r="32" spans="1:18">
      <c r="A32" s="4">
        <f>A31+1</f>
        <v>23</v>
      </c>
      <c r="B32" s="3" t="s">
        <v>4</v>
      </c>
      <c r="C32" s="6" t="str">
        <f>"("&amp;A14&amp;") x ("&amp;A30&amp;")"</f>
        <v>(5) x (21)</v>
      </c>
      <c r="D32" s="11">
        <f>+D30*D14</f>
        <v>319070.31000000139</v>
      </c>
      <c r="E32" s="11">
        <f>+E30*E14</f>
        <v>290102.69600000128</v>
      </c>
      <c r="F32" s="11">
        <f>+F30*F14</f>
        <v>307234.22600000136</v>
      </c>
      <c r="G32" s="11">
        <f>+G30*G14</f>
        <v>286017.96600000124</v>
      </c>
      <c r="H32" s="11">
        <f>+H30*H14</f>
        <v>754920.9709999999</v>
      </c>
      <c r="I32" s="11">
        <f>+I30*I14</f>
        <v>746758.50599999982</v>
      </c>
      <c r="J32" s="11">
        <f>+J30*J14</f>
        <v>780884.04099999985</v>
      </c>
      <c r="K32" s="11">
        <f>+K30*K14</f>
        <v>792494.73999999987</v>
      </c>
      <c r="L32" s="11">
        <f>+L30*L14</f>
        <v>746504.77799999982</v>
      </c>
      <c r="M32" s="11">
        <f>+M30*M14</f>
        <v>762717.82099999988</v>
      </c>
      <c r="N32" s="11">
        <f>+N30*N14</f>
        <v>789694.9219999999</v>
      </c>
      <c r="O32" s="11">
        <f>+O30*O14</f>
        <v>850812.5349999998</v>
      </c>
      <c r="P32" s="7">
        <f>SUM(D32:O32)</f>
        <v>7427213.5120000048</v>
      </c>
    </row>
    <row r="33" spans="1:16">
      <c r="A33" s="4">
        <f>A32+1</f>
        <v>24</v>
      </c>
      <c r="B33" s="8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7"/>
    </row>
    <row r="34" spans="1:16">
      <c r="A34" s="4">
        <f>A33+1</f>
        <v>25</v>
      </c>
      <c r="B34" s="8" t="s">
        <v>3</v>
      </c>
      <c r="C34" s="6" t="s">
        <v>2</v>
      </c>
      <c r="D34" s="10">
        <v>81826439.664487273</v>
      </c>
      <c r="E34" s="10">
        <v>74651904.728908315</v>
      </c>
      <c r="F34" s="10">
        <v>78892537.370223492</v>
      </c>
      <c r="G34" s="10">
        <v>73603589.933594197</v>
      </c>
      <c r="H34" s="10">
        <v>74990674.217867255</v>
      </c>
      <c r="I34" s="10">
        <v>74225180.385537103</v>
      </c>
      <c r="J34" s="10">
        <v>77496927.734748378</v>
      </c>
      <c r="K34" s="10">
        <v>78554975.875243604</v>
      </c>
      <c r="L34" s="10">
        <v>74229775.415182889</v>
      </c>
      <c r="M34" s="10">
        <v>75746135.35320583</v>
      </c>
      <c r="N34" s="10">
        <v>78354526.497989237</v>
      </c>
      <c r="O34" s="10">
        <v>84200994.813743815</v>
      </c>
      <c r="P34" s="7">
        <f>SUM(D34:O34)</f>
        <v>926773661.99073148</v>
      </c>
    </row>
    <row r="35" spans="1:16">
      <c r="A35" s="4">
        <f>A34+1</f>
        <v>26</v>
      </c>
      <c r="B35" s="8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</row>
    <row r="36" spans="1:16">
      <c r="A36" s="4">
        <f>A35+1</f>
        <v>27</v>
      </c>
      <c r="B36" s="8" t="s">
        <v>44</v>
      </c>
      <c r="C36" s="6" t="str">
        <f>"("&amp;A$32&amp;") / ("&amp;A$34&amp;")"</f>
        <v>(23) / (25)</v>
      </c>
      <c r="D36" s="72">
        <f>D32/D34</f>
        <v>3.8993546744583354E-3</v>
      </c>
      <c r="E36" s="72">
        <f>E32/E34</f>
        <v>3.8860722583500466E-3</v>
      </c>
      <c r="F36" s="72">
        <f>F32/F34</f>
        <v>3.8943382510087852E-3</v>
      </c>
      <c r="G36" s="72">
        <f>G32/G34</f>
        <v>3.8859241275873793E-3</v>
      </c>
      <c r="H36" s="72">
        <f>H32/H34</f>
        <v>1.0066864698492505E-2</v>
      </c>
      <c r="I36" s="72">
        <f>I32/I34</f>
        <v>1.0060716620979838E-2</v>
      </c>
      <c r="J36" s="72">
        <f>J32/J34</f>
        <v>1.0076322556589091E-2</v>
      </c>
      <c r="K36" s="72">
        <f>K32/K34</f>
        <v>1.0088409183125376E-2</v>
      </c>
      <c r="L36" s="72">
        <f>L32/L34</f>
        <v>1.0056675691454542E-2</v>
      </c>
      <c r="M36" s="72">
        <f>M32/M34</f>
        <v>1.0069395850275801E-2</v>
      </c>
      <c r="N36" s="72">
        <f>N32/N34</f>
        <v>1.0078485025625996E-2</v>
      </c>
      <c r="O36" s="72">
        <f>O32/O34</f>
        <v>1.0104542551807533E-2</v>
      </c>
      <c r="P36" s="72">
        <f>P32/P34</f>
        <v>8.0140532868037892E-3</v>
      </c>
    </row>
    <row r="37" spans="1:16">
      <c r="A37" s="4"/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40"/>
  <sheetViews>
    <sheetView zoomScaleNormal="100" workbookViewId="0">
      <selection activeCell="A4" sqref="A4:O4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7" width="8.42578125" style="1" customWidth="1"/>
    <col min="8" max="8" width="14" style="1" bestFit="1" customWidth="1"/>
    <col min="9" max="16384" width="9.140625" style="1"/>
  </cols>
  <sheetData>
    <row r="1" spans="1:15">
      <c r="A1" s="60" t="s">
        <v>43</v>
      </c>
      <c r="B1" s="60"/>
      <c r="C1" s="60"/>
      <c r="D1" s="60"/>
      <c r="E1" s="60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>
      <c r="A2" s="60" t="s">
        <v>42</v>
      </c>
      <c r="B2" s="60"/>
      <c r="C2" s="60"/>
      <c r="D2" s="60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1" t="s">
        <v>67</v>
      </c>
      <c r="B3" s="60"/>
      <c r="C3" s="60"/>
      <c r="D3" s="60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>
      <c r="A4" s="60" t="s">
        <v>97</v>
      </c>
      <c r="B4" s="60"/>
      <c r="C4" s="60"/>
      <c r="D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>
      <c r="A5" s="2"/>
      <c r="B5" s="2"/>
      <c r="C5" s="2"/>
      <c r="D5" s="2"/>
      <c r="E5" s="2"/>
    </row>
    <row r="6" spans="1:15">
      <c r="A6" s="2"/>
      <c r="B6" s="2"/>
      <c r="C6" s="2"/>
      <c r="D6" s="2"/>
      <c r="E6" s="2"/>
    </row>
    <row r="7" spans="1:15" ht="25.5">
      <c r="A7" s="57" t="s">
        <v>39</v>
      </c>
      <c r="B7" s="58"/>
      <c r="C7" s="57" t="s">
        <v>38</v>
      </c>
      <c r="D7" s="57" t="s">
        <v>65</v>
      </c>
      <c r="E7" s="57" t="s">
        <v>64</v>
      </c>
    </row>
    <row r="8" spans="1:15">
      <c r="A8" s="8"/>
      <c r="B8" s="6" t="s">
        <v>36</v>
      </c>
      <c r="C8" s="6" t="s">
        <v>35</v>
      </c>
      <c r="D8" s="6" t="s">
        <v>34</v>
      </c>
      <c r="E8" s="6" t="s">
        <v>33</v>
      </c>
    </row>
    <row r="9" spans="1:15">
      <c r="A9" s="6">
        <v>1</v>
      </c>
      <c r="B9" s="56"/>
      <c r="C9" s="6"/>
      <c r="D9" s="6"/>
      <c r="E9" s="6"/>
    </row>
    <row r="10" spans="1:15">
      <c r="A10" s="6">
        <f>A9+1</f>
        <v>2</v>
      </c>
      <c r="B10" s="8" t="s">
        <v>63</v>
      </c>
      <c r="C10" s="54" t="s">
        <v>59</v>
      </c>
      <c r="D10" s="7">
        <v>373040614.57279885</v>
      </c>
      <c r="E10" s="7">
        <v>245053047.79549074</v>
      </c>
    </row>
    <row r="11" spans="1:15">
      <c r="A11" s="6">
        <f>A10+1</f>
        <v>3</v>
      </c>
      <c r="B11" s="8"/>
      <c r="C11" s="6"/>
      <c r="D11" s="8"/>
      <c r="E11" s="8"/>
    </row>
    <row r="12" spans="1:15">
      <c r="A12" s="6">
        <f>A11+1</f>
        <v>4</v>
      </c>
      <c r="B12" s="3" t="s">
        <v>62</v>
      </c>
      <c r="C12" s="54" t="s">
        <v>59</v>
      </c>
      <c r="D12" s="55">
        <v>93138648.479999989</v>
      </c>
      <c r="E12" s="55">
        <v>31407936.850000001</v>
      </c>
    </row>
    <row r="13" spans="1:15">
      <c r="A13" s="6">
        <f>A12+1</f>
        <v>5</v>
      </c>
      <c r="B13" s="3"/>
      <c r="C13" s="54"/>
      <c r="D13" s="11"/>
      <c r="E13" s="11"/>
    </row>
    <row r="14" spans="1:15">
      <c r="A14" s="6">
        <f>A13+1</f>
        <v>6</v>
      </c>
      <c r="B14" s="8" t="s">
        <v>61</v>
      </c>
      <c r="C14" s="6" t="str">
        <f>"("&amp;A$10&amp;") - ("&amp;A12&amp;")"</f>
        <v>(2) - (4)</v>
      </c>
      <c r="D14" s="11">
        <f>+D10-D12</f>
        <v>279901966.09279883</v>
      </c>
      <c r="E14" s="11">
        <f>+E10-E12</f>
        <v>213645110.94549075</v>
      </c>
    </row>
    <row r="15" spans="1:15">
      <c r="A15" s="6">
        <f>A14+1</f>
        <v>7</v>
      </c>
      <c r="B15" s="8"/>
      <c r="C15" s="54"/>
      <c r="D15" s="8"/>
      <c r="E15" s="8"/>
    </row>
    <row r="16" spans="1:15">
      <c r="A16" s="6">
        <f>A15+1</f>
        <v>8</v>
      </c>
      <c r="B16" s="3" t="s">
        <v>60</v>
      </c>
      <c r="C16" s="54" t="s">
        <v>59</v>
      </c>
      <c r="D16" s="48">
        <v>10773318324.189205</v>
      </c>
      <c r="E16" s="48">
        <v>10336852082.775232</v>
      </c>
    </row>
    <row r="17" spans="1:5">
      <c r="A17" s="6">
        <f>A16+1</f>
        <v>9</v>
      </c>
      <c r="B17" s="8"/>
      <c r="C17" s="6"/>
      <c r="D17" s="8"/>
      <c r="E17" s="8"/>
    </row>
    <row r="18" spans="1:5" ht="13.5" thickBot="1">
      <c r="A18" s="6">
        <f>A17+1</f>
        <v>10</v>
      </c>
      <c r="B18" s="3" t="s">
        <v>58</v>
      </c>
      <c r="C18" s="6" t="str">
        <f>"("&amp;A14&amp;") / ("&amp;A16&amp;")"</f>
        <v>(6) / (8)</v>
      </c>
      <c r="D18" s="47">
        <f>ROUND(D14/D16,6)</f>
        <v>2.5981000000000001E-2</v>
      </c>
      <c r="E18" s="47">
        <f>ROUND(E14/E16,6)</f>
        <v>2.0667999999999999E-2</v>
      </c>
    </row>
    <row r="19" spans="1:5" ht="13.5" thickTop="1">
      <c r="A19" s="6">
        <f>A18+1</f>
        <v>11</v>
      </c>
      <c r="B19" s="2"/>
      <c r="C19" s="2"/>
      <c r="D19" s="2"/>
      <c r="E19" s="2"/>
    </row>
    <row r="20" spans="1:5">
      <c r="A20" s="6">
        <f>A19+1</f>
        <v>12</v>
      </c>
      <c r="B20" s="8" t="s">
        <v>96</v>
      </c>
      <c r="C20" s="6" t="s">
        <v>56</v>
      </c>
      <c r="D20" s="5">
        <v>327.75</v>
      </c>
      <c r="E20" s="5">
        <v>1916.01</v>
      </c>
    </row>
    <row r="21" spans="1:5">
      <c r="A21" s="6">
        <f>A20+1</f>
        <v>13</v>
      </c>
      <c r="B21" s="8"/>
      <c r="C21" s="6"/>
      <c r="D21" s="8"/>
      <c r="E21" s="8"/>
    </row>
    <row r="22" spans="1:5">
      <c r="A22" s="6">
        <f>A21+1</f>
        <v>14</v>
      </c>
      <c r="B22" s="46" t="s">
        <v>55</v>
      </c>
      <c r="C22" s="6" t="s">
        <v>16</v>
      </c>
      <c r="D22" s="53">
        <v>1000218.3444262795</v>
      </c>
      <c r="E22" s="53">
        <v>126876.03895150471</v>
      </c>
    </row>
    <row r="23" spans="1:5">
      <c r="A23" s="6">
        <f>A22+1</f>
        <v>15</v>
      </c>
      <c r="B23" s="8"/>
      <c r="C23" s="6"/>
      <c r="D23" s="8"/>
      <c r="E23" s="8"/>
    </row>
    <row r="24" spans="1:5">
      <c r="A24" s="6">
        <f>A23+1</f>
        <v>16</v>
      </c>
      <c r="B24" s="46" t="s">
        <v>54</v>
      </c>
      <c r="C24" s="6" t="str">
        <f>"("&amp;A$20&amp;") x ("&amp;A22&amp;")"</f>
        <v>(12) x (14)</v>
      </c>
      <c r="D24" s="50">
        <f>D20*D22</f>
        <v>327821562.3857131</v>
      </c>
      <c r="E24" s="50">
        <f>E20*E22</f>
        <v>243095759.39147255</v>
      </c>
    </row>
    <row r="25" spans="1:5">
      <c r="A25" s="6">
        <f>A24+1</f>
        <v>17</v>
      </c>
      <c r="B25" s="8"/>
      <c r="C25" s="6"/>
      <c r="D25" s="50"/>
      <c r="E25" s="50"/>
    </row>
    <row r="26" spans="1:5">
      <c r="A26" s="6">
        <f>A25+1</f>
        <v>18</v>
      </c>
      <c r="B26" s="8" t="s">
        <v>95</v>
      </c>
      <c r="C26" s="6" t="s">
        <v>2</v>
      </c>
      <c r="D26" s="52">
        <f>'JAP-22 Page 5'!O28</f>
        <v>6246314.2071135174</v>
      </c>
      <c r="E26" s="52">
        <f>'JAP-22 Page 6'!O28</f>
        <v>2453068.6911049676</v>
      </c>
    </row>
    <row r="27" spans="1:5">
      <c r="A27" s="6">
        <f>A26+1</f>
        <v>19</v>
      </c>
      <c r="B27" s="8"/>
      <c r="C27" s="6"/>
      <c r="D27" s="51"/>
      <c r="E27" s="51"/>
    </row>
    <row r="28" spans="1:5">
      <c r="A28" s="6">
        <f>A27+1</f>
        <v>20</v>
      </c>
      <c r="B28" s="8" t="s">
        <v>52</v>
      </c>
      <c r="C28" s="6" t="str">
        <f>"("&amp;A24&amp;") + ("&amp;A26&amp;")"</f>
        <v>(16) + (18)</v>
      </c>
      <c r="D28" s="50">
        <f>D24+D26</f>
        <v>334067876.5928266</v>
      </c>
      <c r="E28" s="50">
        <f>E24+E26</f>
        <v>245548828.08257753</v>
      </c>
    </row>
    <row r="29" spans="1:5">
      <c r="A29" s="6">
        <f>A28+1</f>
        <v>21</v>
      </c>
      <c r="B29" s="2"/>
      <c r="C29" s="2"/>
      <c r="D29" s="49"/>
      <c r="E29" s="49"/>
    </row>
    <row r="30" spans="1:5">
      <c r="A30" s="6">
        <f>A29+1</f>
        <v>22</v>
      </c>
      <c r="B30" s="3" t="s">
        <v>51</v>
      </c>
      <c r="C30" s="6" t="s">
        <v>16</v>
      </c>
      <c r="D30" s="48">
        <v>10713216000</v>
      </c>
      <c r="E30" s="48">
        <v>10827536000</v>
      </c>
    </row>
    <row r="31" spans="1:5">
      <c r="A31" s="6">
        <f>A30+1</f>
        <v>23</v>
      </c>
      <c r="B31" s="2"/>
      <c r="C31" s="2"/>
      <c r="D31" s="2"/>
      <c r="E31" s="2"/>
    </row>
    <row r="32" spans="1:5" ht="13.5" thickBot="1">
      <c r="A32" s="6">
        <f>A31+1</f>
        <v>24</v>
      </c>
      <c r="B32" s="3" t="s">
        <v>50</v>
      </c>
      <c r="C32" s="6" t="str">
        <f>"("&amp;A28&amp;") / ("&amp;A30&amp;")"</f>
        <v>(20) / (22)</v>
      </c>
      <c r="D32" s="47">
        <f>ROUND(D28/D30,6)</f>
        <v>3.1182999999999999E-2</v>
      </c>
      <c r="E32" s="47">
        <f>ROUND(E28/E30,6)</f>
        <v>2.2678E-2</v>
      </c>
    </row>
    <row r="33" spans="1:5" ht="13.5" thickTop="1">
      <c r="A33" s="6">
        <f>A32+1</f>
        <v>25</v>
      </c>
      <c r="B33" s="2"/>
      <c r="C33" s="2"/>
      <c r="D33" s="83"/>
      <c r="E33" s="83"/>
    </row>
    <row r="34" spans="1:5">
      <c r="A34" s="6">
        <f>A33+1</f>
        <v>26</v>
      </c>
      <c r="B34" s="46" t="s">
        <v>49</v>
      </c>
      <c r="C34" s="6" t="str">
        <f>"("&amp;A32&amp;") - ("&amp;A18&amp;")"</f>
        <v>(24) - (10)</v>
      </c>
      <c r="D34" s="45">
        <f>D32-D18</f>
        <v>5.2019999999999983E-3</v>
      </c>
      <c r="E34" s="45">
        <f>E32-E18</f>
        <v>2.0100000000000014E-3</v>
      </c>
    </row>
    <row r="35" spans="1:5">
      <c r="A35" s="6">
        <f>A34+1</f>
        <v>27</v>
      </c>
      <c r="B35" s="46"/>
      <c r="C35" s="6"/>
      <c r="D35" s="45"/>
      <c r="E35" s="45"/>
    </row>
    <row r="36" spans="1:5">
      <c r="A36" s="6">
        <f>A35+1</f>
        <v>28</v>
      </c>
      <c r="B36" s="8" t="s">
        <v>48</v>
      </c>
      <c r="C36" s="6" t="s">
        <v>94</v>
      </c>
      <c r="D36" s="45">
        <f>'JAP-22 Page 8'!D34</f>
        <v>5.2019999999999983E-3</v>
      </c>
      <c r="E36" s="45">
        <f>'JAP-22 Page 8'!E34</f>
        <v>2.0100000000000014E-3</v>
      </c>
    </row>
    <row r="37" spans="1:5">
      <c r="A37" s="6">
        <f>A36+1</f>
        <v>29</v>
      </c>
      <c r="B37" s="8"/>
      <c r="C37" s="6"/>
      <c r="D37" s="2"/>
      <c r="E37" s="2"/>
    </row>
    <row r="38" spans="1:5">
      <c r="A38" s="6">
        <f>A37+1</f>
        <v>30</v>
      </c>
      <c r="B38" s="8" t="s">
        <v>46</v>
      </c>
      <c r="C38" s="6" t="s">
        <v>9</v>
      </c>
      <c r="D38" s="44">
        <f>IF(D34=D36,D26,(D26-((D34-D36)*D30)))</f>
        <v>6246314.2071135174</v>
      </c>
      <c r="E38" s="11">
        <f>IF(E34=E36,E26,(E26-((E34-E36)*E30)))</f>
        <v>2453068.6911049676</v>
      </c>
    </row>
    <row r="39" spans="1:5">
      <c r="A39" s="6">
        <f>A38+1</f>
        <v>31</v>
      </c>
      <c r="B39" s="8"/>
      <c r="C39" s="6"/>
      <c r="D39" s="2"/>
      <c r="E39" s="2"/>
    </row>
    <row r="40" spans="1:5">
      <c r="A40" s="6">
        <f>A39+1</f>
        <v>32</v>
      </c>
      <c r="B40" s="2" t="s">
        <v>103</v>
      </c>
      <c r="C40" s="2"/>
      <c r="D40" s="43"/>
      <c r="E40" s="43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9"/>
  <sheetViews>
    <sheetView zoomScaleNormal="100" workbookViewId="0">
      <selection activeCell="A4" sqref="A4:O4"/>
    </sheetView>
  </sheetViews>
  <sheetFormatPr defaultRowHeight="15"/>
  <cols>
    <col min="1" max="1" width="6.42578125" customWidth="1"/>
    <col min="2" max="2" width="57.5703125" customWidth="1"/>
    <col min="3" max="3" width="17" bestFit="1" customWidth="1"/>
    <col min="4" max="5" width="19.7109375" customWidth="1"/>
  </cols>
  <sheetData>
    <row r="1" spans="1:5">
      <c r="A1" s="60" t="s">
        <v>43</v>
      </c>
      <c r="B1" s="60"/>
      <c r="C1" s="60"/>
      <c r="D1" s="60"/>
      <c r="E1" s="60"/>
    </row>
    <row r="2" spans="1:5">
      <c r="A2" s="60" t="s">
        <v>42</v>
      </c>
      <c r="B2" s="60"/>
      <c r="C2" s="60"/>
      <c r="D2" s="60"/>
      <c r="E2" s="60"/>
    </row>
    <row r="3" spans="1:5">
      <c r="A3" s="60" t="s">
        <v>100</v>
      </c>
      <c r="B3" s="60"/>
      <c r="C3" s="60"/>
      <c r="D3" s="60"/>
      <c r="E3" s="60"/>
    </row>
    <row r="4" spans="1:5">
      <c r="A4" s="60" t="s">
        <v>97</v>
      </c>
      <c r="B4" s="60"/>
      <c r="C4" s="60"/>
      <c r="D4" s="60"/>
      <c r="E4" s="60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25.5">
      <c r="A7" s="70" t="s">
        <v>39</v>
      </c>
      <c r="B7" s="58"/>
      <c r="C7" s="70" t="s">
        <v>38</v>
      </c>
      <c r="D7" s="70" t="s">
        <v>65</v>
      </c>
      <c r="E7" s="70" t="s">
        <v>64</v>
      </c>
    </row>
    <row r="8" spans="1:5">
      <c r="A8" s="8"/>
      <c r="B8" s="6" t="s">
        <v>36</v>
      </c>
      <c r="C8" s="6" t="s">
        <v>35</v>
      </c>
      <c r="D8" s="6" t="s">
        <v>34</v>
      </c>
      <c r="E8" s="6" t="s">
        <v>33</v>
      </c>
    </row>
    <row r="9" spans="1:5">
      <c r="A9" s="6">
        <v>1</v>
      </c>
      <c r="B9" s="56"/>
      <c r="C9" s="6"/>
      <c r="D9" s="6"/>
      <c r="E9" s="6"/>
    </row>
    <row r="10" spans="1:5">
      <c r="A10" s="6">
        <f>A9+1</f>
        <v>2</v>
      </c>
      <c r="B10" s="8" t="s">
        <v>90</v>
      </c>
      <c r="C10" s="6" t="s">
        <v>84</v>
      </c>
      <c r="D10" s="7">
        <v>1130922471.0996327</v>
      </c>
      <c r="E10" s="7">
        <v>926773661.99073148</v>
      </c>
    </row>
    <row r="11" spans="1:5">
      <c r="A11" s="6">
        <f>A10+1</f>
        <v>3</v>
      </c>
      <c r="B11" s="8"/>
      <c r="C11" s="6"/>
      <c r="D11" s="8"/>
      <c r="E11" s="8"/>
    </row>
    <row r="12" spans="1:5">
      <c r="A12" s="6">
        <f>A11+1</f>
        <v>4</v>
      </c>
      <c r="B12" s="8" t="s">
        <v>89</v>
      </c>
      <c r="C12" s="6" t="s">
        <v>99</v>
      </c>
      <c r="D12" s="69">
        <f>'JAP-22 Page 5'!P32</f>
        <v>22503560.70999999</v>
      </c>
      <c r="E12" s="69">
        <f>'JAP-22 Page 6'!P32</f>
        <v>7427213.5120000048</v>
      </c>
    </row>
    <row r="13" spans="1:5">
      <c r="A13" s="6">
        <f>A12+1</f>
        <v>5</v>
      </c>
      <c r="B13" s="8"/>
      <c r="C13" s="6"/>
      <c r="D13" s="8"/>
      <c r="E13" s="8"/>
    </row>
    <row r="14" spans="1:5">
      <c r="A14" s="6">
        <f>A13+1</f>
        <v>6</v>
      </c>
      <c r="B14" s="8" t="s">
        <v>87</v>
      </c>
      <c r="C14" s="6" t="s">
        <v>86</v>
      </c>
      <c r="D14" s="7">
        <f>D10-D12</f>
        <v>1108418910.3896327</v>
      </c>
      <c r="E14" s="7">
        <f>E10-E12</f>
        <v>919346448.47873151</v>
      </c>
    </row>
    <row r="15" spans="1:5">
      <c r="A15" s="6">
        <f>A14+1</f>
        <v>7</v>
      </c>
      <c r="B15" s="8"/>
      <c r="C15" s="6"/>
      <c r="D15" s="8"/>
      <c r="E15" s="8"/>
    </row>
    <row r="16" spans="1:5">
      <c r="A16" s="6">
        <f>A15+1</f>
        <v>8</v>
      </c>
      <c r="B16" s="8" t="s">
        <v>85</v>
      </c>
      <c r="C16" s="6" t="s">
        <v>84</v>
      </c>
      <c r="D16" s="52">
        <v>10617226000</v>
      </c>
      <c r="E16" s="52">
        <v>10623066000</v>
      </c>
    </row>
    <row r="17" spans="1:5">
      <c r="A17" s="6">
        <f>A16+1</f>
        <v>9</v>
      </c>
      <c r="B17" s="8"/>
      <c r="C17" s="6"/>
      <c r="D17" s="8"/>
      <c r="E17" s="8"/>
    </row>
    <row r="18" spans="1:5">
      <c r="A18" s="6">
        <f>A17+1</f>
        <v>10</v>
      </c>
      <c r="B18" s="8" t="s">
        <v>83</v>
      </c>
      <c r="C18" s="6" t="s">
        <v>82</v>
      </c>
      <c r="D18" s="12">
        <f>ROUND(D10/D16,6)</f>
        <v>0.106518</v>
      </c>
      <c r="E18" s="12">
        <f>ROUND(E10/E16,6)</f>
        <v>8.7242E-2</v>
      </c>
    </row>
    <row r="19" spans="1:5">
      <c r="A19" s="6">
        <f>A18+1</f>
        <v>11</v>
      </c>
      <c r="B19" s="8"/>
      <c r="C19" s="6"/>
      <c r="D19" s="67"/>
      <c r="E19" s="67"/>
    </row>
    <row r="20" spans="1:5">
      <c r="A20" s="6">
        <f>A19+1</f>
        <v>12</v>
      </c>
      <c r="B20" s="8" t="s">
        <v>81</v>
      </c>
      <c r="C20" s="6" t="s">
        <v>76</v>
      </c>
      <c r="D20" s="68">
        <f>'JAP-22 Page 3'!D36</f>
        <v>2.4299999999999981E-3</v>
      </c>
      <c r="E20" s="68">
        <f>'JAP-22 Page 3'!E36</f>
        <v>8.8099999999999984E-4</v>
      </c>
    </row>
    <row r="21" spans="1:5">
      <c r="A21" s="6">
        <f>A20+1</f>
        <v>13</v>
      </c>
      <c r="B21" s="8"/>
      <c r="C21" s="6"/>
      <c r="D21" s="67"/>
      <c r="E21" s="67"/>
    </row>
    <row r="22" spans="1:5">
      <c r="A22" s="6">
        <f>A21+1</f>
        <v>14</v>
      </c>
      <c r="B22" s="8" t="s">
        <v>79</v>
      </c>
      <c r="C22" s="6" t="s">
        <v>78</v>
      </c>
      <c r="D22" s="12">
        <f>D18+D20</f>
        <v>0.108948</v>
      </c>
      <c r="E22" s="12">
        <f>E18+E20</f>
        <v>8.8123000000000007E-2</v>
      </c>
    </row>
    <row r="23" spans="1:5">
      <c r="A23" s="6">
        <f>A22+1</f>
        <v>15</v>
      </c>
      <c r="B23" s="8"/>
      <c r="C23" s="6"/>
      <c r="D23" s="67"/>
      <c r="E23" s="67"/>
    </row>
    <row r="24" spans="1:5">
      <c r="A24" s="6">
        <f>A23+1</f>
        <v>16</v>
      </c>
      <c r="B24" s="8" t="s">
        <v>77</v>
      </c>
      <c r="C24" s="6" t="s">
        <v>98</v>
      </c>
      <c r="D24" s="12">
        <f>'JAP-22 Page 7'!D34</f>
        <v>5.2019999999999983E-3</v>
      </c>
      <c r="E24" s="12">
        <f>'JAP-22 Page 7'!E34</f>
        <v>2.0100000000000014E-3</v>
      </c>
    </row>
    <row r="25" spans="1:5">
      <c r="A25" s="6">
        <f>A24+1</f>
        <v>17</v>
      </c>
      <c r="B25" s="8"/>
      <c r="C25" s="6"/>
      <c r="D25" s="8"/>
      <c r="E25" s="8"/>
    </row>
    <row r="26" spans="1:5">
      <c r="A26" s="6">
        <f>A25+1</f>
        <v>18</v>
      </c>
      <c r="B26" s="8" t="s">
        <v>75</v>
      </c>
      <c r="C26" s="6" t="s">
        <v>74</v>
      </c>
      <c r="D26" s="45">
        <f>D24-D20</f>
        <v>2.7720000000000002E-3</v>
      </c>
      <c r="E26" s="45">
        <f>E24-E20</f>
        <v>1.1290000000000015E-3</v>
      </c>
    </row>
    <row r="27" spans="1:5">
      <c r="A27" s="6">
        <f>A26+1</f>
        <v>19</v>
      </c>
      <c r="B27" s="8"/>
      <c r="C27" s="6"/>
      <c r="D27" s="8"/>
      <c r="E27" s="8"/>
    </row>
    <row r="28" spans="1:5">
      <c r="A28" s="6">
        <f>A27+1</f>
        <v>20</v>
      </c>
      <c r="B28" s="8" t="s">
        <v>73</v>
      </c>
      <c r="C28" s="6" t="s">
        <v>72</v>
      </c>
      <c r="D28" s="9">
        <f>D26/D22</f>
        <v>2.5443330763299923E-2</v>
      </c>
      <c r="E28" s="9">
        <f>E26/E22</f>
        <v>1.2811638278315553E-2</v>
      </c>
    </row>
    <row r="29" spans="1:5">
      <c r="A29" s="6">
        <f>A28+1</f>
        <v>21</v>
      </c>
      <c r="B29" s="8"/>
      <c r="C29" s="6"/>
      <c r="D29" s="8"/>
      <c r="E29" s="8"/>
    </row>
    <row r="30" spans="1:5">
      <c r="A30" s="6">
        <f>A29+1</f>
        <v>22</v>
      </c>
      <c r="B30" s="8" t="s">
        <v>71</v>
      </c>
      <c r="C30" s="6" t="s">
        <v>9</v>
      </c>
      <c r="D30" s="66">
        <f>IF(D28&gt;3%,D28-3%,0)</f>
        <v>0</v>
      </c>
      <c r="E30" s="66">
        <f>IF(E28&gt;3%,E28-3%,0)</f>
        <v>0</v>
      </c>
    </row>
    <row r="31" spans="1:5">
      <c r="A31" s="6">
        <f>A30+1</f>
        <v>23</v>
      </c>
      <c r="B31" s="8"/>
      <c r="C31" s="6"/>
      <c r="D31" s="8"/>
      <c r="E31" s="8"/>
    </row>
    <row r="32" spans="1:5">
      <c r="A32" s="6">
        <f>A31+1</f>
        <v>24</v>
      </c>
      <c r="B32" s="8" t="s">
        <v>70</v>
      </c>
      <c r="C32" s="6" t="s">
        <v>69</v>
      </c>
      <c r="D32" s="65">
        <f>D30*D22</f>
        <v>0</v>
      </c>
      <c r="E32" s="65">
        <f>E30*E22</f>
        <v>0</v>
      </c>
    </row>
    <row r="33" spans="1:5">
      <c r="A33" s="6">
        <f>A32+1</f>
        <v>25</v>
      </c>
      <c r="B33" s="2"/>
      <c r="C33" s="2"/>
      <c r="D33" s="64"/>
      <c r="E33" s="64"/>
    </row>
    <row r="34" spans="1:5">
      <c r="A34" s="6">
        <f>A33+1</f>
        <v>26</v>
      </c>
      <c r="B34" s="8" t="s">
        <v>48</v>
      </c>
      <c r="C34" s="6" t="s">
        <v>68</v>
      </c>
      <c r="D34" s="12">
        <f>D24-D32</f>
        <v>5.2019999999999983E-3</v>
      </c>
      <c r="E34" s="12">
        <f>E24-E32</f>
        <v>2.0100000000000014E-3</v>
      </c>
    </row>
    <row r="35" spans="1:5">
      <c r="A35" s="6">
        <f>A34+1</f>
        <v>27</v>
      </c>
      <c r="B35" s="63"/>
      <c r="C35" s="63"/>
      <c r="D35" s="63"/>
      <c r="E35" s="63"/>
    </row>
    <row r="36" spans="1:5">
      <c r="A36" s="6">
        <f>A35+1</f>
        <v>28</v>
      </c>
      <c r="B36" s="2" t="s">
        <v>103</v>
      </c>
      <c r="C36" s="63"/>
      <c r="D36" s="63"/>
      <c r="E36" s="63"/>
    </row>
    <row r="37" spans="1:5">
      <c r="A37" s="6"/>
      <c r="B37" s="2"/>
    </row>
    <row r="39" spans="1:5">
      <c r="D39" s="62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3"/>
  <sheetViews>
    <sheetView zoomScaleNormal="100" workbookViewId="0">
      <pane xSplit="3" ySplit="8" topLeftCell="D9" activePane="bottomRight" state="frozen"/>
      <selection activeCell="A4" sqref="A4:O4"/>
      <selection pane="topRight" activeCell="A4" sqref="A4:O4"/>
      <selection pane="bottomLeft" activeCell="A4" sqref="A4:O4"/>
      <selection pane="bottomRight" activeCell="A4" sqref="A4:O4"/>
    </sheetView>
  </sheetViews>
  <sheetFormatPr defaultRowHeight="12.75"/>
  <cols>
    <col min="1" max="1" width="5" style="1" customWidth="1"/>
    <col min="2" max="2" width="41.85546875" style="1" bestFit="1" customWidth="1"/>
    <col min="3" max="3" width="20.140625" style="1" bestFit="1" customWidth="1"/>
    <col min="4" max="15" width="14.7109375" style="1" customWidth="1"/>
    <col min="16" max="16" width="15" style="1" bestFit="1" customWidth="1"/>
    <col min="17" max="18" width="12.28515625" style="1" customWidth="1"/>
    <col min="19" max="16384" width="9.140625" style="1"/>
  </cols>
  <sheetData>
    <row r="1" spans="1:2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"/>
    </row>
    <row r="2" spans="1:21">
      <c r="A2" s="37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"/>
    </row>
    <row r="3" spans="1:21">
      <c r="A3" s="38" t="s">
        <v>41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"/>
    </row>
    <row r="4" spans="1:21" ht="15">
      <c r="A4" s="37" t="s">
        <v>102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</row>
    <row r="5" spans="1:21" ht="15">
      <c r="A5" s="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1" ht="25.5" customHeight="1">
      <c r="A7" s="34" t="s">
        <v>39</v>
      </c>
      <c r="B7" s="33"/>
      <c r="C7" s="32" t="s">
        <v>38</v>
      </c>
      <c r="D7" s="31">
        <v>42005</v>
      </c>
      <c r="E7" s="31">
        <f>EDATE(D7,1)</f>
        <v>42036</v>
      </c>
      <c r="F7" s="31">
        <f>EDATE(E7,1)</f>
        <v>42064</v>
      </c>
      <c r="G7" s="31">
        <f>EDATE(F7,1)</f>
        <v>42095</v>
      </c>
      <c r="H7" s="31">
        <f>EDATE(G7,1)</f>
        <v>42125</v>
      </c>
      <c r="I7" s="31">
        <f>EDATE(H7,1)</f>
        <v>42156</v>
      </c>
      <c r="J7" s="31">
        <f>EDATE(I7,1)</f>
        <v>42186</v>
      </c>
      <c r="K7" s="31">
        <f>EDATE(J7,1)</f>
        <v>42217</v>
      </c>
      <c r="L7" s="31">
        <f>EDATE(K7,1)</f>
        <v>42248</v>
      </c>
      <c r="M7" s="31">
        <f>EDATE(L7,1)</f>
        <v>42278</v>
      </c>
      <c r="N7" s="31">
        <f>EDATE(M7,1)</f>
        <v>42309</v>
      </c>
      <c r="O7" s="31">
        <f>EDATE(N7,1)</f>
        <v>42339</v>
      </c>
      <c r="P7" s="31" t="s">
        <v>37</v>
      </c>
      <c r="Q7" s="30"/>
      <c r="R7" s="30"/>
      <c r="S7" s="29"/>
      <c r="T7" s="29"/>
      <c r="U7" s="29"/>
    </row>
    <row r="8" spans="1:21">
      <c r="A8" s="4"/>
      <c r="B8" s="6" t="s">
        <v>36</v>
      </c>
      <c r="C8" s="6" t="s">
        <v>35</v>
      </c>
      <c r="D8" s="6" t="s">
        <v>34</v>
      </c>
      <c r="E8" s="6" t="s">
        <v>33</v>
      </c>
      <c r="F8" s="6" t="s">
        <v>32</v>
      </c>
      <c r="G8" s="6" t="s">
        <v>31</v>
      </c>
      <c r="H8" s="6" t="s">
        <v>30</v>
      </c>
      <c r="I8" s="6" t="s">
        <v>29</v>
      </c>
      <c r="J8" s="6" t="s">
        <v>28</v>
      </c>
      <c r="K8" s="6" t="s">
        <v>27</v>
      </c>
      <c r="L8" s="6" t="s">
        <v>26</v>
      </c>
      <c r="M8" s="6" t="s">
        <v>25</v>
      </c>
      <c r="N8" s="6" t="s">
        <v>24</v>
      </c>
      <c r="O8" s="6" t="s">
        <v>23</v>
      </c>
      <c r="P8" s="6" t="s">
        <v>22</v>
      </c>
    </row>
    <row r="9" spans="1:2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</row>
    <row r="10" spans="1:21">
      <c r="A10" s="4">
        <v>1</v>
      </c>
      <c r="B10" s="8" t="s">
        <v>21</v>
      </c>
      <c r="C10" s="6" t="s">
        <v>16</v>
      </c>
      <c r="D10" s="24">
        <v>985205.33939836756</v>
      </c>
      <c r="E10" s="24">
        <v>986870.89158930129</v>
      </c>
      <c r="F10" s="24">
        <v>988383.55024367746</v>
      </c>
      <c r="G10" s="24">
        <v>989843.83875501575</v>
      </c>
      <c r="H10" s="24">
        <v>991198.75702771742</v>
      </c>
      <c r="I10" s="24">
        <v>992585.46946903376</v>
      </c>
      <c r="J10" s="24">
        <v>993775.31995828392</v>
      </c>
      <c r="K10" s="24">
        <v>995312.51598593791</v>
      </c>
      <c r="L10" s="24">
        <v>997049.81227645336</v>
      </c>
      <c r="M10" s="24">
        <v>999164.06869205518</v>
      </c>
      <c r="N10" s="24">
        <v>1001209.6767301932</v>
      </c>
      <c r="O10" s="24">
        <v>1003037.4924244132</v>
      </c>
      <c r="P10" s="28"/>
      <c r="Q10" s="23"/>
      <c r="R10" s="23"/>
    </row>
    <row r="11" spans="1:21">
      <c r="A11" s="4">
        <f>A10+1</f>
        <v>2</v>
      </c>
      <c r="B11" s="8" t="s">
        <v>20</v>
      </c>
      <c r="C11" s="22" t="s">
        <v>19</v>
      </c>
      <c r="D11" s="27">
        <v>37.308632289091804</v>
      </c>
      <c r="E11" s="27">
        <v>35.711737764192286</v>
      </c>
      <c r="F11" s="27">
        <v>32.889701524274848</v>
      </c>
      <c r="G11" s="27">
        <v>29.34207073387287</v>
      </c>
      <c r="H11" s="27">
        <v>23.714923659669111</v>
      </c>
      <c r="I11" s="27">
        <v>22.009713120490499</v>
      </c>
      <c r="J11" s="27">
        <v>20.540311833059505</v>
      </c>
      <c r="K11" s="27">
        <v>20.207154667379342</v>
      </c>
      <c r="L11" s="27">
        <v>20.408781548509129</v>
      </c>
      <c r="M11" s="27">
        <v>21.324716456440537</v>
      </c>
      <c r="N11" s="27">
        <v>28.446004836228042</v>
      </c>
      <c r="O11" s="27">
        <v>35.846251566792063</v>
      </c>
      <c r="P11" s="5"/>
      <c r="Q11" s="26"/>
      <c r="R11" s="26"/>
    </row>
    <row r="12" spans="1:21">
      <c r="A12" s="4">
        <f>A11+1</f>
        <v>3</v>
      </c>
      <c r="B12" s="8" t="s">
        <v>18</v>
      </c>
      <c r="C12" s="6" t="str">
        <f>"("&amp;A10&amp;") x ("&amp;A11&amp;")"</f>
        <v>(1) x (2)</v>
      </c>
      <c r="D12" s="10">
        <f>D10*D11</f>
        <v>36756663.736863583</v>
      </c>
      <c r="E12" s="10">
        <f>E10*E11</f>
        <v>35242874.487551764</v>
      </c>
      <c r="F12" s="10">
        <f>F10*F11</f>
        <v>32507639.959017664</v>
      </c>
      <c r="G12" s="10">
        <f>G10*G11</f>
        <v>29044067.932237923</v>
      </c>
      <c r="H12" s="10">
        <f>H10*H11</f>
        <v>23506202.854471229</v>
      </c>
      <c r="I12" s="10">
        <f>I10*I11</f>
        <v>21846521.430580813</v>
      </c>
      <c r="J12" s="10">
        <f>J10*J11</f>
        <v>20412454.963941634</v>
      </c>
      <c r="K12" s="10">
        <f>K10*K11</f>
        <v>20112433.952906322</v>
      </c>
      <c r="L12" s="10">
        <f>L10*L11</f>
        <v>20348571.811732173</v>
      </c>
      <c r="M12" s="10">
        <f>M10*M11</f>
        <v>21306890.458321553</v>
      </c>
      <c r="N12" s="10">
        <f>N10*N11</f>
        <v>28480415.306345388</v>
      </c>
      <c r="O12" s="10">
        <f>O10*O11</f>
        <v>35955134.284369804</v>
      </c>
      <c r="P12" s="7">
        <f>SUM(D12:O12)</f>
        <v>325519871.17833984</v>
      </c>
      <c r="Q12" s="17"/>
      <c r="R12" s="17"/>
    </row>
    <row r="13" spans="1:21">
      <c r="A13" s="4">
        <f>A12+1</f>
        <v>4</v>
      </c>
      <c r="B13" s="8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"/>
      <c r="Q13" s="25"/>
      <c r="R13" s="25"/>
    </row>
    <row r="14" spans="1:21">
      <c r="A14" s="4">
        <f>A13+1</f>
        <v>5</v>
      </c>
      <c r="B14" s="3" t="s">
        <v>17</v>
      </c>
      <c r="C14" s="6" t="s">
        <v>16</v>
      </c>
      <c r="D14" s="24">
        <v>1238849000</v>
      </c>
      <c r="E14" s="24">
        <v>1027005000</v>
      </c>
      <c r="F14" s="24">
        <v>1020120000</v>
      </c>
      <c r="G14" s="24">
        <v>858906000</v>
      </c>
      <c r="H14" s="24">
        <v>738441000</v>
      </c>
      <c r="I14" s="24">
        <v>663815000</v>
      </c>
      <c r="J14" s="24">
        <v>665083000</v>
      </c>
      <c r="K14" s="24">
        <v>663609000</v>
      </c>
      <c r="L14" s="24">
        <v>665178000</v>
      </c>
      <c r="M14" s="24">
        <v>818232000</v>
      </c>
      <c r="N14" s="24">
        <v>1014539000</v>
      </c>
      <c r="O14" s="24">
        <v>1281401000</v>
      </c>
      <c r="P14" s="8"/>
      <c r="Q14" s="23"/>
      <c r="R14" s="23"/>
    </row>
    <row r="15" spans="1:21">
      <c r="A15" s="4">
        <f>A14+1</f>
        <v>6</v>
      </c>
      <c r="B15" s="8" t="s">
        <v>15</v>
      </c>
      <c r="C15" s="22" t="s">
        <v>101</v>
      </c>
      <c r="D15" s="20">
        <f>'JAP-22 Page 3'!D32</f>
        <v>2.8410999999999999E-2</v>
      </c>
      <c r="E15" s="20">
        <f>$D$15</f>
        <v>2.8410999999999999E-2</v>
      </c>
      <c r="F15" s="20">
        <f>$D$15</f>
        <v>2.8410999999999999E-2</v>
      </c>
      <c r="G15" s="20">
        <f>$D$15</f>
        <v>2.8410999999999999E-2</v>
      </c>
      <c r="H15" s="20">
        <f>'JAP-22 Page 7'!D32</f>
        <v>3.1182999999999999E-2</v>
      </c>
      <c r="I15" s="20">
        <f>$H$15</f>
        <v>3.1182999999999999E-2</v>
      </c>
      <c r="J15" s="20">
        <f>$H$15</f>
        <v>3.1182999999999999E-2</v>
      </c>
      <c r="K15" s="20">
        <f>$H$15</f>
        <v>3.1182999999999999E-2</v>
      </c>
      <c r="L15" s="20">
        <f>$H$15</f>
        <v>3.1182999999999999E-2</v>
      </c>
      <c r="M15" s="20">
        <f>$H$15</f>
        <v>3.1182999999999999E-2</v>
      </c>
      <c r="N15" s="20">
        <f>$H$15</f>
        <v>3.1182999999999999E-2</v>
      </c>
      <c r="O15" s="20">
        <f>$H$15</f>
        <v>3.1182999999999999E-2</v>
      </c>
      <c r="P15" s="19"/>
      <c r="Q15" s="18"/>
      <c r="R15" s="18"/>
    </row>
    <row r="16" spans="1:21">
      <c r="A16" s="4">
        <f>A15+1</f>
        <v>7</v>
      </c>
      <c r="B16" s="8" t="s">
        <v>14</v>
      </c>
      <c r="C16" s="6" t="str">
        <f>"("&amp;A14&amp;") x ("&amp;A15&amp;")"</f>
        <v>(5) x (6)</v>
      </c>
      <c r="D16" s="10">
        <f>D14*D15</f>
        <v>35196938.938999996</v>
      </c>
      <c r="E16" s="10">
        <f>E14*E15</f>
        <v>29178239.055</v>
      </c>
      <c r="F16" s="10">
        <f>F14*F15</f>
        <v>28982629.32</v>
      </c>
      <c r="G16" s="10">
        <f>G14*G15</f>
        <v>24402378.366</v>
      </c>
      <c r="H16" s="10">
        <f>H14*H15</f>
        <v>23026805.702999998</v>
      </c>
      <c r="I16" s="10">
        <f>I14*I15</f>
        <v>20699743.145</v>
      </c>
      <c r="J16" s="10">
        <f>J14*J15</f>
        <v>20739283.188999999</v>
      </c>
      <c r="K16" s="10">
        <f>K14*K15</f>
        <v>20693319.447000001</v>
      </c>
      <c r="L16" s="10">
        <f>L14*L15</f>
        <v>20742245.574000001</v>
      </c>
      <c r="M16" s="10">
        <f>M14*M15</f>
        <v>25514928.456</v>
      </c>
      <c r="N16" s="10">
        <f>N14*N15</f>
        <v>31636369.636999998</v>
      </c>
      <c r="O16" s="10">
        <f>O14*O15</f>
        <v>39957927.383000001</v>
      </c>
      <c r="P16" s="7">
        <f>SUM(D16:O16)</f>
        <v>320770808.21400005</v>
      </c>
      <c r="Q16" s="17"/>
      <c r="R16" s="17"/>
    </row>
    <row r="17" spans="1:18">
      <c r="A17" s="4">
        <f>A16+1</f>
        <v>8</v>
      </c>
      <c r="B17" s="8"/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8">
      <c r="A18" s="4">
        <f>A17+1</f>
        <v>9</v>
      </c>
      <c r="B18" s="8" t="s">
        <v>13</v>
      </c>
      <c r="C18" s="6" t="str">
        <f>"("&amp;A$12&amp;") - ("&amp;A16&amp;")"</f>
        <v>(3) - (7)</v>
      </c>
      <c r="D18" s="10">
        <f>D12-D16</f>
        <v>1559724.7978635877</v>
      </c>
      <c r="E18" s="10">
        <f>E12-E16</f>
        <v>6064635.432551764</v>
      </c>
      <c r="F18" s="10">
        <f>F12-F16</f>
        <v>3525010.6390176639</v>
      </c>
      <c r="G18" s="10">
        <f>G12-G16</f>
        <v>4641689.5662379228</v>
      </c>
      <c r="H18" s="10">
        <f>H12-H16</f>
        <v>479397.15147123113</v>
      </c>
      <c r="I18" s="10">
        <f>I12-I16</f>
        <v>1146778.2855808139</v>
      </c>
      <c r="J18" s="10">
        <f>J12-J16</f>
        <v>-326828.22505836561</v>
      </c>
      <c r="K18" s="10">
        <f>K12-K16</f>
        <v>-580885.49409367889</v>
      </c>
      <c r="L18" s="10">
        <f>L12-L16</f>
        <v>-393673.76226782799</v>
      </c>
      <c r="M18" s="10">
        <f>M12-M16</f>
        <v>-4208037.9976784475</v>
      </c>
      <c r="N18" s="10">
        <f>N12-N16</f>
        <v>-3155954.3306546099</v>
      </c>
      <c r="O18" s="10">
        <f>O12-O16</f>
        <v>-4002793.0986301973</v>
      </c>
      <c r="P18" s="7">
        <f>SUM(D18:O18)</f>
        <v>4749062.9643398561</v>
      </c>
      <c r="Q18" s="17"/>
      <c r="R18" s="17"/>
    </row>
    <row r="19" spans="1:18">
      <c r="A19" s="4">
        <f>A18+1</f>
        <v>10</v>
      </c>
      <c r="B19" s="8"/>
      <c r="C19" s="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"/>
    </row>
    <row r="20" spans="1:18">
      <c r="A20" s="4">
        <f>A19+1</f>
        <v>11</v>
      </c>
      <c r="B20" s="8" t="s">
        <v>12</v>
      </c>
      <c r="C20" s="6" t="s">
        <v>2</v>
      </c>
      <c r="D20" s="16">
        <v>19703.349555439112</v>
      </c>
      <c r="E20" s="16">
        <v>32072.554448365558</v>
      </c>
      <c r="F20" s="16">
        <v>46905.717950075741</v>
      </c>
      <c r="G20" s="16">
        <v>59660.294644329399</v>
      </c>
      <c r="H20" s="16">
        <v>66787.085804145972</v>
      </c>
      <c r="I20" s="16">
        <v>67882.056208485956</v>
      </c>
      <c r="J20" s="16">
        <v>67943.182417139207</v>
      </c>
      <c r="K20" s="16">
        <v>65664.926570119249</v>
      </c>
      <c r="L20" s="16">
        <v>63296.075718158449</v>
      </c>
      <c r="M20" s="16">
        <v>55893.374260092496</v>
      </c>
      <c r="N20" s="16">
        <v>44474.24881154811</v>
      </c>
      <c r="O20" s="16">
        <v>32967.367071774053</v>
      </c>
      <c r="P20" s="7">
        <f>SUM(D20:O20)</f>
        <v>623250.23345967324</v>
      </c>
      <c r="Q20" s="15"/>
      <c r="R20" s="15"/>
    </row>
    <row r="21" spans="1:18">
      <c r="A21" s="4">
        <f>A20+1</f>
        <v>12</v>
      </c>
      <c r="B21" s="8"/>
      <c r="C21" s="6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"/>
    </row>
    <row r="22" spans="1:18">
      <c r="A22" s="4">
        <f>A21+1</f>
        <v>13</v>
      </c>
      <c r="B22" s="8" t="s">
        <v>11</v>
      </c>
      <c r="C22" s="6" t="str">
        <f>"Σ(("&amp;A$18&amp;") + ("&amp;A20&amp;"))"</f>
        <v>Σ((9) + (11))</v>
      </c>
      <c r="D22" s="10">
        <f>'JAP-22 Page 5'!O22+D18+D20</f>
        <v>3500086.5851177536</v>
      </c>
      <c r="E22" s="10">
        <f>D22+E18+E20</f>
        <v>9596794.5721178837</v>
      </c>
      <c r="F22" s="10">
        <f>E22+F18+F20</f>
        <v>13168710.929085623</v>
      </c>
      <c r="G22" s="10">
        <f>F22+G18+G20</f>
        <v>17870060.789967876</v>
      </c>
      <c r="H22" s="10">
        <f>G22+H18+H20</f>
        <v>18416245.027243253</v>
      </c>
      <c r="I22" s="10">
        <f>H22+I18+I20</f>
        <v>19630905.369032554</v>
      </c>
      <c r="J22" s="10">
        <f>I22+J18+J20</f>
        <v>19372020.326391328</v>
      </c>
      <c r="K22" s="10">
        <f>J22+K18+K20</f>
        <v>18856799.758867767</v>
      </c>
      <c r="L22" s="10">
        <f>K22+L18+L20</f>
        <v>18526422.072318096</v>
      </c>
      <c r="M22" s="10">
        <f>L22+M18+M20</f>
        <v>14374277.44889974</v>
      </c>
      <c r="N22" s="10">
        <f>M22+N18+N20</f>
        <v>11262797.367056679</v>
      </c>
      <c r="O22" s="10">
        <f>N22+O18+O20</f>
        <v>7292971.6354982555</v>
      </c>
      <c r="P22" s="7"/>
    </row>
    <row r="23" spans="1:18">
      <c r="A23" s="4">
        <f>A22+1</f>
        <v>14</v>
      </c>
      <c r="B23" s="2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7"/>
    </row>
    <row r="24" spans="1:18">
      <c r="A24" s="4">
        <f>A23+1</f>
        <v>15</v>
      </c>
      <c r="B24" s="8" t="s">
        <v>10</v>
      </c>
      <c r="C24" s="6" t="s">
        <v>9</v>
      </c>
      <c r="D24" s="73">
        <f>'JAP-22 Page 5'!O24</f>
        <v>-6.6633677384381369E-4</v>
      </c>
      <c r="E24" s="73">
        <f>$D$24</f>
        <v>-6.6633677384381369E-4</v>
      </c>
      <c r="F24" s="73">
        <f>$D$24</f>
        <v>-6.6633677384381369E-4</v>
      </c>
      <c r="G24" s="73">
        <f>$D$24</f>
        <v>-6.6633677384381369E-4</v>
      </c>
      <c r="H24" s="73">
        <f>'JAP-22 Page 5'!O28/'JAP-22 Page 7'!D30</f>
        <v>5.8304753746340197E-4</v>
      </c>
      <c r="I24" s="73">
        <f>$H$24</f>
        <v>5.8304753746340197E-4</v>
      </c>
      <c r="J24" s="73">
        <f>$H$24</f>
        <v>5.8304753746340197E-4</v>
      </c>
      <c r="K24" s="73">
        <f>$H$24</f>
        <v>5.8304753746340197E-4</v>
      </c>
      <c r="L24" s="73">
        <f>$H$24</f>
        <v>5.8304753746340197E-4</v>
      </c>
      <c r="M24" s="73">
        <f>$H$24</f>
        <v>5.8304753746340197E-4</v>
      </c>
      <c r="N24" s="73">
        <f>$H$24</f>
        <v>5.8304753746340197E-4</v>
      </c>
      <c r="O24" s="73">
        <f>$H$24</f>
        <v>5.8304753746340197E-4</v>
      </c>
      <c r="P24" s="7"/>
    </row>
    <row r="25" spans="1:18">
      <c r="A25" s="4">
        <f>A24+1</f>
        <v>16</v>
      </c>
      <c r="B25" s="2"/>
      <c r="C25" s="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7"/>
    </row>
    <row r="26" spans="1:18">
      <c r="A26" s="4">
        <f>A25+1</f>
        <v>17</v>
      </c>
      <c r="B26" s="8" t="s">
        <v>8</v>
      </c>
      <c r="C26" s="6" t="str">
        <f>"("&amp;A14&amp;") x ("&amp;A24&amp;")"</f>
        <v>(5) x (15)</v>
      </c>
      <c r="D26" s="10">
        <f>D14*D24</f>
        <v>-825490.64593963476</v>
      </c>
      <c r="E26" s="10">
        <f>E14*E24</f>
        <v>-684331.19842146593</v>
      </c>
      <c r="F26" s="10">
        <f>F14*F24</f>
        <v>-679743.46973355126</v>
      </c>
      <c r="G26" s="10">
        <f>G14*G24</f>
        <v>-572320.65307509468</v>
      </c>
      <c r="H26" s="10">
        <f>H14*H24</f>
        <v>430546.206612012</v>
      </c>
      <c r="I26" s="10">
        <f>I14*I24</f>
        <v>387035.7010812682</v>
      </c>
      <c r="J26" s="10">
        <f>J14*J24</f>
        <v>387775.00535877177</v>
      </c>
      <c r="K26" s="10">
        <f>K14*K24</f>
        <v>386915.59328855074</v>
      </c>
      <c r="L26" s="10">
        <f>L14*L24</f>
        <v>387830.39487483079</v>
      </c>
      <c r="M26" s="10">
        <f>M14*M24</f>
        <v>477068.15267375432</v>
      </c>
      <c r="N26" s="10">
        <f>N14*N24</f>
        <v>591524.46561058238</v>
      </c>
      <c r="O26" s="10">
        <f>O14*O24</f>
        <v>747117.69755314069</v>
      </c>
      <c r="P26" s="7"/>
    </row>
    <row r="27" spans="1:18">
      <c r="A27" s="4">
        <f>A26+1</f>
        <v>18</v>
      </c>
      <c r="B27" s="8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7"/>
    </row>
    <row r="28" spans="1:18">
      <c r="A28" s="4">
        <f>A27+1</f>
        <v>19</v>
      </c>
      <c r="B28" s="8" t="s">
        <v>7</v>
      </c>
      <c r="C28" s="6" t="str">
        <f>"("&amp;A$28&amp;") + ("&amp;A18&amp;") + ("&amp;A20&amp;") - ("&amp;A26&amp;")"</f>
        <v>(19) + (9) + (11) - (17)</v>
      </c>
      <c r="D28" s="10">
        <f>'JAP-22 Page 5'!O28+'JAP-22 Page 9'!D18+'JAP-22 Page 9'!D20-'JAP-22 Page 9'!D26</f>
        <v>8651233.0004721787</v>
      </c>
      <c r="E28" s="10">
        <f>D28+E18+E20-E26</f>
        <v>15432272.185893774</v>
      </c>
      <c r="F28" s="10">
        <f>E28+F18+F20-F26</f>
        <v>19683932.012595065</v>
      </c>
      <c r="G28" s="10">
        <f>F28+G18+G20-G26</f>
        <v>24957602.526552413</v>
      </c>
      <c r="H28" s="10">
        <f>G28+H18+H20-H26</f>
        <v>25073240.557215776</v>
      </c>
      <c r="I28" s="10">
        <f>H28+I18+I20-I26</f>
        <v>25900865.197923809</v>
      </c>
      <c r="J28" s="10">
        <f>I28+J18+J20-J26</f>
        <v>25254205.149923813</v>
      </c>
      <c r="K28" s="10">
        <f>J28+K18+K20-K26</f>
        <v>24352068.989111699</v>
      </c>
      <c r="L28" s="10">
        <f>K28+L18+L20-L26</f>
        <v>23633860.907687198</v>
      </c>
      <c r="M28" s="10">
        <f>L28+M18+M20-M26</f>
        <v>19004648.13159509</v>
      </c>
      <c r="N28" s="10">
        <f>M28+N18+N20-N26</f>
        <v>15301643.584141446</v>
      </c>
      <c r="O28" s="10">
        <f>N28+O18+O20-O26</f>
        <v>10584700.155029882</v>
      </c>
      <c r="P28" s="7"/>
    </row>
    <row r="29" spans="1:18">
      <c r="A29" s="4">
        <f>A28+1</f>
        <v>20</v>
      </c>
      <c r="B29" s="8"/>
      <c r="C29" s="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</row>
    <row r="30" spans="1:18">
      <c r="A30" s="4">
        <f>A29+1</f>
        <v>21</v>
      </c>
      <c r="B30" s="3" t="s">
        <v>6</v>
      </c>
      <c r="C30" s="22" t="s">
        <v>101</v>
      </c>
      <c r="D30" s="12">
        <f>+'JAP-22 Page 3'!$D$34</f>
        <v>2.4299999999999981E-3</v>
      </c>
      <c r="E30" s="12">
        <f>+D30</f>
        <v>2.4299999999999981E-3</v>
      </c>
      <c r="F30" s="12">
        <f>+E30</f>
        <v>2.4299999999999981E-3</v>
      </c>
      <c r="G30" s="12">
        <f>+F30</f>
        <v>2.4299999999999981E-3</v>
      </c>
      <c r="H30" s="12">
        <f>+'JAP-22 Page 7'!D34</f>
        <v>5.2019999999999983E-3</v>
      </c>
      <c r="I30" s="12">
        <f>+H30</f>
        <v>5.2019999999999983E-3</v>
      </c>
      <c r="J30" s="12">
        <f>+I30</f>
        <v>5.2019999999999983E-3</v>
      </c>
      <c r="K30" s="12">
        <f>+J30</f>
        <v>5.2019999999999983E-3</v>
      </c>
      <c r="L30" s="12">
        <f>+K30</f>
        <v>5.2019999999999983E-3</v>
      </c>
      <c r="M30" s="12">
        <f>+L30</f>
        <v>5.2019999999999983E-3</v>
      </c>
      <c r="N30" s="12">
        <f>+M30</f>
        <v>5.2019999999999983E-3</v>
      </c>
      <c r="O30" s="12">
        <f>+N30</f>
        <v>5.2019999999999983E-3</v>
      </c>
      <c r="P30" s="7"/>
    </row>
    <row r="31" spans="1:18">
      <c r="A31" s="4">
        <f>A30+1</f>
        <v>22</v>
      </c>
      <c r="B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</row>
    <row r="32" spans="1:18">
      <c r="A32" s="4">
        <f>A31+1</f>
        <v>23</v>
      </c>
      <c r="B32" s="3" t="s">
        <v>4</v>
      </c>
      <c r="C32" s="6" t="str">
        <f>"("&amp;A14&amp;") x ("&amp;A30&amp;")"</f>
        <v>(5) x (21)</v>
      </c>
      <c r="D32" s="11">
        <f>+D30*D14</f>
        <v>3010403.0699999975</v>
      </c>
      <c r="E32" s="11">
        <f>+E30*E14</f>
        <v>2495622.149999998</v>
      </c>
      <c r="F32" s="11">
        <f>+F30*F14</f>
        <v>2478891.5999999982</v>
      </c>
      <c r="G32" s="11">
        <f>+G30*G14</f>
        <v>2087141.5799999984</v>
      </c>
      <c r="H32" s="11">
        <f>+H30*H14</f>
        <v>3841370.0819999985</v>
      </c>
      <c r="I32" s="11">
        <f>+I30*I14</f>
        <v>3453165.629999999</v>
      </c>
      <c r="J32" s="11">
        <f>+J30*J14</f>
        <v>3459761.7659999989</v>
      </c>
      <c r="K32" s="11">
        <f>+K30*K14</f>
        <v>3452094.0179999988</v>
      </c>
      <c r="L32" s="11">
        <f>+L30*L14</f>
        <v>3460255.9559999988</v>
      </c>
      <c r="M32" s="11">
        <f>+M30*M14</f>
        <v>4256442.8639999982</v>
      </c>
      <c r="N32" s="11">
        <f>+N30*N14</f>
        <v>5277631.8779999986</v>
      </c>
      <c r="O32" s="11">
        <f>+O30*O14</f>
        <v>6665848.0019999975</v>
      </c>
      <c r="P32" s="7">
        <f>SUM(D32:O32)</f>
        <v>43938628.595999978</v>
      </c>
    </row>
    <row r="33" spans="1:16">
      <c r="A33" s="4">
        <f>A32+1</f>
        <v>24</v>
      </c>
      <c r="B33" s="8"/>
      <c r="C33" s="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</row>
    <row r="34" spans="1:16">
      <c r="A34" s="4">
        <f>A33+1</f>
        <v>25</v>
      </c>
      <c r="B34" s="8" t="s">
        <v>3</v>
      </c>
      <c r="C34" s="6" t="s">
        <v>2</v>
      </c>
      <c r="D34" s="10">
        <v>129321577.35735627</v>
      </c>
      <c r="E34" s="10">
        <v>108616632.45112428</v>
      </c>
      <c r="F34" s="10">
        <v>107924751.24001577</v>
      </c>
      <c r="G34" s="10">
        <v>92111183.17043516</v>
      </c>
      <c r="H34" s="10">
        <v>82369292.475861281</v>
      </c>
      <c r="I34" s="10">
        <v>74850268.842870578</v>
      </c>
      <c r="J34" s="10">
        <v>74973380.511918053</v>
      </c>
      <c r="K34" s="10">
        <v>74841596.048479572</v>
      </c>
      <c r="L34" s="10">
        <v>75049495.425483659</v>
      </c>
      <c r="M34" s="10">
        <v>90454235.826558292</v>
      </c>
      <c r="N34" s="10">
        <v>110240501.79123931</v>
      </c>
      <c r="O34" s="10">
        <v>137093296.84385467</v>
      </c>
      <c r="P34" s="7">
        <f>SUM(D34:O34)</f>
        <v>1157846211.9851971</v>
      </c>
    </row>
    <row r="35" spans="1:16">
      <c r="A35" s="4">
        <f>A34+1</f>
        <v>26</v>
      </c>
      <c r="B35" s="8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</row>
    <row r="36" spans="1:16">
      <c r="A36" s="4">
        <f>A35+1</f>
        <v>27</v>
      </c>
      <c r="B36" s="8" t="s">
        <v>44</v>
      </c>
      <c r="C36" s="6" t="str">
        <f>"("&amp;A32&amp;") / ("&amp;A34&amp;")"</f>
        <v>(23) / (25)</v>
      </c>
      <c r="D36" s="72">
        <f>D32/D34</f>
        <v>2.3278428329723395E-2</v>
      </c>
      <c r="E36" s="72">
        <f>E32/E34</f>
        <v>2.2976427216365666E-2</v>
      </c>
      <c r="F36" s="72">
        <f>F32/F34</f>
        <v>2.296870339304417E-2</v>
      </c>
      <c r="G36" s="72">
        <f>G32/G34</f>
        <v>2.2658937907008736E-2</v>
      </c>
      <c r="H36" s="72">
        <f>H32/H34</f>
        <v>4.6635948501387588E-2</v>
      </c>
      <c r="I36" s="72">
        <f>I32/I34</f>
        <v>4.6134311651559415E-2</v>
      </c>
      <c r="J36" s="72">
        <f>J32/J34</f>
        <v>4.6146535508693277E-2</v>
      </c>
      <c r="K36" s="72">
        <f>K32/K34</f>
        <v>4.6125339386988248E-2</v>
      </c>
      <c r="L36" s="72">
        <f>L32/L34</f>
        <v>4.6106318721831685E-2</v>
      </c>
      <c r="M36" s="72">
        <f>M32/M34</f>
        <v>4.7056313340168229E-2</v>
      </c>
      <c r="N36" s="72">
        <f>N32/N34</f>
        <v>4.7873801300307633E-2</v>
      </c>
      <c r="O36" s="72">
        <f>O32/O34</f>
        <v>4.8622712820103872E-2</v>
      </c>
      <c r="P36" s="72">
        <f>P32/P34</f>
        <v>3.7948587766819697E-2</v>
      </c>
    </row>
    <row r="37" spans="1:16">
      <c r="A37" s="4">
        <f>A36+1</f>
        <v>28</v>
      </c>
      <c r="B37" s="8"/>
      <c r="C37" s="6"/>
      <c r="D37" s="7"/>
      <c r="E37" s="7"/>
      <c r="F37" s="7"/>
      <c r="G37" s="7"/>
      <c r="H37" s="5"/>
      <c r="I37" s="7"/>
      <c r="J37" s="7"/>
      <c r="K37" s="7"/>
      <c r="L37" s="7"/>
      <c r="M37" s="7"/>
      <c r="N37" s="7"/>
      <c r="O37" s="7"/>
      <c r="P37" s="2"/>
    </row>
    <row r="38" spans="1:16">
      <c r="A38" s="4">
        <f>A37+1</f>
        <v>29</v>
      </c>
      <c r="B38" s="3" t="s">
        <v>0</v>
      </c>
      <c r="C38" s="6" t="str">
        <f>"("&amp;A30&amp;") * 1000"</f>
        <v>(21) * 1000</v>
      </c>
      <c r="D38" s="5">
        <f>D30*1000</f>
        <v>2.4299999999999979</v>
      </c>
      <c r="E38" s="5">
        <f>E30*1000</f>
        <v>2.4299999999999979</v>
      </c>
      <c r="F38" s="5">
        <f>F30*1000</f>
        <v>2.4299999999999979</v>
      </c>
      <c r="G38" s="5">
        <f>G30*1000</f>
        <v>2.4299999999999979</v>
      </c>
      <c r="H38" s="5">
        <f>H30*1000</f>
        <v>5.2019999999999982</v>
      </c>
      <c r="I38" s="5">
        <f>I30*1000</f>
        <v>5.2019999999999982</v>
      </c>
      <c r="J38" s="5">
        <f>J30*1000</f>
        <v>5.2019999999999982</v>
      </c>
      <c r="K38" s="5">
        <f>K30*1000</f>
        <v>5.2019999999999982</v>
      </c>
      <c r="L38" s="5">
        <f>L30*1000</f>
        <v>5.2019999999999982</v>
      </c>
      <c r="M38" s="5">
        <f>M30*1000</f>
        <v>5.2019999999999982</v>
      </c>
      <c r="N38" s="5">
        <f>N30*1000</f>
        <v>5.2019999999999982</v>
      </c>
      <c r="O38" s="5">
        <f>O30*1000</f>
        <v>5.2019999999999982</v>
      </c>
      <c r="P38" s="2"/>
    </row>
    <row r="39" spans="1:16" s="71" customFormat="1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s="71" customFormat="1"/>
    <row r="41" spans="1:16" s="71" customFormat="1"/>
    <row r="42" spans="1:16" s="71" customFormat="1">
      <c r="H42" s="84">
        <f>H36-G36</f>
        <v>2.3977010594378852E-2</v>
      </c>
    </row>
    <row r="43" spans="1:16" s="71" customFormat="1"/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44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30710C-2C93-4933-86B8-A749FF376A23}"/>
</file>

<file path=customXml/itemProps2.xml><?xml version="1.0" encoding="utf-8"?>
<ds:datastoreItem xmlns:ds="http://schemas.openxmlformats.org/officeDocument/2006/customXml" ds:itemID="{F436A8AF-BCDC-466D-9EB6-DC1A03C49035}"/>
</file>

<file path=customXml/itemProps3.xml><?xml version="1.0" encoding="utf-8"?>
<ds:datastoreItem xmlns:ds="http://schemas.openxmlformats.org/officeDocument/2006/customXml" ds:itemID="{D6CE4BBC-28CA-4FD4-911B-2490BC2BCBC0}"/>
</file>

<file path=customXml/itemProps4.xml><?xml version="1.0" encoding="utf-8"?>
<ds:datastoreItem xmlns:ds="http://schemas.openxmlformats.org/officeDocument/2006/customXml" ds:itemID="{8E87089D-71D4-4547-B757-1BB7A8804A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JAP-22 Page 1</vt:lpstr>
      <vt:lpstr>JAP-22 Page 2</vt:lpstr>
      <vt:lpstr>JAP-22 Page 3</vt:lpstr>
      <vt:lpstr>JAP-22 Page 4</vt:lpstr>
      <vt:lpstr>JAP-22 Page 5</vt:lpstr>
      <vt:lpstr>JAP-22 Page 6</vt:lpstr>
      <vt:lpstr>JAP-22 Page 7</vt:lpstr>
      <vt:lpstr>JAP-22 Page 8</vt:lpstr>
      <vt:lpstr>JAP-22 Page 9</vt:lpstr>
      <vt:lpstr>JAP-22 Page 10</vt:lpstr>
      <vt:lpstr>'JAP-22 Page 1'!Print_Area</vt:lpstr>
      <vt:lpstr>'JAP-22 Page 10'!Print_Area</vt:lpstr>
      <vt:lpstr>'JAP-22 Page 2'!Print_Area</vt:lpstr>
      <vt:lpstr>'JAP-22 Page 3'!Print_Area</vt:lpstr>
      <vt:lpstr>'JAP-22 Page 5'!Print_Area</vt:lpstr>
      <vt:lpstr>'JAP-22 Page 6'!Print_Area</vt:lpstr>
      <vt:lpstr>'JAP-22 Page 9'!Print_Area</vt:lpstr>
      <vt:lpstr>'JAP-22 Page 1'!Print_Titles</vt:lpstr>
      <vt:lpstr>'JAP-22 Page 10'!Print_Titles</vt:lpstr>
      <vt:lpstr>'JAP-22 Page 2'!Print_Titles</vt:lpstr>
      <vt:lpstr>'JAP-22 Page 5'!Print_Titles</vt:lpstr>
      <vt:lpstr>'JAP-22 Page 6'!Print_Titles</vt:lpstr>
      <vt:lpstr>'JAP-22 Page 9'!Print_Titles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2013-02-28T17:37:34Z</cp:lastPrinted>
  <dcterms:created xsi:type="dcterms:W3CDTF">2013-02-28T17:31:50Z</dcterms:created>
  <dcterms:modified xsi:type="dcterms:W3CDTF">2013-02-28T17:37:44Z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