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taff 85 Calculations" sheetId="1" r:id="rId1"/>
    <sheet name="Proposed RPC" sheetId="2" r:id="rId2"/>
  </sheets>
  <calcPr calcId="152511" calcMode="manual"/>
</workbook>
</file>

<file path=xl/calcChain.xml><?xml version="1.0" encoding="utf-8"?>
<calcChain xmlns="http://schemas.openxmlformats.org/spreadsheetml/2006/main">
  <c r="E30" i="2" l="1"/>
  <c r="E26" i="2"/>
  <c r="E27" i="2" s="1"/>
  <c r="E29" i="2" s="1"/>
  <c r="E31" i="2" s="1"/>
  <c r="E25" i="2"/>
  <c r="E24" i="2"/>
  <c r="C30" i="2"/>
  <c r="C26" i="2"/>
  <c r="C27" i="2" s="1"/>
  <c r="C29" i="2" s="1"/>
  <c r="C14" i="2"/>
  <c r="C25" i="2"/>
  <c r="C24" i="2"/>
  <c r="B24" i="2"/>
  <c r="E20" i="2"/>
  <c r="C20" i="2"/>
  <c r="E15" i="2"/>
  <c r="C15" i="2"/>
  <c r="E14" i="2"/>
  <c r="C17" i="2" l="1"/>
  <c r="C19" i="2" s="1"/>
  <c r="C21" i="2" s="1"/>
  <c r="E17" i="2"/>
  <c r="E19" i="2" s="1"/>
  <c r="E21" i="2" s="1"/>
  <c r="E11" i="1"/>
  <c r="C11" i="1"/>
  <c r="C31" i="2" l="1"/>
  <c r="E28" i="1"/>
  <c r="E27" i="1"/>
  <c r="E26" i="1"/>
  <c r="E25" i="1"/>
  <c r="E24" i="1"/>
  <c r="E20" i="1"/>
  <c r="E17" i="1"/>
  <c r="E18" i="1"/>
  <c r="E19" i="1"/>
  <c r="E16" i="1"/>
  <c r="E38" i="1" l="1"/>
  <c r="E41" i="1" s="1"/>
  <c r="E43" i="1" s="1"/>
  <c r="E44" i="1"/>
  <c r="E39" i="1"/>
  <c r="C44" i="1"/>
  <c r="C39" i="1"/>
  <c r="C38" i="1"/>
  <c r="C41" i="1" s="1"/>
  <c r="C43" i="1" s="1"/>
  <c r="C45" i="1" s="1"/>
  <c r="E45" i="1" l="1"/>
</calcChain>
</file>

<file path=xl/sharedStrings.xml><?xml version="1.0" encoding="utf-8"?>
<sst xmlns="http://schemas.openxmlformats.org/spreadsheetml/2006/main" count="67" uniqueCount="39">
  <si>
    <t>AVISTA UTILITIES</t>
  </si>
  <si>
    <t>WUTC Docket No. UE-190334 and UG-190335</t>
  </si>
  <si>
    <t>Staff Data Request No. 089</t>
  </si>
  <si>
    <t>Calculations for values provided in Staff Data Request 085</t>
  </si>
  <si>
    <t xml:space="preserve">Electric </t>
  </si>
  <si>
    <t>Natural Gas</t>
  </si>
  <si>
    <t>Washington capital investment cost per new service:</t>
  </si>
  <si>
    <t>Electric</t>
  </si>
  <si>
    <t>Avg Cust</t>
  </si>
  <si>
    <t>KWhs</t>
  </si>
  <si>
    <t>Avg Use/Cust</t>
  </si>
  <si>
    <t>Therms</t>
  </si>
  <si>
    <t>Usage</t>
  </si>
  <si>
    <t>Customer Bills</t>
  </si>
  <si>
    <t>Fixed Charge per Bill</t>
  </si>
  <si>
    <t>Decoupled Fixed Charge Revenue</t>
  </si>
  <si>
    <t>Revenue Not Subject to Decoupling</t>
  </si>
  <si>
    <t>Decoupled Revenues from Rates</t>
  </si>
  <si>
    <t>N/A</t>
  </si>
  <si>
    <t>Allowed Annual Decoupled Revenue per Customer</t>
  </si>
  <si>
    <t>Fixed Charge Annual Revenue per Customer</t>
  </si>
  <si>
    <t>Variable Power/Gas Cost Revenue</t>
  </si>
  <si>
    <t>UE-170485</t>
  </si>
  <si>
    <t>UG-170486</t>
  </si>
  <si>
    <t>May 1, 2018 Approved Decoupling Base</t>
  </si>
  <si>
    <t>Revenue at Approved Base Rates</t>
  </si>
  <si>
    <t>2018 Forecast</t>
  </si>
  <si>
    <t>WA Total Residential Revenue Class Use per Customer:</t>
  </si>
  <si>
    <t>Decoupled Revenue per Customer (Residential):</t>
  </si>
  <si>
    <t>Services/Lots Installed</t>
  </si>
  <si>
    <t>Dollars Spent (12 ME June 2019 Investment)</t>
  </si>
  <si>
    <t>Average Cost per Service/Lot</t>
  </si>
  <si>
    <t>Proposed Decoupled Revenue per Customer (Residential):</t>
  </si>
  <si>
    <t>UE-190334</t>
  </si>
  <si>
    <t>UG-190335</t>
  </si>
  <si>
    <t>Test Year Customers</t>
  </si>
  <si>
    <t>New Customers</t>
  </si>
  <si>
    <t>Revenue at Proposed Base Rates</t>
  </si>
  <si>
    <t>April 1, 2020 Proposed Decoupling Base (as filed)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</si>
</sst>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  <numFmt numFmtId="168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4" fillId="2" borderId="8" applyNumberFormat="0">
      <alignment horizontal="center" vertical="center" wrapText="1"/>
    </xf>
    <xf numFmtId="4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2" borderId="8" applyNumberFormat="0">
      <alignment horizontal="center" vertical="center" wrapText="1"/>
    </xf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2" fillId="0" borderId="0" xfId="0" applyFont="1"/>
    <xf numFmtId="164" fontId="0" fillId="0" borderId="0" xfId="2" applyNumberFormat="1" applyFont="1"/>
    <xf numFmtId="165" fontId="0" fillId="0" borderId="0" xfId="2" applyNumberFormat="1" applyFont="1"/>
    <xf numFmtId="166" fontId="0" fillId="0" borderId="0" xfId="1" applyNumberFormat="1" applyFont="1"/>
    <xf numFmtId="167" fontId="0" fillId="0" borderId="0" xfId="2" applyNumberFormat="1" applyFont="1"/>
    <xf numFmtId="165" fontId="0" fillId="0" borderId="0" xfId="0" applyNumberFormat="1"/>
    <xf numFmtId="167" fontId="0" fillId="0" borderId="0" xfId="0" applyNumberFormat="1"/>
    <xf numFmtId="167" fontId="0" fillId="0" borderId="7" xfId="0" applyNumberFormat="1" applyBorder="1"/>
    <xf numFmtId="0" fontId="2" fillId="0" borderId="0" xfId="0" applyFont="1" applyAlignment="1">
      <alignment horizontal="left"/>
    </xf>
    <xf numFmtId="166" fontId="0" fillId="0" borderId="0" xfId="1" applyNumberFormat="1" applyFon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8" fontId="0" fillId="0" borderId="0" xfId="2" applyNumberFormat="1" applyFont="1"/>
    <xf numFmtId="168" fontId="0" fillId="0" borderId="7" xfId="2" applyNumberFormat="1" applyFont="1" applyBorder="1"/>
    <xf numFmtId="0" fontId="6" fillId="0" borderId="0" xfId="0" applyFont="1"/>
    <xf numFmtId="0" fontId="7" fillId="0" borderId="0" xfId="0" applyFont="1" applyAlignment="1">
      <alignment horizontal="right"/>
    </xf>
  </cellXfs>
  <cellStyles count="13">
    <cellStyle name="Comma" xfId="1" builtinId="3"/>
    <cellStyle name="Comma 2" xfId="6"/>
    <cellStyle name="Currency" xfId="2" builtinId="4"/>
    <cellStyle name="Currency 2" xfId="9"/>
    <cellStyle name="Currency 2 2" xfId="5"/>
    <cellStyle name="Normal" xfId="0" builtinId="0"/>
    <cellStyle name="Normal 10" xfId="11"/>
    <cellStyle name="Normal 2" xfId="3"/>
    <cellStyle name="Normal 2 2" xfId="10"/>
    <cellStyle name="Normal 41" xfId="12"/>
    <cellStyle name="Percent 2" xfId="8"/>
    <cellStyle name="Report Heading 2" xfId="4"/>
    <cellStyle name="Report Heading 3 2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17" workbookViewId="0">
      <selection activeCell="C43" sqref="C43"/>
    </sheetView>
  </sheetViews>
  <sheetFormatPr defaultRowHeight="15" x14ac:dyDescent="0.25"/>
  <cols>
    <col min="1" max="1" width="36" customWidth="1"/>
    <col min="2" max="2" width="9.7109375" customWidth="1"/>
    <col min="3" max="3" width="14.85546875" customWidth="1"/>
    <col min="4" max="4" width="12.7109375" customWidth="1"/>
    <col min="5" max="5" width="13.42578125" customWidth="1"/>
    <col min="6" max="6" width="10.140625" bestFit="1" customWidth="1"/>
    <col min="7" max="7" width="13.28515625" customWidth="1"/>
    <col min="8" max="8" width="14.140625" customWidth="1"/>
    <col min="9" max="9" width="12.7109375" customWidth="1"/>
    <col min="10" max="10" width="12.28515625" customWidth="1"/>
    <col min="12" max="12" width="14.140625" customWidth="1"/>
    <col min="13" max="13" width="10.1406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3" spans="1:8" x14ac:dyDescent="0.25">
      <c r="A3" t="s">
        <v>2</v>
      </c>
    </row>
    <row r="5" spans="1:8" x14ac:dyDescent="0.25">
      <c r="A5" t="s">
        <v>3</v>
      </c>
    </row>
    <row r="7" spans="1:8" x14ac:dyDescent="0.25">
      <c r="A7" s="20" t="s">
        <v>6</v>
      </c>
    </row>
    <row r="8" spans="1:8" x14ac:dyDescent="0.25">
      <c r="C8" s="1" t="s">
        <v>4</v>
      </c>
      <c r="D8" s="1"/>
      <c r="E8" s="1" t="s">
        <v>5</v>
      </c>
    </row>
    <row r="9" spans="1:8" x14ac:dyDescent="0.25">
      <c r="A9" t="s">
        <v>30</v>
      </c>
      <c r="C9" s="18">
        <v>8466723</v>
      </c>
      <c r="E9" s="18">
        <v>12698322</v>
      </c>
    </row>
    <row r="10" spans="1:8" x14ac:dyDescent="0.25">
      <c r="A10" t="s">
        <v>29</v>
      </c>
      <c r="C10" s="8">
        <v>2996</v>
      </c>
      <c r="E10" s="8">
        <v>3509</v>
      </c>
    </row>
    <row r="11" spans="1:8" x14ac:dyDescent="0.25">
      <c r="A11" t="s">
        <v>31</v>
      </c>
      <c r="C11" s="19">
        <f>C9/C10</f>
        <v>2826.0090120160212</v>
      </c>
      <c r="E11" s="19">
        <f>E9/E10</f>
        <v>3618.7865488743232</v>
      </c>
    </row>
    <row r="13" spans="1:8" ht="15.75" thickBot="1" x14ac:dyDescent="0.3">
      <c r="A13" s="20" t="s">
        <v>27</v>
      </c>
      <c r="D13" s="1" t="s">
        <v>26</v>
      </c>
    </row>
    <row r="14" spans="1:8" x14ac:dyDescent="0.25">
      <c r="C14" s="2"/>
      <c r="D14" s="4" t="s">
        <v>7</v>
      </c>
      <c r="E14" s="3"/>
      <c r="F14" s="1"/>
    </row>
    <row r="15" spans="1:8" ht="15.75" thickBot="1" x14ac:dyDescent="0.3">
      <c r="C15" s="15" t="s">
        <v>9</v>
      </c>
      <c r="D15" s="16" t="s">
        <v>8</v>
      </c>
      <c r="E15" s="17" t="s">
        <v>10</v>
      </c>
    </row>
    <row r="16" spans="1:8" x14ac:dyDescent="0.25">
      <c r="A16" s="1"/>
      <c r="B16" s="1">
        <v>2019</v>
      </c>
      <c r="C16" s="8">
        <v>2504071756.3537245</v>
      </c>
      <c r="D16" s="8">
        <v>227520.967775</v>
      </c>
      <c r="E16" s="8">
        <f>C16/D16</f>
        <v>11005.894449385652</v>
      </c>
      <c r="F16" s="8"/>
      <c r="G16" s="8"/>
      <c r="H16" s="8"/>
    </row>
    <row r="17" spans="1:8" x14ac:dyDescent="0.25">
      <c r="A17" s="1"/>
      <c r="B17" s="1">
        <v>2020</v>
      </c>
      <c r="C17" s="8">
        <v>2515513872.6320481</v>
      </c>
      <c r="D17" s="8">
        <v>229618.48834166667</v>
      </c>
      <c r="E17" s="8">
        <f t="shared" ref="E17:E20" si="0">C17/D17</f>
        <v>10955.188716724871</v>
      </c>
      <c r="F17" s="8"/>
      <c r="G17" s="8"/>
      <c r="H17" s="8"/>
    </row>
    <row r="18" spans="1:8" x14ac:dyDescent="0.25">
      <c r="A18" s="1"/>
      <c r="B18" s="1">
        <v>2021</v>
      </c>
      <c r="C18" s="8">
        <v>2529142465.9578242</v>
      </c>
      <c r="D18" s="8">
        <v>231769.008925</v>
      </c>
      <c r="E18" s="8">
        <f t="shared" si="0"/>
        <v>10912.341031652984</v>
      </c>
      <c r="F18" s="8"/>
      <c r="G18" s="8"/>
      <c r="H18" s="8"/>
    </row>
    <row r="19" spans="1:8" x14ac:dyDescent="0.25">
      <c r="A19" s="1"/>
      <c r="B19" s="1">
        <v>2022</v>
      </c>
      <c r="C19" s="8">
        <v>2542757885.0073175</v>
      </c>
      <c r="D19" s="8">
        <v>233824.27949999998</v>
      </c>
      <c r="E19" s="8">
        <f t="shared" si="0"/>
        <v>10874.652925028335</v>
      </c>
      <c r="F19" s="14"/>
      <c r="G19" s="8"/>
      <c r="H19" s="8"/>
    </row>
    <row r="20" spans="1:8" x14ac:dyDescent="0.25">
      <c r="A20" s="1"/>
      <c r="B20" s="1">
        <v>2023</v>
      </c>
      <c r="C20" s="8">
        <v>2555707847.263144</v>
      </c>
      <c r="D20" s="8">
        <v>235803.30007500001</v>
      </c>
      <c r="E20" s="8">
        <f t="shared" si="0"/>
        <v>10838.303986628987</v>
      </c>
      <c r="F20" s="14"/>
      <c r="G20" s="8"/>
      <c r="H20" s="8"/>
    </row>
    <row r="21" spans="1:8" ht="15.75" thickBot="1" x14ac:dyDescent="0.3">
      <c r="D21" s="1" t="s">
        <v>26</v>
      </c>
    </row>
    <row r="22" spans="1:8" x14ac:dyDescent="0.25">
      <c r="C22" s="2"/>
      <c r="D22" s="4" t="s">
        <v>5</v>
      </c>
      <c r="E22" s="3"/>
      <c r="F22" s="1"/>
    </row>
    <row r="23" spans="1:8" ht="15.75" thickBot="1" x14ac:dyDescent="0.3">
      <c r="C23" s="15" t="s">
        <v>11</v>
      </c>
      <c r="D23" s="16" t="s">
        <v>8</v>
      </c>
      <c r="E23" s="17" t="s">
        <v>10</v>
      </c>
    </row>
    <row r="24" spans="1:8" x14ac:dyDescent="0.25">
      <c r="A24" s="1"/>
      <c r="B24" s="1">
        <v>2019</v>
      </c>
      <c r="C24" s="8">
        <v>113929551.88737118</v>
      </c>
      <c r="D24" s="8">
        <v>152023.437825</v>
      </c>
      <c r="E24" s="8">
        <f>C24/D24</f>
        <v>749.42096769657223</v>
      </c>
      <c r="F24" s="8"/>
    </row>
    <row r="25" spans="1:8" x14ac:dyDescent="0.25">
      <c r="A25" s="1"/>
      <c r="B25" s="1">
        <v>2020</v>
      </c>
      <c r="C25" s="8">
        <v>116838898.73016971</v>
      </c>
      <c r="D25" s="8">
        <v>154424.81807500002</v>
      </c>
      <c r="E25" s="8">
        <f t="shared" ref="E25:E28" si="1">C25/D25</f>
        <v>756.60700259607347</v>
      </c>
      <c r="F25" s="8"/>
    </row>
    <row r="26" spans="1:8" x14ac:dyDescent="0.25">
      <c r="A26" s="1"/>
      <c r="B26" s="1">
        <v>2021</v>
      </c>
      <c r="C26" s="8">
        <v>118179169.28900236</v>
      </c>
      <c r="D26" s="8">
        <v>156703.76566666667</v>
      </c>
      <c r="E26" s="8">
        <f t="shared" si="1"/>
        <v>754.15653724868275</v>
      </c>
      <c r="F26" s="8"/>
    </row>
    <row r="27" spans="1:8" x14ac:dyDescent="0.25">
      <c r="A27" s="1"/>
      <c r="B27" s="1">
        <v>2022</v>
      </c>
      <c r="C27" s="8">
        <v>120017724.44185185</v>
      </c>
      <c r="D27" s="8">
        <v>158837.87981666665</v>
      </c>
      <c r="E27" s="8">
        <f t="shared" si="1"/>
        <v>755.5988822085659</v>
      </c>
      <c r="F27" s="14"/>
    </row>
    <row r="28" spans="1:8" x14ac:dyDescent="0.25">
      <c r="A28" s="1"/>
      <c r="B28" s="1">
        <v>2023</v>
      </c>
      <c r="C28" s="8">
        <v>121451907.89481267</v>
      </c>
      <c r="D28" s="8">
        <v>160880.91064166665</v>
      </c>
      <c r="E28" s="8">
        <f t="shared" si="1"/>
        <v>754.91807828788956</v>
      </c>
      <c r="F28" s="14"/>
    </row>
    <row r="30" spans="1:8" x14ac:dyDescent="0.25">
      <c r="A30" s="20" t="s">
        <v>28</v>
      </c>
    </row>
    <row r="31" spans="1:8" x14ac:dyDescent="0.25">
      <c r="C31" s="1" t="s">
        <v>7</v>
      </c>
      <c r="D31" s="1"/>
      <c r="E31" s="1" t="s">
        <v>5</v>
      </c>
    </row>
    <row r="32" spans="1:8" x14ac:dyDescent="0.25">
      <c r="A32" t="s">
        <v>24</v>
      </c>
      <c r="C32" s="1" t="s">
        <v>22</v>
      </c>
      <c r="D32" s="1"/>
      <c r="E32" s="1" t="s">
        <v>23</v>
      </c>
    </row>
    <row r="33" spans="1:5" x14ac:dyDescent="0.25">
      <c r="C33" s="1"/>
      <c r="D33" s="1"/>
      <c r="E33" s="1"/>
    </row>
    <row r="34" spans="1:5" ht="15.75" x14ac:dyDescent="0.25">
      <c r="A34" s="5" t="s">
        <v>25</v>
      </c>
      <c r="C34" s="7">
        <v>214393000</v>
      </c>
      <c r="E34" s="7">
        <v>65959000</v>
      </c>
    </row>
    <row r="35" spans="1:5" ht="15.75" x14ac:dyDescent="0.25">
      <c r="A35" s="5" t="s">
        <v>12</v>
      </c>
      <c r="C35" s="8">
        <v>2361885989</v>
      </c>
      <c r="E35" s="8">
        <v>119446617</v>
      </c>
    </row>
    <row r="36" spans="1:5" ht="15.75" x14ac:dyDescent="0.25">
      <c r="A36" s="5" t="s">
        <v>13</v>
      </c>
      <c r="C36" s="8">
        <v>2518371</v>
      </c>
      <c r="E36" s="8">
        <v>1847462</v>
      </c>
    </row>
    <row r="37" spans="1:5" ht="15.75" x14ac:dyDescent="0.25">
      <c r="A37" s="13" t="s">
        <v>14</v>
      </c>
      <c r="C37" s="9">
        <v>9</v>
      </c>
      <c r="E37" s="9">
        <v>9.5</v>
      </c>
    </row>
    <row r="38" spans="1:5" ht="15.75" x14ac:dyDescent="0.25">
      <c r="A38" s="5" t="s">
        <v>21</v>
      </c>
      <c r="B38" s="6">
        <v>1.9E-2</v>
      </c>
      <c r="C38" s="7">
        <f>C35*B38</f>
        <v>44875833.791000001</v>
      </c>
      <c r="D38" s="1" t="s">
        <v>18</v>
      </c>
      <c r="E38" s="7">
        <f>E35*0</f>
        <v>0</v>
      </c>
    </row>
    <row r="39" spans="1:5" ht="15.75" x14ac:dyDescent="0.25">
      <c r="A39" s="5" t="s">
        <v>15</v>
      </c>
      <c r="C39" s="7">
        <f>C36*C37</f>
        <v>22665339</v>
      </c>
      <c r="E39" s="7">
        <f>E36*E37</f>
        <v>17550889</v>
      </c>
    </row>
    <row r="40" spans="1:5" ht="15.75" x14ac:dyDescent="0.25">
      <c r="A40" s="5" t="s">
        <v>16</v>
      </c>
    </row>
    <row r="41" spans="1:5" ht="15.75" x14ac:dyDescent="0.25">
      <c r="A41" s="5" t="s">
        <v>17</v>
      </c>
      <c r="C41" s="10">
        <f>C34-C38-C39-C40</f>
        <v>146851827.20899999</v>
      </c>
      <c r="E41" s="10">
        <f>E34-E38-E39-E40</f>
        <v>48408111</v>
      </c>
    </row>
    <row r="42" spans="1:5" ht="15.75" x14ac:dyDescent="0.25">
      <c r="A42" s="5"/>
      <c r="C42" s="10"/>
      <c r="E42" s="10"/>
    </row>
    <row r="43" spans="1:5" ht="15.75" x14ac:dyDescent="0.25">
      <c r="A43" s="5" t="s">
        <v>19</v>
      </c>
      <c r="C43" s="9">
        <f>C41/(C36/12)</f>
        <v>699.74675157393403</v>
      </c>
      <c r="E43" s="9">
        <f>E41/(E36/12)</f>
        <v>314.4299216979835</v>
      </c>
    </row>
    <row r="44" spans="1:5" ht="15.75" x14ac:dyDescent="0.25">
      <c r="A44" s="5" t="s">
        <v>20</v>
      </c>
      <c r="C44" s="11">
        <f>C37*12</f>
        <v>108</v>
      </c>
      <c r="E44" s="11">
        <f>E37*12</f>
        <v>114</v>
      </c>
    </row>
    <row r="45" spans="1:5" x14ac:dyDescent="0.25">
      <c r="C45" s="12">
        <f>C43+C44</f>
        <v>807.74675157393403</v>
      </c>
      <c r="E45" s="12">
        <f>E43+E44</f>
        <v>428.4299216979835</v>
      </c>
    </row>
  </sheetData>
  <pageMargins left="0.7" right="0.7" top="0.75" bottom="0.75" header="0.3" footer="0.3"/>
  <pageSetup orientation="portrait" r:id="rId1"/>
  <headerFooter scaleWithDoc="0">
    <oddFooter>&amp;L&amp;A&amp;C&amp;F&amp;RPage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C43" sqref="C43"/>
    </sheetView>
  </sheetViews>
  <sheetFormatPr defaultRowHeight="15" x14ac:dyDescent="0.25"/>
  <cols>
    <col min="1" max="1" width="36" customWidth="1"/>
    <col min="2" max="2" width="9.7109375" customWidth="1"/>
    <col min="3" max="3" width="14.85546875" customWidth="1"/>
    <col min="4" max="4" width="12.7109375" customWidth="1"/>
    <col min="5" max="5" width="12.5703125" bestFit="1" customWidth="1"/>
    <col min="6" max="6" width="10.140625" bestFit="1" customWidth="1"/>
    <col min="7" max="7" width="13.28515625" customWidth="1"/>
    <col min="8" max="8" width="14.140625" customWidth="1"/>
    <col min="9" max="9" width="12.7109375" customWidth="1"/>
    <col min="10" max="10" width="12.28515625" customWidth="1"/>
    <col min="12" max="12" width="14.140625" customWidth="1"/>
    <col min="13" max="13" width="10.140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5" spans="1:5" x14ac:dyDescent="0.25">
      <c r="A5" s="20" t="s">
        <v>32</v>
      </c>
    </row>
    <row r="6" spans="1:5" x14ac:dyDescent="0.25">
      <c r="C6" s="1" t="s">
        <v>7</v>
      </c>
      <c r="D6" s="1"/>
      <c r="E6" s="1" t="s">
        <v>5</v>
      </c>
    </row>
    <row r="7" spans="1:5" x14ac:dyDescent="0.25">
      <c r="A7" t="s">
        <v>38</v>
      </c>
      <c r="C7" s="1" t="s">
        <v>33</v>
      </c>
      <c r="D7" s="1"/>
      <c r="E7" s="1" t="s">
        <v>34</v>
      </c>
    </row>
    <row r="8" spans="1:5" x14ac:dyDescent="0.25">
      <c r="C8" s="1"/>
      <c r="D8" s="1"/>
      <c r="E8" s="1"/>
    </row>
    <row r="9" spans="1:5" ht="15.75" x14ac:dyDescent="0.25">
      <c r="A9" s="5" t="s">
        <v>37</v>
      </c>
      <c r="C9" s="7">
        <v>237731000</v>
      </c>
      <c r="E9" s="7">
        <v>81135000</v>
      </c>
    </row>
    <row r="10" spans="1:5" ht="15.75" x14ac:dyDescent="0.25">
      <c r="A10" s="5" t="s">
        <v>12</v>
      </c>
      <c r="C10" s="8">
        <v>2374703689</v>
      </c>
      <c r="E10" s="8">
        <v>128985980</v>
      </c>
    </row>
    <row r="11" spans="1:5" ht="15.75" x14ac:dyDescent="0.25">
      <c r="A11" s="5" t="s">
        <v>13</v>
      </c>
      <c r="C11" s="8">
        <v>2587975</v>
      </c>
      <c r="E11" s="8">
        <v>1941495</v>
      </c>
    </row>
    <row r="12" spans="1:5" ht="15.75" x14ac:dyDescent="0.25">
      <c r="A12" s="13" t="s">
        <v>14</v>
      </c>
      <c r="C12" s="9">
        <v>9</v>
      </c>
      <c r="E12" s="9">
        <v>9.5</v>
      </c>
    </row>
    <row r="13" spans="1:5" ht="15.75" x14ac:dyDescent="0.25">
      <c r="A13" s="21" t="s">
        <v>35</v>
      </c>
      <c r="C13" s="9"/>
      <c r="E13" s="9"/>
    </row>
    <row r="14" spans="1:5" ht="15.75" x14ac:dyDescent="0.25">
      <c r="A14" s="5" t="s">
        <v>21</v>
      </c>
      <c r="B14" s="6">
        <v>1.8950000000000002E-2</v>
      </c>
      <c r="C14" s="7">
        <f>C10*B14</f>
        <v>45000634.906550005</v>
      </c>
      <c r="D14" s="1" t="s">
        <v>18</v>
      </c>
      <c r="E14" s="7">
        <f>E10*0</f>
        <v>0</v>
      </c>
    </row>
    <row r="15" spans="1:5" ht="15.75" x14ac:dyDescent="0.25">
      <c r="A15" s="5" t="s">
        <v>15</v>
      </c>
      <c r="C15" s="7">
        <f>C11*C12</f>
        <v>23291775</v>
      </c>
      <c r="E15" s="7">
        <f>E11*E12</f>
        <v>18444202.5</v>
      </c>
    </row>
    <row r="16" spans="1:5" ht="15.75" x14ac:dyDescent="0.25">
      <c r="A16" s="5" t="s">
        <v>16</v>
      </c>
    </row>
    <row r="17" spans="1:5" ht="15.75" x14ac:dyDescent="0.25">
      <c r="A17" s="5" t="s">
        <v>17</v>
      </c>
      <c r="C17" s="10">
        <f>C9-C14-C15-C16</f>
        <v>169438590.09345001</v>
      </c>
      <c r="E17" s="10">
        <f>E9-E14-E15-E16</f>
        <v>62690797.5</v>
      </c>
    </row>
    <row r="18" spans="1:5" ht="15.75" x14ac:dyDescent="0.25">
      <c r="A18" s="5"/>
      <c r="C18" s="10"/>
      <c r="E18" s="10"/>
    </row>
    <row r="19" spans="1:5" ht="15.75" x14ac:dyDescent="0.25">
      <c r="A19" s="5" t="s">
        <v>19</v>
      </c>
      <c r="C19" s="9">
        <f>C17/(C11/12)</f>
        <v>785.65792989553609</v>
      </c>
      <c r="E19" s="9">
        <f>E17/(E11/12)</f>
        <v>387.4795299498582</v>
      </c>
    </row>
    <row r="20" spans="1:5" ht="15.75" x14ac:dyDescent="0.25">
      <c r="A20" s="5" t="s">
        <v>20</v>
      </c>
      <c r="C20" s="11">
        <f>C12*12</f>
        <v>108</v>
      </c>
      <c r="E20" s="11">
        <f>E12*12</f>
        <v>114</v>
      </c>
    </row>
    <row r="21" spans="1:5" x14ac:dyDescent="0.25">
      <c r="C21" s="12">
        <f>C19+C20</f>
        <v>893.65792989553609</v>
      </c>
      <c r="E21" s="12">
        <f>E19+E20</f>
        <v>501.4795299498582</v>
      </c>
    </row>
    <row r="23" spans="1:5" ht="15.75" x14ac:dyDescent="0.25">
      <c r="A23" s="21" t="s">
        <v>36</v>
      </c>
      <c r="C23" s="9"/>
      <c r="E23" s="9"/>
    </row>
    <row r="24" spans="1:5" ht="15.75" x14ac:dyDescent="0.25">
      <c r="A24" s="5" t="s">
        <v>21</v>
      </c>
      <c r="B24" s="6">
        <f>B14</f>
        <v>1.8950000000000002E-2</v>
      </c>
      <c r="C24" s="7">
        <f>C14</f>
        <v>45000634.906550005</v>
      </c>
      <c r="D24" s="1" t="s">
        <v>18</v>
      </c>
      <c r="E24" s="7">
        <f>E14</f>
        <v>0</v>
      </c>
    </row>
    <row r="25" spans="1:5" ht="15.75" x14ac:dyDescent="0.25">
      <c r="A25" s="5" t="s">
        <v>15</v>
      </c>
      <c r="C25" s="7">
        <f>C15</f>
        <v>23291775</v>
      </c>
      <c r="E25" s="7">
        <f>E15</f>
        <v>18444202.5</v>
      </c>
    </row>
    <row r="26" spans="1:5" ht="15.75" x14ac:dyDescent="0.25">
      <c r="A26" s="5" t="s">
        <v>16</v>
      </c>
      <c r="B26" s="6">
        <v>3.2291976196951115E-2</v>
      </c>
      <c r="C26" s="7">
        <f>B26*C10</f>
        <v>76683875</v>
      </c>
      <c r="D26" s="6">
        <v>2.6692358347783225E-2</v>
      </c>
      <c r="E26" s="7">
        <f>D26*E10</f>
        <v>3442940</v>
      </c>
    </row>
    <row r="27" spans="1:5" ht="15.75" x14ac:dyDescent="0.25">
      <c r="A27" s="5" t="s">
        <v>17</v>
      </c>
      <c r="C27" s="10">
        <f>C9-C24-C25-C26</f>
        <v>92754715.09345001</v>
      </c>
      <c r="E27" s="10">
        <f>E9-E24-E25-E26</f>
        <v>59247857.5</v>
      </c>
    </row>
    <row r="28" spans="1:5" ht="15.75" x14ac:dyDescent="0.25">
      <c r="A28" s="5"/>
      <c r="C28" s="10"/>
      <c r="E28" s="10"/>
    </row>
    <row r="29" spans="1:5" ht="15.75" x14ac:dyDescent="0.25">
      <c r="A29" s="5" t="s">
        <v>19</v>
      </c>
      <c r="C29" s="9">
        <f>C27/(C11/12)</f>
        <v>430.08784131276389</v>
      </c>
      <c r="E29" s="9">
        <f>E27/(E11/12)</f>
        <v>366.19939273601011</v>
      </c>
    </row>
    <row r="30" spans="1:5" ht="15.75" x14ac:dyDescent="0.25">
      <c r="A30" s="5" t="s">
        <v>20</v>
      </c>
      <c r="C30" s="11">
        <f>C12*12</f>
        <v>108</v>
      </c>
      <c r="E30" s="11">
        <f>E12*12</f>
        <v>114</v>
      </c>
    </row>
    <row r="31" spans="1:5" x14ac:dyDescent="0.25">
      <c r="C31" s="12">
        <f>C29+C30</f>
        <v>538.08784131276389</v>
      </c>
      <c r="E31" s="12">
        <f>E29+E30</f>
        <v>480.19939273601011</v>
      </c>
    </row>
  </sheetData>
  <pageMargins left="0.7" right="0.7" top="0.75" bottom="0.75" header="0.3" footer="0.3"/>
  <pageSetup orientation="portrait" r:id="rId1"/>
  <headerFooter scaleWithDoc="0">
    <oddFooter>&amp;L&amp;A&amp;C&amp;F&amp;RPage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2019-10-03T07:00:00+00:00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9A9FC8E-DACD-43B3-9DD3-D28D62B36C9B}"/>
</file>

<file path=customXml/itemProps2.xml><?xml version="1.0" encoding="utf-8"?>
<ds:datastoreItem xmlns:ds="http://schemas.openxmlformats.org/officeDocument/2006/customXml" ds:itemID="{3C2B8AD9-80CC-4D89-9DC0-5DF90622D9BF}"/>
</file>

<file path=customXml/itemProps3.xml><?xml version="1.0" encoding="utf-8"?>
<ds:datastoreItem xmlns:ds="http://schemas.openxmlformats.org/officeDocument/2006/customXml" ds:itemID="{084DD74A-DB5B-4B10-8D2E-0E4C45B895E9}"/>
</file>

<file path=customXml/itemProps4.xml><?xml version="1.0" encoding="utf-8"?>
<ds:datastoreItem xmlns:ds="http://schemas.openxmlformats.org/officeDocument/2006/customXml" ds:itemID="{604EBF16-B710-4251-8D4E-7C85E3E09F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Staff 85 Calculations</vt:lpstr>
      <vt:lpstr>Proposed RPC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2019-08-06T19:14:21Z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