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lectric" sheetId="1" r:id="rId1"/>
    <sheet name="Natural Gas" sheetId="2" r:id="rId2"/>
  </sheets>
  <calcPr calcId="152511"/>
</workbook>
</file>

<file path=xl/calcChain.xml><?xml version="1.0" encoding="utf-8"?>
<calcChain xmlns="http://schemas.openxmlformats.org/spreadsheetml/2006/main">
  <c r="G79" i="2" l="1"/>
  <c r="G78" i="2"/>
  <c r="G68" i="2"/>
  <c r="G63" i="2"/>
  <c r="G48" i="2" l="1"/>
  <c r="G46" i="2"/>
  <c r="G79" i="1" l="1"/>
  <c r="G78" i="1"/>
  <c r="G68" i="1"/>
  <c r="G63" i="1"/>
  <c r="G48" i="1" l="1"/>
  <c r="G46" i="1"/>
  <c r="E17" i="2" l="1"/>
  <c r="E49" i="2" l="1"/>
  <c r="E50" i="2" s="1"/>
  <c r="G37" i="2"/>
  <c r="F37" i="2"/>
  <c r="F36" i="2"/>
  <c r="E68" i="2" s="1"/>
  <c r="F25" i="2"/>
  <c r="E25" i="2"/>
  <c r="G23" i="2"/>
  <c r="E20" i="2"/>
  <c r="E22" i="2" s="1"/>
  <c r="F19" i="2"/>
  <c r="G19" i="2" s="1"/>
  <c r="F18" i="2"/>
  <c r="G18" i="2" s="1"/>
  <c r="F17" i="2"/>
  <c r="G17" i="2" s="1"/>
  <c r="F16" i="2"/>
  <c r="G16" i="2" s="1"/>
  <c r="F15" i="2"/>
  <c r="G15" i="2" s="1"/>
  <c r="F13" i="2"/>
  <c r="E51" i="2" l="1"/>
  <c r="E52" i="2" s="1"/>
  <c r="E53" i="2"/>
  <c r="G25" i="2"/>
  <c r="E26" i="2"/>
  <c r="E28" i="2" s="1"/>
  <c r="F71" i="2"/>
  <c r="E78" i="2"/>
  <c r="G20" i="2"/>
  <c r="G13" i="2"/>
  <c r="F20" i="2"/>
  <c r="F22" i="2" s="1"/>
  <c r="G36" i="2"/>
  <c r="G39" i="2" s="1"/>
  <c r="E79" i="1"/>
  <c r="E78" i="1"/>
  <c r="G71" i="1"/>
  <c r="F71" i="1"/>
  <c r="F72" i="1"/>
  <c r="E68" i="1"/>
  <c r="E54" i="2" l="1"/>
  <c r="G22" i="2"/>
  <c r="F26" i="2"/>
  <c r="F72" i="2"/>
  <c r="G72" i="2" s="1"/>
  <c r="G71" i="2"/>
  <c r="G72" i="1"/>
  <c r="F73" i="1"/>
  <c r="F28" i="2" l="1"/>
  <c r="G28" i="2" s="1"/>
  <c r="G26" i="2"/>
  <c r="F73" i="2"/>
  <c r="F74" i="1"/>
  <c r="G74" i="1" s="1"/>
  <c r="G73" i="1"/>
  <c r="G75" i="1" s="1"/>
  <c r="F74" i="2" l="1"/>
  <c r="G74" i="2"/>
  <c r="G73" i="2"/>
  <c r="G75" i="2" l="1"/>
  <c r="E79" i="2" s="1"/>
  <c r="E53" i="1"/>
  <c r="E51" i="1"/>
  <c r="E52" i="1" s="1"/>
  <c r="E54" i="1" s="1"/>
  <c r="E49" i="1"/>
  <c r="E50" i="1" s="1"/>
  <c r="G39" i="1"/>
  <c r="G37" i="1"/>
  <c r="F37" i="1"/>
  <c r="G36" i="1"/>
  <c r="F36" i="1"/>
  <c r="G23" i="1" l="1"/>
  <c r="F25" i="1"/>
  <c r="G19" i="1"/>
  <c r="G18" i="1"/>
  <c r="F18" i="1"/>
  <c r="E17" i="1"/>
  <c r="F17" i="1" s="1"/>
  <c r="F19" i="1"/>
  <c r="F16" i="1"/>
  <c r="G16" i="1" s="1"/>
  <c r="F15" i="1"/>
  <c r="G15" i="1" s="1"/>
  <c r="F13" i="1"/>
  <c r="E25" i="1"/>
  <c r="G25" i="1" l="1"/>
  <c r="G13" i="1"/>
  <c r="F20" i="1"/>
  <c r="F22" i="1" s="1"/>
  <c r="G17" i="1"/>
  <c r="G20" i="1" s="1"/>
  <c r="F26" i="1" l="1"/>
  <c r="F28" i="1" l="1"/>
  <c r="E20" i="1" l="1"/>
  <c r="E22" i="1" s="1"/>
  <c r="E26" i="1" l="1"/>
  <c r="G22" i="1"/>
  <c r="E28" i="1" l="1"/>
  <c r="G28" i="1" s="1"/>
  <c r="G26" i="1"/>
</calcChain>
</file>

<file path=xl/sharedStrings.xml><?xml version="1.0" encoding="utf-8"?>
<sst xmlns="http://schemas.openxmlformats.org/spreadsheetml/2006/main" count="184" uniqueCount="83">
  <si>
    <t>Avista Utilities</t>
  </si>
  <si>
    <t>WUTC Docket No. UE-170485 &amp; UG-170486</t>
  </si>
  <si>
    <t>Bench Request No. 9</t>
  </si>
  <si>
    <t>TCJA-1</t>
  </si>
  <si>
    <t>Tax Reform FIT/DFIT Expense Adjustment</t>
  </si>
  <si>
    <t xml:space="preserve">This in an interactive adjustment based on the filed Rebuttal Pro Forma Results. </t>
  </si>
  <si>
    <t>Pre-Tax Net Income</t>
  </si>
  <si>
    <t>Current Accrual</t>
  </si>
  <si>
    <t>Debt Interest</t>
  </si>
  <si>
    <t>Deferred Income Taxes</t>
  </si>
  <si>
    <t>Amortized ITC</t>
  </si>
  <si>
    <t>Any change to the pre tax reform total will change the TCJA-1 impact on that total.</t>
  </si>
  <si>
    <t>Total Income Tax</t>
  </si>
  <si>
    <t>Net Operating Income</t>
  </si>
  <si>
    <t>Rate Base</t>
  </si>
  <si>
    <t>Proposed Rate of Return</t>
  </si>
  <si>
    <t>Net Operating Income Requirement</t>
  </si>
  <si>
    <t>Net Operating Income Deficiency</t>
  </si>
  <si>
    <t>Conversion Factor</t>
  </si>
  <si>
    <t>Revenue Requirement</t>
  </si>
  <si>
    <t>Electric Pro Forma after Tax Reform</t>
  </si>
  <si>
    <t>Flow Through DFIT</t>
  </si>
  <si>
    <t>TCJA-1 Adjustment</t>
  </si>
  <si>
    <t>Electric Pro Forma before Tax Reform</t>
  </si>
  <si>
    <t>TCJA-2</t>
  </si>
  <si>
    <t>Tax Reform Excess ADFIT PF ARAM Amortization</t>
  </si>
  <si>
    <t>See workpaper file "ADFIT (Plant and Non-Plant) Impact to Rate Base WA.xlsx"</t>
  </si>
  <si>
    <t>Annual</t>
  </si>
  <si>
    <t>Monthly</t>
  </si>
  <si>
    <t>Rate Year Total</t>
  </si>
  <si>
    <t>2018 Deferred FIT Expense Impact</t>
  </si>
  <si>
    <t>2019 Deferred FIT Expense Impact</t>
  </si>
  <si>
    <t>Rate Year 05.2018 - 04.2019 DFIT Expense</t>
  </si>
  <si>
    <t>Rate Year 05.2018 - 04.2019 AMA ADFIT</t>
  </si>
  <si>
    <t>Line</t>
  </si>
  <si>
    <t xml:space="preserve">This workpaper shows the derivation of the service and jurisdictional assignment </t>
  </si>
  <si>
    <t>and Revenue Requirement</t>
  </si>
  <si>
    <t>Tax Cuts and Jobs Act (TCJA) Adjustments to Rebuttal Pro Forma Results of Operations</t>
  </si>
  <si>
    <t xml:space="preserve">Information derived from tax department PowerTax program results. </t>
  </si>
  <si>
    <t>of ARAM impacts for 2018 through 2021 and the Average Monthly Average Calculation.</t>
  </si>
  <si>
    <t>TCJA-3</t>
  </si>
  <si>
    <t>See workpaper file "REVISED- Deferred Inventory Rollforward 201712 01.16.18 before 21% NSJ.xlsx"</t>
  </si>
  <si>
    <t>WA Electric</t>
  </si>
  <si>
    <t>Rate Base AMA calculation see workpaper file "ADFIT (Plant and Non-Plant) Impact to Rate Base WA.xlsx"</t>
  </si>
  <si>
    <t>Subset included in Rate Base</t>
  </si>
  <si>
    <t>04.2019 Ending Balance</t>
  </si>
  <si>
    <t>AMA impact</t>
  </si>
  <si>
    <t>Rate Year 05.2018 - 04.2019 Amort</t>
  </si>
  <si>
    <t>Rate Year 05.2019 - 04.2020 Amort</t>
  </si>
  <si>
    <t>04.2020 Ending Balance</t>
  </si>
  <si>
    <t>Rate Year 05.2020 - 04.2021 Amort</t>
  </si>
  <si>
    <t>04.2021 Ending Balance</t>
  </si>
  <si>
    <t>2017.12 Excess Deferred Tax Liability</t>
  </si>
  <si>
    <t>Expense Adj</t>
  </si>
  <si>
    <t>Rate Base Adj</t>
  </si>
  <si>
    <t>TCJA-2 Adjustments</t>
  </si>
  <si>
    <t>TCJA-4</t>
  </si>
  <si>
    <t>See workpaper file "2018 Deferral Estimate WA.xlsx"</t>
  </si>
  <si>
    <r>
      <t xml:space="preserve">Propose to defer the difference between </t>
    </r>
    <r>
      <rPr>
        <u/>
        <sz val="11"/>
        <color theme="1"/>
        <rFont val="Calibri"/>
        <family val="2"/>
        <scheme val="minor"/>
      </rPr>
      <t>actual</t>
    </r>
    <r>
      <rPr>
        <sz val="11"/>
        <color theme="1"/>
        <rFont val="Calibri"/>
        <family val="2"/>
        <scheme val="minor"/>
      </rPr>
      <t xml:space="preserve"> current and deferred tax expense as recorded at 21% tax rate versus </t>
    </r>
    <r>
      <rPr>
        <u/>
        <sz val="11"/>
        <color theme="1"/>
        <rFont val="Calibri"/>
        <family val="2"/>
        <scheme val="minor"/>
      </rPr>
      <t>hypothetical</t>
    </r>
    <r>
      <rPr>
        <sz val="11"/>
        <color theme="1"/>
        <rFont val="Calibri"/>
        <family val="2"/>
        <scheme val="minor"/>
      </rPr>
      <t xml:space="preserve"> current and deferred tax expense determined at 35% tax rate.</t>
    </r>
  </si>
  <si>
    <t>Estimated Deferred Excess Tax Expense</t>
  </si>
  <si>
    <t>TCJA-5</t>
  </si>
  <si>
    <t>Tax Reform Excess January through April 2018 Deferral ARAM Amortization (3 year amortization)</t>
  </si>
  <si>
    <t>See TCJA-2 2018 values on line 15</t>
  </si>
  <si>
    <t># of months</t>
  </si>
  <si>
    <t>Monthly Average</t>
  </si>
  <si>
    <t>Deferral Period 01.2018 - 04.2018 AMA ADFIT Impact</t>
  </si>
  <si>
    <t>Ending Balance</t>
  </si>
  <si>
    <t>amortization period</t>
  </si>
  <si>
    <t>Average Monthly Average Rate Base Impact</t>
  </si>
  <si>
    <t>2018 ARAM Amort Deferred FIT Expense</t>
  </si>
  <si>
    <t xml:space="preserve">Deferred 2018 ARAM DFIT Amort </t>
  </si>
  <si>
    <t>Deferral Period AMA ADFIT Rate Base</t>
  </si>
  <si>
    <t>2018 Deferral</t>
  </si>
  <si>
    <t>Natural Gas 
Pro Forma before Tax Reform</t>
  </si>
  <si>
    <t>Natural Gas 
Pro Forma after Tax Reform</t>
  </si>
  <si>
    <t>WA Natural Gas</t>
  </si>
  <si>
    <t>Tax Reform Excess ADFIT PF Non-Plant Amortization (1 year amortization)</t>
  </si>
  <si>
    <t>Tax Reform Excess January through April 2018 Deferral FIT/DFIT Expense (1 year amortization)</t>
  </si>
  <si>
    <t>1 year</t>
  </si>
  <si>
    <t>1 years</t>
  </si>
  <si>
    <t>Tax Reform Excess January through April 2018 Deferral ARAM Amortization (1 year amortization)</t>
  </si>
  <si>
    <t>The attached workpaper provides an estimate of the January through April deferral based on the Company's Rebuttal Pro Forma Results (see TCJA-1).  As the 2018 referenced reports become available for each of the deferred months the estimated values will be replaced with actual values.  A true-up of the actual deferral compared to the estimated deferral, if materia, could be conitnued into Year 2 Schedule 74 rate update proposal for May 1, 2019, or if not material, deferred until the next GRC.</t>
  </si>
  <si>
    <t>The attached workpaper provides an estimate of the January through April deferral based on the Company's Rebuttal Pro Forma Results (see TCJA-1).  As the 2018 referenced reports become available for each of the deferred months the estimated values will be replaced with actual values.  A true-up of the actual deferral compared to the estimated deferral, if material, could be continued into Year 2 Schedule 174 rate update proposal for May 1, 2019, or if not material deferred until the next GRC.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</si>
</sst>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10" fontId="0" fillId="0" borderId="0" xfId="2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1" xfId="1" applyNumberFormat="1" applyFont="1" applyBorder="1"/>
    <xf numFmtId="0" fontId="0" fillId="0" borderId="0" xfId="0" applyAlignment="1">
      <alignment horizontal="center" wrapText="1"/>
    </xf>
    <xf numFmtId="164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164" fontId="3" fillId="0" borderId="0" xfId="0" applyNumberFormat="1" applyFont="1"/>
    <xf numFmtId="164" fontId="4" fillId="0" borderId="0" xfId="0" applyNumberFormat="1" applyFont="1"/>
    <xf numFmtId="0" fontId="4" fillId="0" borderId="0" xfId="0" applyFont="1"/>
    <xf numFmtId="165" fontId="3" fillId="0" borderId="0" xfId="0" applyNumberFormat="1" applyFont="1"/>
    <xf numFmtId="43" fontId="0" fillId="0" borderId="0" xfId="0" applyNumberFormat="1"/>
    <xf numFmtId="0" fontId="0" fillId="0" borderId="0" xfId="0" applyAlignment="1">
      <alignment horizontal="justify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view="pageBreakPreview" zoomScaleNormal="100" zoomScaleSheetLayoutView="100" workbookViewId="0">
      <selection activeCell="N70" sqref="N70"/>
    </sheetView>
  </sheetViews>
  <sheetFormatPr defaultRowHeight="15" x14ac:dyDescent="0.25"/>
  <cols>
    <col min="1" max="1" width="6.7109375" customWidth="1"/>
    <col min="2" max="2" width="5.7109375" customWidth="1"/>
    <col min="3" max="3" width="14.42578125" customWidth="1"/>
    <col min="4" max="4" width="13.5703125" customWidth="1"/>
    <col min="5" max="5" width="12.140625" customWidth="1"/>
    <col min="6" max="6" width="15" customWidth="1"/>
    <col min="7" max="7" width="12.140625" customWidth="1"/>
    <col min="8" max="8" width="13.5703125" customWidth="1"/>
    <col min="9" max="9" width="10.85546875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t="s">
        <v>2</v>
      </c>
    </row>
    <row r="5" spans="1:8" ht="16.149999999999999" customHeight="1" x14ac:dyDescent="0.25">
      <c r="A5" s="22" t="s">
        <v>37</v>
      </c>
      <c r="B5" s="22"/>
      <c r="C5" s="22"/>
      <c r="D5" s="22"/>
      <c r="E5" s="22"/>
      <c r="F5" s="22"/>
      <c r="G5" s="22"/>
      <c r="H5" s="22"/>
    </row>
    <row r="6" spans="1:8" ht="16.149999999999999" customHeight="1" x14ac:dyDescent="0.25">
      <c r="A6" s="22" t="s">
        <v>36</v>
      </c>
      <c r="B6" s="22"/>
      <c r="C6" s="22"/>
      <c r="D6" s="22"/>
      <c r="E6" s="22"/>
      <c r="F6" s="22"/>
      <c r="G6" s="22"/>
      <c r="H6" s="22"/>
    </row>
    <row r="8" spans="1:8" s="15" customFormat="1" x14ac:dyDescent="0.25">
      <c r="A8" s="15" t="s">
        <v>3</v>
      </c>
      <c r="B8" s="15" t="s">
        <v>4</v>
      </c>
    </row>
    <row r="9" spans="1:8" x14ac:dyDescent="0.25">
      <c r="B9" t="s">
        <v>5</v>
      </c>
    </row>
    <row r="10" spans="1:8" x14ac:dyDescent="0.25">
      <c r="B10" t="s">
        <v>11</v>
      </c>
    </row>
    <row r="12" spans="1:8" ht="46.15" customHeight="1" x14ac:dyDescent="0.25">
      <c r="A12" s="7" t="s">
        <v>34</v>
      </c>
      <c r="E12" s="1" t="s">
        <v>23</v>
      </c>
      <c r="F12" s="1" t="s">
        <v>20</v>
      </c>
      <c r="G12" s="1" t="s">
        <v>22</v>
      </c>
    </row>
    <row r="13" spans="1:8" x14ac:dyDescent="0.25">
      <c r="A13" s="7">
        <v>1</v>
      </c>
      <c r="B13" t="s">
        <v>6</v>
      </c>
      <c r="E13" s="3">
        <v>113381</v>
      </c>
      <c r="F13" s="4">
        <f>E13</f>
        <v>113381</v>
      </c>
      <c r="G13" s="4">
        <f>F13-E13</f>
        <v>0</v>
      </c>
    </row>
    <row r="14" spans="1:8" x14ac:dyDescent="0.25">
      <c r="A14" s="7"/>
      <c r="E14" s="3"/>
    </row>
    <row r="15" spans="1:8" x14ac:dyDescent="0.25">
      <c r="A15" s="7">
        <v>2</v>
      </c>
      <c r="B15" t="s">
        <v>7</v>
      </c>
      <c r="E15" s="2">
        <v>-40022.6</v>
      </c>
      <c r="F15" s="6">
        <f>E15/0.35*0.21</f>
        <v>-24013.559999999998</v>
      </c>
      <c r="G15" s="16">
        <f>F15-E15</f>
        <v>16009.04</v>
      </c>
    </row>
    <row r="16" spans="1:8" x14ac:dyDescent="0.25">
      <c r="A16" s="7">
        <v>3</v>
      </c>
      <c r="B16" t="s">
        <v>8</v>
      </c>
      <c r="E16" s="2">
        <v>-1177.6300000000001</v>
      </c>
      <c r="F16" s="6">
        <f t="shared" ref="F16:F17" si="0">E16/0.35*0.21</f>
        <v>-706.57800000000009</v>
      </c>
      <c r="G16" s="16">
        <f t="shared" ref="G16:G19" si="1">F16-E16</f>
        <v>471.05200000000002</v>
      </c>
    </row>
    <row r="17" spans="1:7" x14ac:dyDescent="0.25">
      <c r="A17" s="7">
        <v>4</v>
      </c>
      <c r="B17" t="s">
        <v>9</v>
      </c>
      <c r="E17" s="2">
        <f>67191-E18</f>
        <v>66224</v>
      </c>
      <c r="F17" s="6">
        <f t="shared" si="0"/>
        <v>39734.400000000001</v>
      </c>
      <c r="G17" s="16">
        <f t="shared" si="1"/>
        <v>-26489.599999999999</v>
      </c>
    </row>
    <row r="18" spans="1:7" x14ac:dyDescent="0.25">
      <c r="A18" s="7">
        <v>5</v>
      </c>
      <c r="C18" t="s">
        <v>21</v>
      </c>
      <c r="E18" s="2">
        <v>967</v>
      </c>
      <c r="F18" s="6">
        <f>E18</f>
        <v>967</v>
      </c>
      <c r="G18" s="6">
        <f t="shared" si="1"/>
        <v>0</v>
      </c>
    </row>
    <row r="19" spans="1:7" x14ac:dyDescent="0.25">
      <c r="A19" s="7">
        <v>6</v>
      </c>
      <c r="B19" t="s">
        <v>10</v>
      </c>
      <c r="E19" s="2">
        <v>-326</v>
      </c>
      <c r="F19" s="6">
        <f>E19</f>
        <v>-326</v>
      </c>
      <c r="G19" s="6">
        <f t="shared" si="1"/>
        <v>0</v>
      </c>
    </row>
    <row r="20" spans="1:7" x14ac:dyDescent="0.25">
      <c r="A20" s="7">
        <v>7</v>
      </c>
      <c r="C20" t="s">
        <v>12</v>
      </c>
      <c r="E20" s="8">
        <f>SUM(E15:E19)</f>
        <v>25664.770000000004</v>
      </c>
      <c r="F20" s="8">
        <f>SUM(F15:F19)</f>
        <v>15655.262000000002</v>
      </c>
      <c r="G20" s="8">
        <f>SUM(G15:G19)</f>
        <v>-10009.507999999998</v>
      </c>
    </row>
    <row r="21" spans="1:7" x14ac:dyDescent="0.25">
      <c r="A21" s="7"/>
    </row>
    <row r="22" spans="1:7" x14ac:dyDescent="0.25">
      <c r="A22" s="7">
        <v>8</v>
      </c>
      <c r="B22" t="s">
        <v>13</v>
      </c>
      <c r="E22" s="4">
        <f>E13-E20</f>
        <v>87716.23</v>
      </c>
      <c r="F22" s="4">
        <f>F13-F20</f>
        <v>97725.737999999998</v>
      </c>
      <c r="G22" s="4">
        <f>F22-E22</f>
        <v>10009.508000000002</v>
      </c>
    </row>
    <row r="23" spans="1:7" x14ac:dyDescent="0.25">
      <c r="A23" s="7">
        <v>9</v>
      </c>
      <c r="B23" t="s">
        <v>14</v>
      </c>
      <c r="E23" s="4">
        <v>1564664</v>
      </c>
      <c r="F23" s="4">
        <v>1564664</v>
      </c>
      <c r="G23" s="4">
        <f>F23-E23</f>
        <v>0</v>
      </c>
    </row>
    <row r="24" spans="1:7" x14ac:dyDescent="0.25">
      <c r="A24" s="7">
        <v>10</v>
      </c>
      <c r="B24" t="s">
        <v>15</v>
      </c>
      <c r="E24" s="5">
        <v>7.7600000000000002E-2</v>
      </c>
      <c r="F24" s="5">
        <v>7.7600000000000002E-2</v>
      </c>
    </row>
    <row r="25" spans="1:7" x14ac:dyDescent="0.25">
      <c r="A25" s="7">
        <v>11</v>
      </c>
      <c r="B25" t="s">
        <v>16</v>
      </c>
      <c r="E25" s="4">
        <f>E23*E24</f>
        <v>121417.9264</v>
      </c>
      <c r="F25" s="4">
        <f>F23*F24</f>
        <v>121417.9264</v>
      </c>
      <c r="G25" s="4">
        <f>F25-E25</f>
        <v>0</v>
      </c>
    </row>
    <row r="26" spans="1:7" x14ac:dyDescent="0.25">
      <c r="A26" s="7">
        <v>12</v>
      </c>
      <c r="B26" t="s">
        <v>17</v>
      </c>
      <c r="E26" s="4">
        <f>E25-E22</f>
        <v>33701.696400000001</v>
      </c>
      <c r="F26" s="4">
        <f>F25-F22</f>
        <v>23692.188399999999</v>
      </c>
      <c r="G26" s="4">
        <f>F26-E26</f>
        <v>-10009.508000000002</v>
      </c>
    </row>
    <row r="27" spans="1:7" x14ac:dyDescent="0.25">
      <c r="A27" s="7">
        <v>13</v>
      </c>
      <c r="B27" t="s">
        <v>18</v>
      </c>
      <c r="E27">
        <v>0.61965999999999999</v>
      </c>
      <c r="F27">
        <v>0.75312500000000004</v>
      </c>
    </row>
    <row r="28" spans="1:7" x14ac:dyDescent="0.25">
      <c r="A28" s="7">
        <v>14</v>
      </c>
      <c r="B28" t="s">
        <v>19</v>
      </c>
      <c r="E28" s="4">
        <f>E26/E27</f>
        <v>54387.400187199433</v>
      </c>
      <c r="F28" s="4">
        <f>F26/F27</f>
        <v>31458.507419087135</v>
      </c>
      <c r="G28" s="19">
        <f>F28-E28</f>
        <v>-22928.892768112299</v>
      </c>
    </row>
    <row r="30" spans="1:7" s="15" customFormat="1" x14ac:dyDescent="0.25">
      <c r="A30" s="15" t="s">
        <v>24</v>
      </c>
      <c r="B30" s="15" t="s">
        <v>25</v>
      </c>
    </row>
    <row r="31" spans="1:7" x14ac:dyDescent="0.25">
      <c r="B31" t="s">
        <v>38</v>
      </c>
    </row>
    <row r="32" spans="1:7" x14ac:dyDescent="0.25">
      <c r="B32" t="s">
        <v>26</v>
      </c>
    </row>
    <row r="33" spans="1:8" x14ac:dyDescent="0.25">
      <c r="B33" t="s">
        <v>35</v>
      </c>
    </row>
    <row r="34" spans="1:8" x14ac:dyDescent="0.25">
      <c r="B34" t="s">
        <v>39</v>
      </c>
    </row>
    <row r="35" spans="1:8" x14ac:dyDescent="0.25">
      <c r="E35" s="7" t="s">
        <v>27</v>
      </c>
      <c r="F35" s="7" t="s">
        <v>28</v>
      </c>
      <c r="G35" s="11" t="s">
        <v>29</v>
      </c>
    </row>
    <row r="36" spans="1:8" x14ac:dyDescent="0.25">
      <c r="A36" s="7">
        <v>15</v>
      </c>
      <c r="B36" t="s">
        <v>30</v>
      </c>
      <c r="E36" s="2">
        <v>-4414.6940000000004</v>
      </c>
      <c r="F36" s="6">
        <f>E36/12</f>
        <v>-367.89116666666672</v>
      </c>
      <c r="G36" s="6">
        <f>F36*8</f>
        <v>-2943.1293333333338</v>
      </c>
    </row>
    <row r="37" spans="1:8" x14ac:dyDescent="0.25">
      <c r="A37" s="7">
        <v>16</v>
      </c>
      <c r="B37" t="s">
        <v>31</v>
      </c>
      <c r="E37" s="2">
        <v>-4956.2979999999998</v>
      </c>
      <c r="F37" s="6">
        <f>E37/12</f>
        <v>-413.02483333333333</v>
      </c>
      <c r="G37" s="6">
        <f>F37*4</f>
        <v>-1652.0993333333333</v>
      </c>
    </row>
    <row r="38" spans="1:8" x14ac:dyDescent="0.25">
      <c r="A38" s="7"/>
      <c r="E38" s="6"/>
      <c r="F38" s="6"/>
      <c r="G38" s="16" t="s">
        <v>55</v>
      </c>
      <c r="H38" s="15"/>
    </row>
    <row r="39" spans="1:8" ht="17.25" x14ac:dyDescent="0.4">
      <c r="A39" s="7">
        <v>17</v>
      </c>
      <c r="B39" t="s">
        <v>32</v>
      </c>
      <c r="E39" s="6"/>
      <c r="F39" s="6"/>
      <c r="G39" s="17">
        <f>G36+G37</f>
        <v>-4595.2286666666669</v>
      </c>
      <c r="H39" s="15"/>
    </row>
    <row r="40" spans="1:8" ht="17.25" x14ac:dyDescent="0.4">
      <c r="A40" s="7">
        <v>18</v>
      </c>
      <c r="B40" t="s">
        <v>33</v>
      </c>
      <c r="E40" s="6"/>
      <c r="F40" s="6"/>
      <c r="G40" s="17">
        <v>4093.817</v>
      </c>
      <c r="H40" s="15"/>
    </row>
    <row r="42" spans="1:8" s="15" customFormat="1" x14ac:dyDescent="0.25">
      <c r="A42" s="15" t="s">
        <v>40</v>
      </c>
      <c r="B42" s="15" t="s">
        <v>76</v>
      </c>
    </row>
    <row r="43" spans="1:8" ht="28.15" customHeight="1" x14ac:dyDescent="0.25">
      <c r="B43" s="23" t="s">
        <v>41</v>
      </c>
      <c r="C43" s="23"/>
      <c r="D43" s="23"/>
      <c r="E43" s="23"/>
      <c r="F43" s="23"/>
      <c r="G43" s="23"/>
    </row>
    <row r="44" spans="1:8" ht="30.6" customHeight="1" x14ac:dyDescent="0.25">
      <c r="B44" s="23" t="s">
        <v>43</v>
      </c>
      <c r="C44" s="23"/>
      <c r="D44" s="23"/>
      <c r="E44" s="23"/>
      <c r="F44" s="23"/>
      <c r="G44" s="23"/>
    </row>
    <row r="45" spans="1:8" ht="30" x14ac:dyDescent="0.25">
      <c r="E45" s="7" t="s">
        <v>42</v>
      </c>
      <c r="F45" s="1" t="s">
        <v>67</v>
      </c>
      <c r="G45" s="11" t="s">
        <v>29</v>
      </c>
    </row>
    <row r="46" spans="1:8" ht="17.25" x14ac:dyDescent="0.4">
      <c r="A46" s="7">
        <v>19</v>
      </c>
      <c r="B46" t="s">
        <v>52</v>
      </c>
      <c r="E46" s="2">
        <v>-8042.8760000000002</v>
      </c>
      <c r="F46" s="7" t="s">
        <v>78</v>
      </c>
      <c r="G46" s="17">
        <f>E46</f>
        <v>-8042.8760000000002</v>
      </c>
      <c r="H46" s="18" t="s">
        <v>53</v>
      </c>
    </row>
    <row r="48" spans="1:8" x14ac:dyDescent="0.25">
      <c r="A48" s="7">
        <v>20</v>
      </c>
      <c r="B48" t="s">
        <v>44</v>
      </c>
      <c r="E48" s="2">
        <v>-5026.7</v>
      </c>
      <c r="F48" s="7" t="s">
        <v>79</v>
      </c>
      <c r="G48" s="6">
        <f>E48</f>
        <v>-5026.7</v>
      </c>
    </row>
    <row r="49" spans="1:8" ht="17.25" x14ac:dyDescent="0.4">
      <c r="A49" s="7">
        <v>21</v>
      </c>
      <c r="B49" t="s">
        <v>47</v>
      </c>
      <c r="E49" s="6">
        <f>-G48</f>
        <v>5026.7</v>
      </c>
      <c r="F49" t="s">
        <v>46</v>
      </c>
      <c r="G49" s="17">
        <v>2915</v>
      </c>
      <c r="H49" s="18" t="s">
        <v>54</v>
      </c>
    </row>
    <row r="50" spans="1:8" x14ac:dyDescent="0.25">
      <c r="A50" s="7">
        <v>22</v>
      </c>
      <c r="B50" t="s">
        <v>45</v>
      </c>
      <c r="E50" s="10">
        <f>SUM(E48:E49)</f>
        <v>0</v>
      </c>
    </row>
    <row r="51" spans="1:8" x14ac:dyDescent="0.25">
      <c r="A51" s="7">
        <v>23</v>
      </c>
      <c r="B51" t="s">
        <v>48</v>
      </c>
      <c r="E51" s="6">
        <f>-G48</f>
        <v>5026.7</v>
      </c>
      <c r="G51" s="6">
        <v>5027</v>
      </c>
    </row>
    <row r="52" spans="1:8" x14ac:dyDescent="0.25">
      <c r="A52" s="7">
        <v>24</v>
      </c>
      <c r="B52" t="s">
        <v>49</v>
      </c>
      <c r="E52" s="10">
        <f>SUM(E50:E51)</f>
        <v>5026.7</v>
      </c>
    </row>
    <row r="53" spans="1:8" x14ac:dyDescent="0.25">
      <c r="A53" s="7">
        <v>25</v>
      </c>
      <c r="B53" t="s">
        <v>50</v>
      </c>
      <c r="E53" s="6">
        <f>-G48</f>
        <v>5026.7</v>
      </c>
      <c r="G53" s="6">
        <v>5027</v>
      </c>
    </row>
    <row r="54" spans="1:8" x14ac:dyDescent="0.25">
      <c r="A54" s="7">
        <v>26</v>
      </c>
      <c r="B54" t="s">
        <v>51</v>
      </c>
      <c r="E54" s="10">
        <f>SUM(E52:E53)</f>
        <v>10053.4</v>
      </c>
    </row>
    <row r="56" spans="1:8" s="15" customFormat="1" x14ac:dyDescent="0.25">
      <c r="A56" s="15" t="s">
        <v>56</v>
      </c>
      <c r="B56" s="15" t="s">
        <v>77</v>
      </c>
    </row>
    <row r="57" spans="1:8" x14ac:dyDescent="0.25">
      <c r="B57" t="s">
        <v>57</v>
      </c>
    </row>
    <row r="59" spans="1:8" ht="28.9" customHeight="1" x14ac:dyDescent="0.25">
      <c r="B59" s="23" t="s">
        <v>58</v>
      </c>
      <c r="C59" s="23"/>
      <c r="D59" s="23"/>
      <c r="E59" s="23"/>
      <c r="F59" s="23"/>
      <c r="G59" s="23"/>
      <c r="H59" s="23"/>
    </row>
    <row r="60" spans="1:8" ht="91.5" customHeight="1" x14ac:dyDescent="0.25">
      <c r="B60" s="21" t="s">
        <v>81</v>
      </c>
      <c r="C60" s="21"/>
      <c r="D60" s="21"/>
      <c r="E60" s="21"/>
      <c r="F60" s="21"/>
      <c r="G60" s="21"/>
      <c r="H60" s="21"/>
    </row>
    <row r="62" spans="1:8" ht="30" x14ac:dyDescent="0.25">
      <c r="E62" s="7" t="s">
        <v>42</v>
      </c>
      <c r="F62" s="9" t="s">
        <v>67</v>
      </c>
      <c r="G62" s="11" t="s">
        <v>29</v>
      </c>
    </row>
    <row r="63" spans="1:8" ht="17.25" x14ac:dyDescent="0.4">
      <c r="A63" s="7">
        <v>27</v>
      </c>
      <c r="B63" t="s">
        <v>59</v>
      </c>
      <c r="E63" s="2">
        <v>-3337</v>
      </c>
      <c r="F63" s="7" t="s">
        <v>79</v>
      </c>
      <c r="G63" s="17">
        <f>E63</f>
        <v>-3337</v>
      </c>
      <c r="H63" s="18" t="s">
        <v>53</v>
      </c>
    </row>
    <row r="65" spans="1:8" s="15" customFormat="1" x14ac:dyDescent="0.25">
      <c r="A65" s="15" t="s">
        <v>60</v>
      </c>
      <c r="B65" s="15" t="s">
        <v>80</v>
      </c>
    </row>
    <row r="66" spans="1:8" x14ac:dyDescent="0.25">
      <c r="B66" t="s">
        <v>62</v>
      </c>
    </row>
    <row r="67" spans="1:8" x14ac:dyDescent="0.25">
      <c r="E67" s="7" t="s">
        <v>28</v>
      </c>
      <c r="F67" t="s">
        <v>63</v>
      </c>
      <c r="G67" s="11" t="s">
        <v>72</v>
      </c>
    </row>
    <row r="68" spans="1:8" x14ac:dyDescent="0.25">
      <c r="A68" s="7">
        <v>28</v>
      </c>
      <c r="B68" t="s">
        <v>69</v>
      </c>
      <c r="E68" s="6">
        <f>F36</f>
        <v>-367.89116666666672</v>
      </c>
      <c r="F68">
        <v>4</v>
      </c>
      <c r="G68" s="20">
        <f>E68*F68</f>
        <v>-1471.5646666666669</v>
      </c>
    </row>
    <row r="70" spans="1:8" x14ac:dyDescent="0.25">
      <c r="A70" s="7">
        <v>29</v>
      </c>
      <c r="B70" t="s">
        <v>65</v>
      </c>
      <c r="F70" s="14" t="s">
        <v>66</v>
      </c>
      <c r="G70" s="11" t="s">
        <v>64</v>
      </c>
    </row>
    <row r="71" spans="1:8" x14ac:dyDescent="0.25">
      <c r="A71" s="7">
        <v>30</v>
      </c>
      <c r="E71" s="13">
        <v>43131</v>
      </c>
      <c r="F71" s="6">
        <f>-$E$68</f>
        <v>367.89116666666672</v>
      </c>
      <c r="G71" s="6">
        <f>F71/2</f>
        <v>183.94558333333336</v>
      </c>
    </row>
    <row r="72" spans="1:8" x14ac:dyDescent="0.25">
      <c r="A72" s="7">
        <v>31</v>
      </c>
      <c r="E72" s="13">
        <v>43159</v>
      </c>
      <c r="F72" s="6">
        <f>F71-$E$68</f>
        <v>735.78233333333344</v>
      </c>
      <c r="G72" s="6">
        <f>(F71+F72)/2</f>
        <v>551.83675000000005</v>
      </c>
    </row>
    <row r="73" spans="1:8" x14ac:dyDescent="0.25">
      <c r="A73" s="7">
        <v>32</v>
      </c>
      <c r="E73" s="13">
        <v>43190</v>
      </c>
      <c r="F73" s="6">
        <f t="shared" ref="F73:F74" si="2">F72-$E$68</f>
        <v>1103.6735000000001</v>
      </c>
      <c r="G73" s="6">
        <f t="shared" ref="G73:G74" si="3">(F72+F73)/2</f>
        <v>919.72791666666672</v>
      </c>
    </row>
    <row r="74" spans="1:8" x14ac:dyDescent="0.25">
      <c r="A74" s="7">
        <v>33</v>
      </c>
      <c r="E74" s="13">
        <v>43220</v>
      </c>
      <c r="F74" s="6">
        <f t="shared" si="2"/>
        <v>1471.5646666666669</v>
      </c>
      <c r="G74" s="6">
        <f t="shared" si="3"/>
        <v>1287.6190833333335</v>
      </c>
    </row>
    <row r="75" spans="1:8" x14ac:dyDescent="0.25">
      <c r="A75" s="7">
        <v>34</v>
      </c>
      <c r="C75" t="s">
        <v>68</v>
      </c>
      <c r="G75" s="10">
        <f>AVERAGE(G71:G74)</f>
        <v>735.78233333333344</v>
      </c>
    </row>
    <row r="76" spans="1:8" ht="9" customHeight="1" x14ac:dyDescent="0.25"/>
    <row r="77" spans="1:8" ht="30" x14ac:dyDescent="0.25">
      <c r="E77" s="7" t="s">
        <v>42</v>
      </c>
      <c r="F77" s="9" t="s">
        <v>67</v>
      </c>
      <c r="G77" s="11" t="s">
        <v>29</v>
      </c>
    </row>
    <row r="78" spans="1:8" ht="17.25" x14ac:dyDescent="0.4">
      <c r="A78" s="7">
        <v>35</v>
      </c>
      <c r="B78" t="s">
        <v>70</v>
      </c>
      <c r="E78" s="2">
        <f>G68</f>
        <v>-1471.5646666666669</v>
      </c>
      <c r="F78" s="7" t="s">
        <v>79</v>
      </c>
      <c r="G78" s="17">
        <f>E78</f>
        <v>-1471.5646666666669</v>
      </c>
      <c r="H78" s="18" t="s">
        <v>53</v>
      </c>
    </row>
    <row r="79" spans="1:8" ht="17.25" x14ac:dyDescent="0.4">
      <c r="A79" s="7">
        <v>36</v>
      </c>
      <c r="B79" t="s">
        <v>71</v>
      </c>
      <c r="E79" s="6">
        <f>G75</f>
        <v>735.78233333333344</v>
      </c>
      <c r="F79" s="7" t="s">
        <v>79</v>
      </c>
      <c r="G79" s="17">
        <f>E79</f>
        <v>735.78233333333344</v>
      </c>
      <c r="H79" s="18" t="s">
        <v>54</v>
      </c>
    </row>
  </sheetData>
  <mergeCells count="6">
    <mergeCell ref="B60:H60"/>
    <mergeCell ref="A5:H5"/>
    <mergeCell ref="A6:H6"/>
    <mergeCell ref="B43:G43"/>
    <mergeCell ref="B44:G44"/>
    <mergeCell ref="B59:H59"/>
  </mergeCells>
  <pageMargins left="0.7" right="0.51" top="0.75" bottom="0.75" header="0.3" footer="0.3"/>
  <pageSetup scale="94" orientation="portrait" r:id="rId1"/>
  <headerFooter>
    <oddFooter>&amp;L&amp;F / &amp;A&amp;RPage &amp;P</oddFoot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view="pageBreakPreview" zoomScale="115" zoomScaleNormal="100" zoomScaleSheetLayoutView="115" workbookViewId="0">
      <selection activeCell="N70" sqref="N70"/>
    </sheetView>
  </sheetViews>
  <sheetFormatPr defaultRowHeight="15" x14ac:dyDescent="0.25"/>
  <cols>
    <col min="1" max="1" width="6.7109375" customWidth="1"/>
    <col min="2" max="2" width="5.7109375" customWidth="1"/>
    <col min="3" max="3" width="14.42578125" customWidth="1"/>
    <col min="4" max="4" width="11.42578125" customWidth="1"/>
    <col min="5" max="5" width="16.5703125" customWidth="1"/>
    <col min="6" max="6" width="14.28515625" customWidth="1"/>
    <col min="7" max="7" width="12.140625" customWidth="1"/>
    <col min="8" max="8" width="13.5703125" customWidth="1"/>
    <col min="9" max="9" width="10.85546875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t="s">
        <v>2</v>
      </c>
    </row>
    <row r="5" spans="1:8" ht="16.149999999999999" customHeight="1" x14ac:dyDescent="0.25">
      <c r="A5" s="22" t="s">
        <v>37</v>
      </c>
      <c r="B5" s="22"/>
      <c r="C5" s="22"/>
      <c r="D5" s="22"/>
      <c r="E5" s="22"/>
      <c r="F5" s="22"/>
      <c r="G5" s="22"/>
      <c r="H5" s="22"/>
    </row>
    <row r="6" spans="1:8" ht="16.149999999999999" customHeight="1" x14ac:dyDescent="0.25">
      <c r="A6" s="22" t="s">
        <v>36</v>
      </c>
      <c r="B6" s="22"/>
      <c r="C6" s="22"/>
      <c r="D6" s="22"/>
      <c r="E6" s="22"/>
      <c r="F6" s="22"/>
      <c r="G6" s="22"/>
      <c r="H6" s="22"/>
    </row>
    <row r="8" spans="1:8" s="15" customFormat="1" x14ac:dyDescent="0.25">
      <c r="A8" s="15" t="s">
        <v>3</v>
      </c>
      <c r="B8" s="15" t="s">
        <v>4</v>
      </c>
    </row>
    <row r="9" spans="1:8" x14ac:dyDescent="0.25">
      <c r="B9" t="s">
        <v>5</v>
      </c>
    </row>
    <row r="10" spans="1:8" x14ac:dyDescent="0.25">
      <c r="B10" t="s">
        <v>11</v>
      </c>
    </row>
    <row r="12" spans="1:8" ht="46.15" customHeight="1" x14ac:dyDescent="0.25">
      <c r="A12" s="7" t="s">
        <v>34</v>
      </c>
      <c r="E12" s="12" t="s">
        <v>73</v>
      </c>
      <c r="F12" s="12" t="s">
        <v>74</v>
      </c>
      <c r="G12" s="12" t="s">
        <v>22</v>
      </c>
    </row>
    <row r="13" spans="1:8" x14ac:dyDescent="0.25">
      <c r="A13" s="7">
        <v>1</v>
      </c>
      <c r="B13" t="s">
        <v>6</v>
      </c>
      <c r="E13" s="3">
        <v>27435</v>
      </c>
      <c r="F13" s="4">
        <f>E13</f>
        <v>27435</v>
      </c>
      <c r="G13" s="4">
        <f>F13-E13</f>
        <v>0</v>
      </c>
    </row>
    <row r="14" spans="1:8" x14ac:dyDescent="0.25">
      <c r="A14" s="7"/>
      <c r="E14" s="3"/>
    </row>
    <row r="15" spans="1:8" x14ac:dyDescent="0.25">
      <c r="A15" s="7">
        <v>2</v>
      </c>
      <c r="B15" t="s">
        <v>7</v>
      </c>
      <c r="E15" s="2">
        <v>-2712.8</v>
      </c>
      <c r="F15" s="6">
        <f>E15/0.35*0.21</f>
        <v>-1627.6800000000003</v>
      </c>
      <c r="G15" s="16">
        <f>F15-E15</f>
        <v>1085.1199999999999</v>
      </c>
    </row>
    <row r="16" spans="1:8" x14ac:dyDescent="0.25">
      <c r="A16" s="7">
        <v>3</v>
      </c>
      <c r="B16" t="s">
        <v>8</v>
      </c>
      <c r="E16" s="2">
        <v>-293</v>
      </c>
      <c r="F16" s="6">
        <f t="shared" ref="F16:F17" si="0">E16/0.35*0.21</f>
        <v>-175.8</v>
      </c>
      <c r="G16" s="16">
        <f t="shared" ref="G16:G19" si="1">F16-E16</f>
        <v>117.19999999999999</v>
      </c>
    </row>
    <row r="17" spans="1:7" x14ac:dyDescent="0.25">
      <c r="A17" s="7">
        <v>4</v>
      </c>
      <c r="B17" t="s">
        <v>9</v>
      </c>
      <c r="E17" s="2">
        <f>9923-E18</f>
        <v>9560</v>
      </c>
      <c r="F17" s="6">
        <f t="shared" si="0"/>
        <v>5736</v>
      </c>
      <c r="G17" s="16">
        <f t="shared" si="1"/>
        <v>-3824</v>
      </c>
    </row>
    <row r="18" spans="1:7" x14ac:dyDescent="0.25">
      <c r="A18" s="7">
        <v>5</v>
      </c>
      <c r="C18" t="s">
        <v>21</v>
      </c>
      <c r="E18" s="2">
        <v>363</v>
      </c>
      <c r="F18" s="6">
        <f>E18</f>
        <v>363</v>
      </c>
      <c r="G18" s="6">
        <f t="shared" si="1"/>
        <v>0</v>
      </c>
    </row>
    <row r="19" spans="1:7" x14ac:dyDescent="0.25">
      <c r="A19" s="7">
        <v>6</v>
      </c>
      <c r="B19" t="s">
        <v>10</v>
      </c>
      <c r="E19" s="2">
        <v>-17</v>
      </c>
      <c r="F19" s="6">
        <f>E19</f>
        <v>-17</v>
      </c>
      <c r="G19" s="6">
        <f t="shared" si="1"/>
        <v>0</v>
      </c>
    </row>
    <row r="20" spans="1:7" x14ac:dyDescent="0.25">
      <c r="A20" s="7">
        <v>7</v>
      </c>
      <c r="C20" t="s">
        <v>12</v>
      </c>
      <c r="E20" s="8">
        <f>SUM(E15:E19)</f>
        <v>6900.2</v>
      </c>
      <c r="F20" s="8">
        <f>SUM(F15:F19)</f>
        <v>4278.5199999999995</v>
      </c>
      <c r="G20" s="8">
        <f>SUM(G15:G19)</f>
        <v>-2621.6800000000003</v>
      </c>
    </row>
    <row r="21" spans="1:7" x14ac:dyDescent="0.25">
      <c r="A21" s="7"/>
    </row>
    <row r="22" spans="1:7" x14ac:dyDescent="0.25">
      <c r="A22" s="7">
        <v>8</v>
      </c>
      <c r="B22" t="s">
        <v>13</v>
      </c>
      <c r="E22" s="4">
        <f>E13-E20</f>
        <v>20534.8</v>
      </c>
      <c r="F22" s="4">
        <f>F13-F20</f>
        <v>23156.48</v>
      </c>
      <c r="G22" s="4">
        <f>F22-E22</f>
        <v>2621.6800000000003</v>
      </c>
    </row>
    <row r="23" spans="1:7" x14ac:dyDescent="0.25">
      <c r="A23" s="7">
        <v>9</v>
      </c>
      <c r="B23" t="s">
        <v>14</v>
      </c>
      <c r="E23" s="4">
        <v>317577</v>
      </c>
      <c r="F23" s="4">
        <v>317577</v>
      </c>
      <c r="G23" s="4">
        <f>F23-E23</f>
        <v>0</v>
      </c>
    </row>
    <row r="24" spans="1:7" x14ac:dyDescent="0.25">
      <c r="A24" s="7">
        <v>10</v>
      </c>
      <c r="B24" t="s">
        <v>15</v>
      </c>
      <c r="E24" s="5">
        <v>7.7600000000000002E-2</v>
      </c>
      <c r="F24" s="5">
        <v>7.7600000000000002E-2</v>
      </c>
    </row>
    <row r="25" spans="1:7" x14ac:dyDescent="0.25">
      <c r="A25" s="7">
        <v>11</v>
      </c>
      <c r="B25" t="s">
        <v>16</v>
      </c>
      <c r="E25" s="4">
        <f>E23*E24</f>
        <v>24643.975200000001</v>
      </c>
      <c r="F25" s="4">
        <f>F23*F24</f>
        <v>24643.975200000001</v>
      </c>
      <c r="G25" s="4">
        <f>F25-E25</f>
        <v>0</v>
      </c>
    </row>
    <row r="26" spans="1:7" x14ac:dyDescent="0.25">
      <c r="A26" s="7">
        <v>12</v>
      </c>
      <c r="B26" t="s">
        <v>17</v>
      </c>
      <c r="E26" s="4">
        <f>E25-E22</f>
        <v>4109.1752000000015</v>
      </c>
      <c r="F26" s="4">
        <f>F25-F22</f>
        <v>1487.4952000000012</v>
      </c>
      <c r="G26" s="4">
        <f>F26-E26</f>
        <v>-2621.6800000000003</v>
      </c>
    </row>
    <row r="27" spans="1:7" x14ac:dyDescent="0.25">
      <c r="A27" s="7">
        <v>13</v>
      </c>
      <c r="B27" t="s">
        <v>18</v>
      </c>
      <c r="E27">
        <v>0.61979799999999996</v>
      </c>
      <c r="F27">
        <v>0.75329299999999999</v>
      </c>
    </row>
    <row r="28" spans="1:7" x14ac:dyDescent="0.25">
      <c r="A28" s="7">
        <v>14</v>
      </c>
      <c r="B28" t="s">
        <v>19</v>
      </c>
      <c r="E28" s="4">
        <f>E26/E27</f>
        <v>6629.8619872926365</v>
      </c>
      <c r="F28" s="4">
        <f>F26/F27</f>
        <v>1974.656873221975</v>
      </c>
      <c r="G28" s="19">
        <f>F28-E28</f>
        <v>-4655.2051140706617</v>
      </c>
    </row>
    <row r="30" spans="1:7" s="15" customFormat="1" x14ac:dyDescent="0.25">
      <c r="A30" s="15" t="s">
        <v>24</v>
      </c>
      <c r="B30" s="15" t="s">
        <v>25</v>
      </c>
    </row>
    <row r="31" spans="1:7" x14ac:dyDescent="0.25">
      <c r="B31" t="s">
        <v>38</v>
      </c>
    </row>
    <row r="32" spans="1:7" x14ac:dyDescent="0.25">
      <c r="B32" t="s">
        <v>26</v>
      </c>
    </row>
    <row r="33" spans="1:8" x14ac:dyDescent="0.25">
      <c r="B33" t="s">
        <v>35</v>
      </c>
    </row>
    <row r="34" spans="1:8" x14ac:dyDescent="0.25">
      <c r="B34" t="s">
        <v>39</v>
      </c>
    </row>
    <row r="35" spans="1:8" x14ac:dyDescent="0.25">
      <c r="E35" s="7" t="s">
        <v>27</v>
      </c>
      <c r="F35" s="7" t="s">
        <v>28</v>
      </c>
      <c r="G35" s="11" t="s">
        <v>29</v>
      </c>
    </row>
    <row r="36" spans="1:8" x14ac:dyDescent="0.25">
      <c r="A36" s="7">
        <v>15</v>
      </c>
      <c r="B36" t="s">
        <v>30</v>
      </c>
      <c r="E36" s="2">
        <v>-910.78700000000003</v>
      </c>
      <c r="F36" s="6">
        <f>E36/12</f>
        <v>-75.898916666666665</v>
      </c>
      <c r="G36" s="6">
        <f>F36*8</f>
        <v>-607.19133333333332</v>
      </c>
    </row>
    <row r="37" spans="1:8" x14ac:dyDescent="0.25">
      <c r="A37" s="7">
        <v>16</v>
      </c>
      <c r="B37" t="s">
        <v>31</v>
      </c>
      <c r="E37" s="2">
        <v>-1079.3219999999999</v>
      </c>
      <c r="F37" s="6">
        <f>E37/12</f>
        <v>-89.943499999999986</v>
      </c>
      <c r="G37" s="6">
        <f>F37*4</f>
        <v>-359.77399999999994</v>
      </c>
    </row>
    <row r="38" spans="1:8" x14ac:dyDescent="0.25">
      <c r="A38" s="7"/>
      <c r="E38" s="6"/>
      <c r="F38" s="6"/>
      <c r="G38" s="16" t="s">
        <v>55</v>
      </c>
    </row>
    <row r="39" spans="1:8" ht="17.25" x14ac:dyDescent="0.4">
      <c r="A39" s="7">
        <v>17</v>
      </c>
      <c r="B39" t="s">
        <v>32</v>
      </c>
      <c r="E39" s="6"/>
      <c r="F39" s="6"/>
      <c r="G39" s="17">
        <f>G36+G37</f>
        <v>-966.96533333333332</v>
      </c>
    </row>
    <row r="40" spans="1:8" ht="17.25" x14ac:dyDescent="0.4">
      <c r="A40" s="7">
        <v>18</v>
      </c>
      <c r="B40" t="s">
        <v>33</v>
      </c>
      <c r="E40" s="6"/>
      <c r="F40" s="6"/>
      <c r="G40" s="17">
        <v>849.51800000000003</v>
      </c>
    </row>
    <row r="42" spans="1:8" s="15" customFormat="1" x14ac:dyDescent="0.25">
      <c r="A42" s="15" t="s">
        <v>40</v>
      </c>
      <c r="B42" s="15" t="s">
        <v>76</v>
      </c>
    </row>
    <row r="43" spans="1:8" ht="28.15" customHeight="1" x14ac:dyDescent="0.25">
      <c r="B43" s="23" t="s">
        <v>41</v>
      </c>
      <c r="C43" s="23"/>
      <c r="D43" s="23"/>
      <c r="E43" s="23"/>
      <c r="F43" s="23"/>
      <c r="G43" s="23"/>
    </row>
    <row r="44" spans="1:8" ht="30.6" customHeight="1" x14ac:dyDescent="0.25">
      <c r="B44" s="23" t="s">
        <v>43</v>
      </c>
      <c r="C44" s="23"/>
      <c r="D44" s="23"/>
      <c r="E44" s="23"/>
      <c r="F44" s="23"/>
      <c r="G44" s="23"/>
    </row>
    <row r="45" spans="1:8" ht="30" x14ac:dyDescent="0.25">
      <c r="E45" s="7" t="s">
        <v>75</v>
      </c>
      <c r="F45" s="12" t="s">
        <v>67</v>
      </c>
      <c r="G45" s="11" t="s">
        <v>29</v>
      </c>
    </row>
    <row r="46" spans="1:8" ht="17.25" x14ac:dyDescent="0.4">
      <c r="A46" s="7">
        <v>19</v>
      </c>
      <c r="B46" t="s">
        <v>52</v>
      </c>
      <c r="E46" s="2">
        <v>-930.72799999999995</v>
      </c>
      <c r="F46" s="7" t="s">
        <v>78</v>
      </c>
      <c r="G46" s="17">
        <f>E46</f>
        <v>-930.72799999999995</v>
      </c>
      <c r="H46" s="18" t="s">
        <v>53</v>
      </c>
    </row>
    <row r="48" spans="1:8" x14ac:dyDescent="0.25">
      <c r="A48" s="7">
        <v>20</v>
      </c>
      <c r="B48" t="s">
        <v>44</v>
      </c>
      <c r="E48" s="2">
        <v>-1806.9110000000001</v>
      </c>
      <c r="F48" s="7" t="s">
        <v>78</v>
      </c>
      <c r="G48" s="6">
        <f>E48</f>
        <v>-1806.9110000000001</v>
      </c>
    </row>
    <row r="49" spans="1:8" ht="17.25" x14ac:dyDescent="0.4">
      <c r="A49" s="7">
        <v>21</v>
      </c>
      <c r="B49" t="s">
        <v>47</v>
      </c>
      <c r="E49" s="6">
        <f>-G48</f>
        <v>1806.9110000000001</v>
      </c>
      <c r="F49" t="s">
        <v>46</v>
      </c>
      <c r="G49" s="17">
        <v>1048</v>
      </c>
      <c r="H49" s="18" t="s">
        <v>54</v>
      </c>
    </row>
    <row r="50" spans="1:8" x14ac:dyDescent="0.25">
      <c r="A50" s="7">
        <v>22</v>
      </c>
      <c r="B50" t="s">
        <v>45</v>
      </c>
      <c r="E50" s="10">
        <f>SUM(E48:E49)</f>
        <v>0</v>
      </c>
    </row>
    <row r="51" spans="1:8" x14ac:dyDescent="0.25">
      <c r="A51" s="7">
        <v>23</v>
      </c>
      <c r="B51" t="s">
        <v>48</v>
      </c>
      <c r="E51" s="6">
        <f>-G48</f>
        <v>1806.9110000000001</v>
      </c>
      <c r="G51" s="6">
        <v>1807</v>
      </c>
    </row>
    <row r="52" spans="1:8" x14ac:dyDescent="0.25">
      <c r="A52" s="7">
        <v>24</v>
      </c>
      <c r="B52" t="s">
        <v>49</v>
      </c>
      <c r="E52" s="10">
        <f>SUM(E50:E51)</f>
        <v>1806.9110000000001</v>
      </c>
    </row>
    <row r="53" spans="1:8" x14ac:dyDescent="0.25">
      <c r="A53" s="7">
        <v>25</v>
      </c>
      <c r="B53" t="s">
        <v>50</v>
      </c>
      <c r="E53" s="6">
        <f>-G48</f>
        <v>1806.9110000000001</v>
      </c>
      <c r="G53" s="6">
        <v>1807</v>
      </c>
    </row>
    <row r="54" spans="1:8" x14ac:dyDescent="0.25">
      <c r="A54" s="7">
        <v>26</v>
      </c>
      <c r="B54" t="s">
        <v>51</v>
      </c>
      <c r="E54" s="10">
        <f>SUM(E52:E53)</f>
        <v>3613.8220000000001</v>
      </c>
    </row>
    <row r="56" spans="1:8" s="15" customFormat="1" x14ac:dyDescent="0.25">
      <c r="A56" s="15" t="s">
        <v>56</v>
      </c>
      <c r="B56" s="15" t="s">
        <v>77</v>
      </c>
    </row>
    <row r="57" spans="1:8" x14ac:dyDescent="0.25">
      <c r="B57" t="s">
        <v>57</v>
      </c>
    </row>
    <row r="59" spans="1:8" ht="28.9" customHeight="1" x14ac:dyDescent="0.25">
      <c r="B59" s="23" t="s">
        <v>58</v>
      </c>
      <c r="C59" s="23"/>
      <c r="D59" s="23"/>
      <c r="E59" s="23"/>
      <c r="F59" s="23"/>
      <c r="G59" s="23"/>
      <c r="H59" s="23"/>
    </row>
    <row r="60" spans="1:8" ht="89.25" customHeight="1" x14ac:dyDescent="0.25">
      <c r="B60" s="21" t="s">
        <v>82</v>
      </c>
      <c r="C60" s="21"/>
      <c r="D60" s="21"/>
      <c r="E60" s="21"/>
      <c r="F60" s="21"/>
      <c r="G60" s="21"/>
      <c r="H60" s="21"/>
    </row>
    <row r="62" spans="1:8" ht="30" x14ac:dyDescent="0.25">
      <c r="E62" s="7" t="s">
        <v>75</v>
      </c>
      <c r="F62" s="12" t="s">
        <v>67</v>
      </c>
      <c r="G62" s="11" t="s">
        <v>29</v>
      </c>
    </row>
    <row r="63" spans="1:8" ht="17.25" x14ac:dyDescent="0.4">
      <c r="A63" s="7">
        <v>27</v>
      </c>
      <c r="B63" t="s">
        <v>59</v>
      </c>
      <c r="E63" s="2">
        <v>-874</v>
      </c>
      <c r="F63" s="7" t="s">
        <v>78</v>
      </c>
      <c r="G63" s="17">
        <f>E63</f>
        <v>-874</v>
      </c>
      <c r="H63" s="18" t="s">
        <v>53</v>
      </c>
    </row>
    <row r="65" spans="1:8" s="15" customFormat="1" x14ac:dyDescent="0.25">
      <c r="A65" s="15" t="s">
        <v>60</v>
      </c>
      <c r="B65" s="15" t="s">
        <v>61</v>
      </c>
    </row>
    <row r="66" spans="1:8" x14ac:dyDescent="0.25">
      <c r="B66" t="s">
        <v>62</v>
      </c>
    </row>
    <row r="67" spans="1:8" x14ac:dyDescent="0.25">
      <c r="E67" s="7" t="s">
        <v>28</v>
      </c>
      <c r="F67" t="s">
        <v>63</v>
      </c>
      <c r="G67" s="11" t="s">
        <v>72</v>
      </c>
    </row>
    <row r="68" spans="1:8" x14ac:dyDescent="0.25">
      <c r="A68" s="7">
        <v>28</v>
      </c>
      <c r="B68" t="s">
        <v>69</v>
      </c>
      <c r="E68" s="6">
        <f>F36</f>
        <v>-75.898916666666665</v>
      </c>
      <c r="F68">
        <v>4</v>
      </c>
      <c r="G68" s="20">
        <f>E68*F68</f>
        <v>-303.59566666666666</v>
      </c>
    </row>
    <row r="70" spans="1:8" x14ac:dyDescent="0.25">
      <c r="A70" s="7">
        <v>29</v>
      </c>
      <c r="B70" t="s">
        <v>65</v>
      </c>
      <c r="F70" s="14" t="s">
        <v>66</v>
      </c>
      <c r="G70" s="11" t="s">
        <v>64</v>
      </c>
    </row>
    <row r="71" spans="1:8" x14ac:dyDescent="0.25">
      <c r="A71" s="7">
        <v>30</v>
      </c>
      <c r="E71" s="13">
        <v>43131</v>
      </c>
      <c r="F71" s="6">
        <f>-$E$68</f>
        <v>75.898916666666665</v>
      </c>
      <c r="G71" s="6">
        <f>F71/2</f>
        <v>37.949458333333332</v>
      </c>
    </row>
    <row r="72" spans="1:8" x14ac:dyDescent="0.25">
      <c r="A72" s="7">
        <v>31</v>
      </c>
      <c r="E72" s="13">
        <v>43159</v>
      </c>
      <c r="F72" s="6">
        <f>F71-$E$68</f>
        <v>151.79783333333333</v>
      </c>
      <c r="G72" s="6">
        <f>(F71+F72)/2</f>
        <v>113.848375</v>
      </c>
    </row>
    <row r="73" spans="1:8" x14ac:dyDescent="0.25">
      <c r="A73" s="7">
        <v>32</v>
      </c>
      <c r="E73" s="13">
        <v>43190</v>
      </c>
      <c r="F73" s="6">
        <f t="shared" ref="F73:F74" si="2">F72-$E$68</f>
        <v>227.69675000000001</v>
      </c>
      <c r="G73" s="6">
        <f t="shared" ref="G73:G74" si="3">(F72+F73)/2</f>
        <v>189.74729166666668</v>
      </c>
    </row>
    <row r="74" spans="1:8" x14ac:dyDescent="0.25">
      <c r="A74" s="7">
        <v>33</v>
      </c>
      <c r="E74" s="13">
        <v>43220</v>
      </c>
      <c r="F74" s="6">
        <f t="shared" si="2"/>
        <v>303.59566666666666</v>
      </c>
      <c r="G74" s="6">
        <f t="shared" si="3"/>
        <v>265.64620833333333</v>
      </c>
    </row>
    <row r="75" spans="1:8" x14ac:dyDescent="0.25">
      <c r="A75" s="7">
        <v>34</v>
      </c>
      <c r="C75" t="s">
        <v>68</v>
      </c>
      <c r="G75" s="10">
        <f>AVERAGE(G71:G74)</f>
        <v>151.79783333333333</v>
      </c>
    </row>
    <row r="76" spans="1:8" ht="9" customHeight="1" x14ac:dyDescent="0.25"/>
    <row r="77" spans="1:8" ht="30" x14ac:dyDescent="0.25">
      <c r="E77" s="7" t="s">
        <v>75</v>
      </c>
      <c r="F77" s="12" t="s">
        <v>67</v>
      </c>
      <c r="G77" s="11" t="s">
        <v>29</v>
      </c>
    </row>
    <row r="78" spans="1:8" ht="17.25" x14ac:dyDescent="0.4">
      <c r="A78" s="7">
        <v>35</v>
      </c>
      <c r="B78" t="s">
        <v>70</v>
      </c>
      <c r="E78" s="2">
        <f>G68</f>
        <v>-303.59566666666666</v>
      </c>
      <c r="F78" s="7" t="s">
        <v>79</v>
      </c>
      <c r="G78" s="17">
        <f>E78</f>
        <v>-303.59566666666666</v>
      </c>
      <c r="H78" s="18" t="s">
        <v>53</v>
      </c>
    </row>
    <row r="79" spans="1:8" ht="17.25" x14ac:dyDescent="0.4">
      <c r="A79" s="7">
        <v>36</v>
      </c>
      <c r="B79" t="s">
        <v>71</v>
      </c>
      <c r="E79" s="6">
        <f>G75</f>
        <v>151.79783333333333</v>
      </c>
      <c r="F79" s="7" t="s">
        <v>79</v>
      </c>
      <c r="G79" s="17">
        <f>E79</f>
        <v>151.79783333333333</v>
      </c>
      <c r="H79" s="18" t="s">
        <v>54</v>
      </c>
    </row>
  </sheetData>
  <mergeCells count="6">
    <mergeCell ref="B60:H60"/>
    <mergeCell ref="A5:H5"/>
    <mergeCell ref="A6:H6"/>
    <mergeCell ref="B43:G43"/>
    <mergeCell ref="B44:G44"/>
    <mergeCell ref="B59:H59"/>
  </mergeCells>
  <pageMargins left="0.7" right="0.51" top="0.75" bottom="0.75" header="0.3" footer="0.3"/>
  <pageSetup scale="94" orientation="portrait" r:id="rId1"/>
  <headerFooter>
    <oddFooter>&amp;L&amp;F / &amp;A&amp;RPage &amp;P</oddFooter>
  </headerFooter>
  <rowBreaks count="1" manualBreakCount="1">
    <brk id="4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SignificantOrder xmlns="dc463f71-b30c-4ab2-9473-d307f9d35888">false</SignificantOrder>
    <Date1 xmlns="dc463f71-b30c-4ab2-9473-d307f9d35888">2018-02-27T08:00:00+00:00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575C5AC-4BBE-4D8A-BA21-0D3DFDDCD35B}"/>
</file>

<file path=customXml/itemProps2.xml><?xml version="1.0" encoding="utf-8"?>
<ds:datastoreItem xmlns:ds="http://schemas.openxmlformats.org/officeDocument/2006/customXml" ds:itemID="{347DD15C-1BAE-4E94-A9B4-2FDA12BD3570}"/>
</file>

<file path=customXml/itemProps3.xml><?xml version="1.0" encoding="utf-8"?>
<ds:datastoreItem xmlns:ds="http://schemas.openxmlformats.org/officeDocument/2006/customXml" ds:itemID="{EDB75F8E-67EF-43C9-9BF6-7C8B9DF790DA}"/>
</file>

<file path=customXml/itemProps4.xml><?xml version="1.0" encoding="utf-8"?>
<ds:datastoreItem xmlns:ds="http://schemas.openxmlformats.org/officeDocument/2006/customXml" ds:itemID="{387AA3F8-7E70-48A0-B10E-91221EC4BE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Electric</vt:lpstr>
      <vt:lpstr>Natural Gas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2018-02-26T20:31:52Z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