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6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2022 WA Elec and Gas GRC\Direct Testimony\6) Forsyth\"/>
    </mc:Choice>
  </mc:AlternateContent>
  <xr:revisionPtr revIDLastSave="0" documentId="13_ncr:1_{295AF18B-5E97-4475-8008-3831DA015525}" xr6:coauthVersionLast="45" xr6:coauthVersionMax="45" xr10:uidLastSave="{00000000-0000-0000-0000-000000000000}"/>
  <bookViews>
    <workbookView xWindow="-120" yWindow="-120" windowWidth="29040" windowHeight="15840" tabRatio="745" xr2:uid="{E361CBCE-131B-4F91-A1D5-4AB4DFF9338E}"/>
  </bookViews>
  <sheets>
    <sheet name="Table Summary" sheetId="10" r:id="rId1"/>
    <sheet name="Electric Method Simulation" sheetId="6" r:id="rId2"/>
    <sheet name="Gas Method Simulation" sheetId="7" r:id="rId3"/>
    <sheet name="2014-2020 Data Electric" sheetId="13" r:id="rId4"/>
    <sheet name="2014-2020 data Gas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ctuals_Mo">[1]Tables!$B$19</definedName>
    <definedName name="Allocation_Categories">OFFSET('[2]Allocation Factors'!$A$4,0,0,COUNTA('[2]Allocation Factors'!$A:$A)-COUNTA('[2]Allocation Factors'!$A$1:$A$3),1)</definedName>
    <definedName name="Base1_Billing2" localSheetId="3">#REF!</definedName>
    <definedName name="Base1_Billing2" localSheetId="4">#REF!</definedName>
    <definedName name="Base1_Billing2">#REF!</definedName>
    <definedName name="BaseRev60_EntryLookup">INDEX('[3]Rev Summary'!$F$1176:$F$1177,2):'[3]Rev Summary'!$F$1221</definedName>
    <definedName name="Basic">'[3]Rev Summary'!$I$1279:$I$1322</definedName>
    <definedName name="BilledRev60_EntryLookup">INDEX('[3]Rev Summary'!$F$70:$F$71,2):'[3]Rev Summary'!$F$115</definedName>
    <definedName name="CalRev60_EntryLookup">INDEX('[3]Rev Summary'!$F$373:$F$374,2):'[3]Rev Summary'!$F$418</definedName>
    <definedName name="ClassEntry">'[3]Rev Summary'!$D$2</definedName>
    <definedName name="ClassEntryNo">'[3]Rev Summary'!$D$3</definedName>
    <definedName name="CopyClasses">'[3]Rev Summary'!$F$1279:INDEX('[3]Rev Summary'!$F$1279:$F$1323,COUNTA('[3]Rev Summary'!$F$1279:$F$1323))</definedName>
    <definedName name="CustMos">'[1]Cust Load'!$D$3</definedName>
    <definedName name="DSMFlag">'[3]Exp Summary'!$E$30</definedName>
    <definedName name="EndMo">[1]Tables!$B$16</definedName>
    <definedName name="ERM">'[4]Rate Design'!$D$45</definedName>
    <definedName name="GRCRev60_EntryLookup">INDEX('[3]Rev Summary'!$F$1075:$F$1076,2):'[3]Rev Summary'!$F$1120</definedName>
    <definedName name="GrossUnbillAccrRev60_EntryLookup">INDEX('[3]Rev Summary'!$F$873:$F$874,2):'[3]Rev Summary'!$F$918</definedName>
    <definedName name="GrossUnbillRevRev60_EntryLookup">INDEX('[3]Rev Summary'!$F$974:$F$975,2):'[3]Rev Summary'!$F$1019</definedName>
    <definedName name="ID" localSheetId="3">#REF!</definedName>
    <definedName name="ID" localSheetId="4">#REF!</definedName>
    <definedName name="ID">#REF!</definedName>
    <definedName name="ID_001b" localSheetId="3">#REF!</definedName>
    <definedName name="ID_001b" localSheetId="4">#REF!</definedName>
    <definedName name="ID_001b">#REF!</definedName>
    <definedName name="ID_011b" localSheetId="3">#REF!</definedName>
    <definedName name="ID_011b" localSheetId="4">#REF!</definedName>
    <definedName name="ID_011b">#REF!</definedName>
    <definedName name="ID_012b" localSheetId="3">#REF!</definedName>
    <definedName name="ID_012b" localSheetId="4">#REF!</definedName>
    <definedName name="ID_012b">#REF!</definedName>
    <definedName name="ID_021b" localSheetId="3">#REF!</definedName>
    <definedName name="ID_021b" localSheetId="4">#REF!</definedName>
    <definedName name="ID_021b">#REF!</definedName>
    <definedName name="ID_Elec" localSheetId="3">#REF!</definedName>
    <definedName name="ID_Elec">#REF!</definedName>
    <definedName name="ID_Gas" localSheetId="3">'[5]DEBT CALC'!#REF!</definedName>
    <definedName name="ID_Gas" localSheetId="4">#REF!</definedName>
    <definedName name="ID_Gas">'[6]DEBT CALC'!#REF!</definedName>
    <definedName name="ID04X">[3]Rates!$O$121:$V$121</definedName>
    <definedName name="IDPPRider">[3]Rates!$O$124:$V$124</definedName>
    <definedName name="IDResEx">[3]Rates!$O$125:$V$125</definedName>
    <definedName name="IDSurch">[3]Rates!$O$122:$V$122</definedName>
    <definedName name="ManualSched">'[3]Rev Summary'!$B$36</definedName>
    <definedName name="Month1">[3]Setup!$B$3</definedName>
    <definedName name="NetUnbillRev60_EntryLookup">INDEX('[3]Rev Summary'!$F$272:$F$273,2):'[3]Rev Summary'!$F$317</definedName>
    <definedName name="PPRev60_EntryLookup">INDEX('[3]Rev Summary'!$F$671:$F$672,2):'[3]Rev Summary'!$F$716</definedName>
    <definedName name="_xlnm.Print_Area" localSheetId="3">'2014-2020 Data Electric'!$A$1:$L$136</definedName>
    <definedName name="_xlnm.Print_Area" localSheetId="4">'2014-2020 data Gas'!$A$2:$L$143</definedName>
    <definedName name="Print_for_CBReport" localSheetId="3">#REF!</definedName>
    <definedName name="Print_for_CBReport" localSheetId="4">#REF!</definedName>
    <definedName name="Print_for_CBReport">#REF!</definedName>
    <definedName name="Print_for_Checking" localSheetId="3">'[5]ADJ SUMMARY'!#REF!:'[5]ADJ SUMMARY'!#REF!</definedName>
    <definedName name="Print_for_Checking" localSheetId="4">#REF!</definedName>
    <definedName name="Print_for_Checking">'[6]ADJ SUMMARY'!#REF!:'[6]ADJ SUMMARY'!#REF!</definedName>
    <definedName name="_xlnm.Print_Titles" localSheetId="3">'2014-2020 Data Electric'!$2:$2</definedName>
    <definedName name="_xlnm.Print_Titles" localSheetId="4">'2014-2020 data Gas'!$2:$2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[7]Macro1!$A$92</definedName>
    <definedName name="ResExchRev60_EntryLookup">INDEX('[3]Rev Summary'!$F$772:$F$773,2):'[3]Rev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RRC_Adjustment_Print" localSheetId="3">#REF!</definedName>
    <definedName name="RRC_Adjustment_Print" localSheetId="4">#REF!</definedName>
    <definedName name="RRC_Adjustment_Print">#REF!</definedName>
    <definedName name="RRC_Rate_Print" localSheetId="3">#REF!</definedName>
    <definedName name="RRC_Rate_Print" localSheetId="4">#REF!</definedName>
    <definedName name="RRC_Rate_Print">#REF!</definedName>
    <definedName name="Sch">CHOOSE([1]Rev!$B$5, [1]!Rates_WA[St-Sch], [1]!Rates_ID[St-Sch])</definedName>
    <definedName name="Sch_2">CHOOSE('[1]Manual Rev'!$C1, [1]!Rates_WA[St-Sch], [1]!Rates_ID[St-Sch])</definedName>
    <definedName name="Sched">'[3]Rev Summary'!$E$2</definedName>
    <definedName name="SL_RateIncr">'[4]St Lts'!$AD$1</definedName>
    <definedName name="StartMo">[1]Tables!$B$13</definedName>
    <definedName name="Summary" localSheetId="3">#REF!</definedName>
    <definedName name="Summary" localSheetId="4">#REF!</definedName>
    <definedName name="Summary">#REF!</definedName>
    <definedName name="SurchRev60_EntryLookup">INDEX('[3]Rev Summary'!$F$474:$F$475,2):'[3]Rev Summary'!$F$519</definedName>
    <definedName name="TableName">"Dummy"</definedName>
    <definedName name="TaxCreditRev60_EntryLookup">INDEX('[3]Rev Summary'!$F$572:$F$621,2):'[3]Rev Summary'!$F$617</definedName>
    <definedName name="TaxRev60_EntryLookup">INDEX('[3]Rev Summary'!$F$171:$F$216,2):'[3]Rev Summary'!$F$216</definedName>
    <definedName name="Utility">[3]Setup!$B$1</definedName>
    <definedName name="vl_tbl_SchedClass">[1]!tbl_SchedAll[StClSch]</definedName>
    <definedName name="WA_001b" localSheetId="3">#REF!</definedName>
    <definedName name="WA_001b" localSheetId="4">#REF!</definedName>
    <definedName name="WA_001b">#REF!</definedName>
    <definedName name="WA_011b" localSheetId="3">#REF!</definedName>
    <definedName name="WA_011b" localSheetId="4">#REF!</definedName>
    <definedName name="WA_011b">#REF!</definedName>
    <definedName name="WA_012b" localSheetId="3">#REF!</definedName>
    <definedName name="WA_012b" localSheetId="4">#REF!</definedName>
    <definedName name="WA_012b">#REF!</definedName>
    <definedName name="WA_021b" localSheetId="3">#REF!</definedName>
    <definedName name="WA_021b" localSheetId="4">#REF!</definedName>
    <definedName name="WA_021b">#REF!</definedName>
    <definedName name="WA_Elec" localSheetId="3">#REF!</definedName>
    <definedName name="WA_Elec">#REF!</definedName>
    <definedName name="WA_Gas" localSheetId="3">'[5]DEBT CALC'!#REF!</definedName>
    <definedName name="WA_Gas" localSheetId="4">#REF!</definedName>
    <definedName name="WA_Gas">'[6]DEBT CALC'!#REF!</definedName>
    <definedName name="WA04X">[3]Rates!$D$121:$K$121</definedName>
    <definedName name="WAPPRider">[3]Rates!$D$124:$K$124</definedName>
    <definedName name="WAResEx">[3]Rates!$D$125:$K$125</definedName>
    <definedName name="WASurch">[3]Rates!$D$122:$K$122</definedName>
    <definedName name="Year1">[3]Setup!$B$2</definedName>
    <definedName name="Z_5BE913A1_B14F_11D2_B0DC_0000832CDFF0_.wvu.Cols" localSheetId="4" hidden="1">'2014-2020 data Gas'!#REF!</definedName>
    <definedName name="Z_5BE913A1_B14F_11D2_B0DC_0000832CDFF0_.wvu.PrintArea" localSheetId="4" hidden="1">'2014-2020 data Gas'!#REF!</definedName>
    <definedName name="Z_5BE913A1_B14F_11D2_B0DC_0000832CDFF0_.wvu.PrintTitles" localSheetId="4" hidden="1">'2014-2020 data Gas'!$A:$D,'2014-2020 data Gas'!$1:$8</definedName>
    <definedName name="Z_A15D1964_B049_11D2_8670_0000832CEEE8_.wvu.Cols" localSheetId="4" hidden="1">'2014-2020 data Gas'!#REF!</definedName>
    <definedName name="Z_A15D1964_B049_11D2_8670_0000832CEEE8_.wvu.PrintArea" localSheetId="4" hidden="1">'2014-2020 data Gas'!#REF!</definedName>
    <definedName name="Z_A15D1964_B049_11D2_8670_0000832CEEE8_.wvu.PrintTitles" localSheetId="4" hidden="1">'2014-2020 data Gas'!$A:$D,'2014-2020 data Gas'!$1:$8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6" l="1" a="1"/>
  <c r="B33" i="6" s="1"/>
  <c r="B38" i="6" a="1"/>
  <c r="B38" i="6" s="1"/>
  <c r="A62" i="14"/>
  <c r="C126" i="14"/>
  <c r="F145" i="14"/>
  <c r="G145" i="14"/>
  <c r="H145" i="14"/>
  <c r="H146" i="14" s="1"/>
  <c r="I145" i="14"/>
  <c r="I146" i="14" s="1"/>
  <c r="J145" i="14"/>
  <c r="K145" i="14"/>
  <c r="K146" i="14" s="1"/>
  <c r="L145" i="14"/>
  <c r="G146" i="14"/>
  <c r="F149" i="14"/>
  <c r="G149" i="14"/>
  <c r="H149" i="14"/>
  <c r="H153" i="14" s="1"/>
  <c r="I149" i="14"/>
  <c r="I153" i="14" s="1"/>
  <c r="J149" i="14"/>
  <c r="K149" i="14"/>
  <c r="L149" i="14"/>
  <c r="F150" i="14"/>
  <c r="G150" i="14"/>
  <c r="H150" i="14"/>
  <c r="I150" i="14"/>
  <c r="J150" i="14"/>
  <c r="K150" i="14"/>
  <c r="L150" i="14"/>
  <c r="H152" i="14"/>
  <c r="A56" i="13"/>
  <c r="E56" i="13"/>
  <c r="A59" i="13"/>
  <c r="A89" i="13" s="1"/>
  <c r="F91" i="13"/>
  <c r="G91" i="13"/>
  <c r="H91" i="13"/>
  <c r="I91" i="13"/>
  <c r="J91" i="13"/>
  <c r="K91" i="13"/>
  <c r="L91" i="13"/>
  <c r="F138" i="13"/>
  <c r="G138" i="13"/>
  <c r="G139" i="13" s="1"/>
  <c r="H138" i="13"/>
  <c r="I138" i="13"/>
  <c r="I139" i="13" s="1"/>
  <c r="J138" i="13"/>
  <c r="J139" i="13" s="1"/>
  <c r="K138" i="13"/>
  <c r="L138" i="13"/>
  <c r="L139" i="13"/>
  <c r="F142" i="13"/>
  <c r="G142" i="13"/>
  <c r="H142" i="13"/>
  <c r="H146" i="13" s="1"/>
  <c r="H147" i="13" s="1"/>
  <c r="G143" i="13"/>
  <c r="G146" i="13" s="1"/>
  <c r="G147" i="13" s="1"/>
  <c r="H143" i="13"/>
  <c r="F146" i="13"/>
  <c r="K153" i="14" l="1"/>
  <c r="J153" i="14"/>
  <c r="J154" i="14" s="1"/>
  <c r="I154" i="14"/>
  <c r="J146" i="14"/>
  <c r="G153" i="14"/>
  <c r="F153" i="14"/>
  <c r="L153" i="14"/>
  <c r="L154" i="14" s="1"/>
  <c r="L146" i="14"/>
  <c r="H154" i="14"/>
  <c r="K139" i="13"/>
  <c r="H139" i="13"/>
  <c r="K154" i="14" l="1"/>
  <c r="G154" i="14"/>
  <c r="B26" i="10"/>
  <c r="C26" i="10"/>
  <c r="I26" i="10"/>
  <c r="K26" i="10"/>
  <c r="J26" i="10"/>
  <c r="L26" i="10"/>
  <c r="B27" i="10"/>
  <c r="C27" i="10"/>
  <c r="I27" i="10"/>
  <c r="K27" i="10"/>
  <c r="J27" i="10"/>
  <c r="L27" i="10"/>
  <c r="B28" i="10"/>
  <c r="C28" i="10"/>
  <c r="I28" i="10"/>
  <c r="K28" i="10"/>
  <c r="J28" i="10"/>
  <c r="L28" i="10"/>
  <c r="B29" i="10"/>
  <c r="C29" i="10"/>
  <c r="I29" i="10"/>
  <c r="K29" i="10"/>
  <c r="J29" i="10"/>
  <c r="L29" i="10"/>
  <c r="B30" i="10"/>
  <c r="C30" i="10"/>
  <c r="I30" i="10"/>
  <c r="K30" i="10"/>
  <c r="J30" i="10"/>
  <c r="L30" i="10"/>
  <c r="B31" i="10"/>
  <c r="C31" i="10"/>
  <c r="I31" i="10"/>
  <c r="K31" i="10"/>
  <c r="J31" i="10"/>
  <c r="L31" i="10"/>
  <c r="B32" i="10"/>
  <c r="C32" i="10"/>
  <c r="I32" i="10"/>
  <c r="K32" i="10"/>
  <c r="J32" i="10"/>
  <c r="L32" i="10"/>
  <c r="B33" i="10"/>
  <c r="C33" i="10"/>
  <c r="I33" i="10"/>
  <c r="K33" i="10"/>
  <c r="J33" i="10"/>
  <c r="L33" i="10"/>
  <c r="B34" i="10"/>
  <c r="C34" i="10"/>
  <c r="I34" i="10"/>
  <c r="K34" i="10"/>
  <c r="J34" i="10"/>
  <c r="L34" i="10"/>
  <c r="B35" i="10"/>
  <c r="C35" i="10"/>
  <c r="I35" i="10"/>
  <c r="K35" i="10"/>
  <c r="J35" i="10"/>
  <c r="L35" i="10"/>
  <c r="B36" i="10"/>
  <c r="C36" i="10"/>
  <c r="I36" i="10"/>
  <c r="K36" i="10"/>
  <c r="J36" i="10"/>
  <c r="L36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C5" i="10"/>
  <c r="I5" i="10"/>
  <c r="J5" i="10"/>
  <c r="B6" i="10"/>
  <c r="C6" i="10"/>
  <c r="I6" i="10"/>
  <c r="K6" i="10"/>
  <c r="J6" i="10"/>
  <c r="L6" i="10"/>
  <c r="B7" i="10"/>
  <c r="C7" i="10"/>
  <c r="I7" i="10"/>
  <c r="K7" i="10"/>
  <c r="J7" i="10"/>
  <c r="L7" i="10"/>
  <c r="B8" i="10"/>
  <c r="C8" i="10"/>
  <c r="I8" i="10"/>
  <c r="K8" i="10"/>
  <c r="J8" i="10"/>
  <c r="L8" i="10"/>
  <c r="B9" i="10"/>
  <c r="C9" i="10"/>
  <c r="I9" i="10"/>
  <c r="K9" i="10"/>
  <c r="J9" i="10"/>
  <c r="L9" i="10"/>
  <c r="C10" i="10"/>
  <c r="I10" i="10"/>
  <c r="J10" i="10"/>
  <c r="B11" i="10"/>
  <c r="C11" i="10"/>
  <c r="I11" i="10"/>
  <c r="K11" i="10"/>
  <c r="J11" i="10"/>
  <c r="L11" i="10"/>
  <c r="B12" i="10"/>
  <c r="C12" i="10"/>
  <c r="I12" i="10"/>
  <c r="K12" i="10"/>
  <c r="J12" i="10"/>
  <c r="L12" i="10"/>
  <c r="B13" i="10"/>
  <c r="C13" i="10"/>
  <c r="I13" i="10"/>
  <c r="K13" i="10"/>
  <c r="J13" i="10"/>
  <c r="L13" i="10"/>
  <c r="B14" i="10"/>
  <c r="C14" i="10"/>
  <c r="I14" i="10"/>
  <c r="K14" i="10"/>
  <c r="J14" i="10"/>
  <c r="L14" i="10"/>
  <c r="B15" i="10"/>
  <c r="C15" i="10"/>
  <c r="I15" i="10"/>
  <c r="K15" i="10"/>
  <c r="J15" i="10"/>
  <c r="L15" i="10"/>
  <c r="B16" i="10"/>
  <c r="C16" i="10"/>
  <c r="I16" i="10"/>
  <c r="K16" i="10"/>
  <c r="J16" i="10"/>
  <c r="L16" i="10"/>
  <c r="B17" i="10"/>
  <c r="C17" i="10"/>
  <c r="I17" i="10"/>
  <c r="K17" i="10"/>
  <c r="J17" i="10"/>
  <c r="L17" i="10"/>
  <c r="B18" i="10"/>
  <c r="C18" i="10"/>
  <c r="I18" i="10"/>
  <c r="K18" i="10"/>
  <c r="J18" i="10"/>
  <c r="L18" i="10"/>
  <c r="B19" i="10"/>
  <c r="C19" i="10"/>
  <c r="I19" i="10"/>
  <c r="K19" i="10"/>
  <c r="J19" i="10"/>
  <c r="L19" i="10"/>
  <c r="F5" i="10"/>
  <c r="G5" i="10"/>
  <c r="F6" i="10"/>
  <c r="G6" i="10"/>
  <c r="F7" i="10"/>
  <c r="G7" i="10"/>
  <c r="F8" i="10"/>
  <c r="G8" i="10"/>
  <c r="F9" i="10"/>
  <c r="G9" i="10"/>
  <c r="F10" i="10"/>
  <c r="G10" i="10"/>
  <c r="F11" i="10"/>
  <c r="G11" i="10"/>
  <c r="F12" i="10"/>
  <c r="G12" i="10"/>
  <c r="F13" i="10"/>
  <c r="G13" i="10"/>
  <c r="F14" i="10"/>
  <c r="G14" i="10"/>
  <c r="F15" i="10"/>
  <c r="G15" i="10"/>
  <c r="F16" i="10"/>
  <c r="G16" i="10"/>
  <c r="F17" i="10"/>
  <c r="G17" i="10"/>
  <c r="F18" i="10"/>
  <c r="G18" i="10"/>
  <c r="F19" i="10"/>
  <c r="G19" i="10"/>
  <c r="H43" i="7"/>
  <c r="H42" i="7"/>
  <c r="H41" i="7"/>
  <c r="H40" i="7"/>
  <c r="H39" i="7"/>
  <c r="H38" i="7"/>
  <c r="H37" i="7"/>
  <c r="H36" i="7"/>
  <c r="H35" i="7"/>
  <c r="H34" i="7"/>
  <c r="H33" i="7"/>
  <c r="F146" i="6"/>
  <c r="F127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U22" i="6" l="1"/>
  <c r="U9" i="6" l="1"/>
  <c r="U11" i="6"/>
  <c r="U10" i="6"/>
  <c r="Z22" i="6" l="1"/>
  <c r="C323" i="6" l="1"/>
  <c r="C324" i="6"/>
  <c r="C325" i="6"/>
  <c r="C326" i="6"/>
  <c r="C327" i="6"/>
  <c r="C328" i="6"/>
  <c r="C322" i="6"/>
  <c r="C245" i="7" l="1"/>
  <c r="C246" i="7"/>
  <c r="C247" i="7"/>
  <c r="C248" i="7"/>
  <c r="C249" i="7"/>
  <c r="C250" i="7"/>
  <c r="C244" i="7"/>
  <c r="C148" i="7"/>
  <c r="B38" i="7" a="1"/>
  <c r="B38" i="7" s="1"/>
  <c r="F148" i="7" s="1"/>
  <c r="AD3" i="7"/>
  <c r="AE3" i="7"/>
  <c r="AF3" i="7"/>
  <c r="AD4" i="7"/>
  <c r="AE4" i="7"/>
  <c r="AF4" i="7"/>
  <c r="AD5" i="7"/>
  <c r="AE5" i="7"/>
  <c r="AF5" i="7"/>
  <c r="AD6" i="7"/>
  <c r="AE6" i="7"/>
  <c r="AF6" i="7"/>
  <c r="AD7" i="7"/>
  <c r="AE7" i="7"/>
  <c r="AF7" i="7"/>
  <c r="AD8" i="7"/>
  <c r="AE8" i="7"/>
  <c r="AF8" i="7"/>
  <c r="AD9" i="7"/>
  <c r="AE9" i="7"/>
  <c r="AF9" i="7"/>
  <c r="U14" i="6"/>
  <c r="Q2" i="7"/>
  <c r="Q3" i="7"/>
  <c r="Q4" i="7"/>
  <c r="Q5" i="7"/>
  <c r="Q6" i="7"/>
  <c r="Q7" i="7"/>
  <c r="Q8" i="7"/>
  <c r="Q9" i="7"/>
  <c r="C231" i="7" l="1"/>
  <c r="C230" i="7"/>
  <c r="C229" i="7"/>
  <c r="C228" i="7"/>
  <c r="C227" i="7"/>
  <c r="C226" i="7"/>
  <c r="C225" i="7"/>
  <c r="C212" i="7"/>
  <c r="C211" i="7"/>
  <c r="C210" i="7"/>
  <c r="C209" i="7"/>
  <c r="C208" i="7"/>
  <c r="C207" i="7"/>
  <c r="C206" i="7"/>
  <c r="C193" i="7"/>
  <c r="C192" i="7"/>
  <c r="C191" i="7"/>
  <c r="C190" i="7"/>
  <c r="C189" i="7"/>
  <c r="C188" i="7"/>
  <c r="C187" i="7"/>
  <c r="C173" i="7"/>
  <c r="C172" i="7"/>
  <c r="C171" i="7"/>
  <c r="C170" i="7"/>
  <c r="C169" i="7"/>
  <c r="C168" i="7"/>
  <c r="C167" i="7"/>
  <c r="C154" i="7"/>
  <c r="C153" i="7"/>
  <c r="C152" i="7"/>
  <c r="C151" i="7"/>
  <c r="C150" i="7"/>
  <c r="C149" i="7"/>
  <c r="C135" i="7"/>
  <c r="C134" i="7"/>
  <c r="C133" i="7"/>
  <c r="C132" i="7"/>
  <c r="C131" i="7"/>
  <c r="C130" i="7"/>
  <c r="C129" i="7"/>
  <c r="C116" i="7"/>
  <c r="C115" i="7"/>
  <c r="C114" i="7"/>
  <c r="C113" i="7"/>
  <c r="C112" i="7"/>
  <c r="C111" i="7"/>
  <c r="C110" i="7"/>
  <c r="C97" i="7"/>
  <c r="C96" i="7"/>
  <c r="C95" i="7"/>
  <c r="C94" i="7"/>
  <c r="C93" i="7"/>
  <c r="C92" i="7"/>
  <c r="C91" i="7"/>
  <c r="C78" i="7"/>
  <c r="C77" i="7"/>
  <c r="C76" i="7"/>
  <c r="C75" i="7"/>
  <c r="C74" i="7"/>
  <c r="C73" i="7"/>
  <c r="C72" i="7"/>
  <c r="C59" i="7"/>
  <c r="C58" i="7"/>
  <c r="C57" i="7"/>
  <c r="C56" i="7"/>
  <c r="C55" i="7"/>
  <c r="C54" i="7"/>
  <c r="C53" i="7"/>
  <c r="B43" i="7" a="1"/>
  <c r="B43" i="7" s="1"/>
  <c r="B42" i="7" a="1"/>
  <c r="B42" i="7" s="1"/>
  <c r="B41" i="7" a="1"/>
  <c r="B41" i="7" s="1"/>
  <c r="B40" i="7" a="1"/>
  <c r="B40" i="7" s="1"/>
  <c r="B39" i="7" a="1"/>
  <c r="B39" i="7" s="1"/>
  <c r="F169" i="7" s="1"/>
  <c r="B37" i="7" a="1"/>
  <c r="B37" i="7" s="1"/>
  <c r="B36" i="7" a="1"/>
  <c r="B36" i="7" s="1"/>
  <c r="B35" i="7" a="1"/>
  <c r="B35" i="7" s="1"/>
  <c r="B34" i="7" a="1"/>
  <c r="B34" i="7" s="1"/>
  <c r="B33" i="7" a="1"/>
  <c r="B33" i="7" s="1"/>
  <c r="F32" i="7"/>
  <c r="AH22" i="7"/>
  <c r="D250" i="7" s="1"/>
  <c r="AF22" i="7"/>
  <c r="D231" i="7" s="1"/>
  <c r="AE22" i="7"/>
  <c r="D212" i="7" s="1"/>
  <c r="AD22" i="7"/>
  <c r="D193" i="7" s="1"/>
  <c r="AB22" i="7"/>
  <c r="D173" i="7" s="1"/>
  <c r="AA22" i="7"/>
  <c r="D154" i="7" s="1"/>
  <c r="Z22" i="7"/>
  <c r="D135" i="7" s="1"/>
  <c r="Y22" i="7"/>
  <c r="D116" i="7" s="1"/>
  <c r="W22" i="7"/>
  <c r="D97" i="7" s="1"/>
  <c r="V22" i="7"/>
  <c r="D78" i="7" s="1"/>
  <c r="U22" i="7"/>
  <c r="D59" i="7" s="1"/>
  <c r="Q22" i="7"/>
  <c r="AH21" i="7"/>
  <c r="D249" i="7" s="1"/>
  <c r="AF21" i="7"/>
  <c r="D230" i="7" s="1"/>
  <c r="AE21" i="7"/>
  <c r="D211" i="7" s="1"/>
  <c r="AD21" i="7"/>
  <c r="D192" i="7" s="1"/>
  <c r="AB21" i="7"/>
  <c r="D172" i="7" s="1"/>
  <c r="AA21" i="7"/>
  <c r="D153" i="7" s="1"/>
  <c r="Z21" i="7"/>
  <c r="D134" i="7" s="1"/>
  <c r="Y21" i="7"/>
  <c r="D115" i="7" s="1"/>
  <c r="W21" i="7"/>
  <c r="D96" i="7" s="1"/>
  <c r="V21" i="7"/>
  <c r="D77" i="7" s="1"/>
  <c r="U21" i="7"/>
  <c r="D58" i="7" s="1"/>
  <c r="Q21" i="7"/>
  <c r="AH20" i="7"/>
  <c r="D248" i="7" s="1"/>
  <c r="AF20" i="7"/>
  <c r="D229" i="7" s="1"/>
  <c r="AE20" i="7"/>
  <c r="D210" i="7" s="1"/>
  <c r="AD20" i="7"/>
  <c r="D191" i="7" s="1"/>
  <c r="AB20" i="7"/>
  <c r="D171" i="7" s="1"/>
  <c r="AA20" i="7"/>
  <c r="D152" i="7" s="1"/>
  <c r="Z20" i="7"/>
  <c r="D133" i="7" s="1"/>
  <c r="Y20" i="7"/>
  <c r="D114" i="7" s="1"/>
  <c r="W20" i="7"/>
  <c r="D95" i="7" s="1"/>
  <c r="V20" i="7"/>
  <c r="D76" i="7" s="1"/>
  <c r="U20" i="7"/>
  <c r="D57" i="7" s="1"/>
  <c r="Q20" i="7"/>
  <c r="AH19" i="7"/>
  <c r="D247" i="7" s="1"/>
  <c r="AF19" i="7"/>
  <c r="D228" i="7" s="1"/>
  <c r="AE19" i="7"/>
  <c r="D209" i="7" s="1"/>
  <c r="AD19" i="7"/>
  <c r="D190" i="7" s="1"/>
  <c r="AB19" i="7"/>
  <c r="D170" i="7" s="1"/>
  <c r="AA19" i="7"/>
  <c r="D151" i="7" s="1"/>
  <c r="Z19" i="7"/>
  <c r="D132" i="7" s="1"/>
  <c r="Y19" i="7"/>
  <c r="D113" i="7" s="1"/>
  <c r="W19" i="7"/>
  <c r="D94" i="7" s="1"/>
  <c r="V19" i="7"/>
  <c r="D75" i="7" s="1"/>
  <c r="U19" i="7"/>
  <c r="D56" i="7" s="1"/>
  <c r="Q19" i="7"/>
  <c r="AH18" i="7"/>
  <c r="D246" i="7" s="1"/>
  <c r="AF18" i="7"/>
  <c r="D227" i="7" s="1"/>
  <c r="AE18" i="7"/>
  <c r="D208" i="7" s="1"/>
  <c r="AD18" i="7"/>
  <c r="D189" i="7" s="1"/>
  <c r="AB18" i="7"/>
  <c r="D169" i="7" s="1"/>
  <c r="AA18" i="7"/>
  <c r="D150" i="7" s="1"/>
  <c r="Z18" i="7"/>
  <c r="D131" i="7" s="1"/>
  <c r="Y18" i="7"/>
  <c r="D112" i="7" s="1"/>
  <c r="W18" i="7"/>
  <c r="D93" i="7" s="1"/>
  <c r="V18" i="7"/>
  <c r="D74" i="7" s="1"/>
  <c r="U18" i="7"/>
  <c r="D55" i="7" s="1"/>
  <c r="Q18" i="7"/>
  <c r="AH17" i="7"/>
  <c r="AF17" i="7"/>
  <c r="D226" i="7" s="1"/>
  <c r="AE17" i="7"/>
  <c r="AD17" i="7"/>
  <c r="AB17" i="7"/>
  <c r="D168" i="7" s="1"/>
  <c r="AA17" i="7"/>
  <c r="D149" i="7" s="1"/>
  <c r="Z17" i="7"/>
  <c r="D130" i="7" s="1"/>
  <c r="Y17" i="7"/>
  <c r="D111" i="7" s="1"/>
  <c r="W17" i="7"/>
  <c r="D92" i="7" s="1"/>
  <c r="V17" i="7"/>
  <c r="D73" i="7" s="1"/>
  <c r="U17" i="7"/>
  <c r="D54" i="7" s="1"/>
  <c r="Q17" i="7"/>
  <c r="AH16" i="7"/>
  <c r="AF16" i="7"/>
  <c r="AE16" i="7"/>
  <c r="AD16" i="7"/>
  <c r="AB16" i="7"/>
  <c r="AA16" i="7"/>
  <c r="Z16" i="7"/>
  <c r="Y16" i="7"/>
  <c r="W16" i="7"/>
  <c r="V16" i="7"/>
  <c r="U16" i="7"/>
  <c r="Q16" i="7"/>
  <c r="AH15" i="7"/>
  <c r="AF15" i="7"/>
  <c r="AE15" i="7"/>
  <c r="AD15" i="7"/>
  <c r="AB15" i="7"/>
  <c r="AA15" i="7"/>
  <c r="Z15" i="7"/>
  <c r="Y15" i="7"/>
  <c r="W15" i="7"/>
  <c r="V15" i="7"/>
  <c r="U15" i="7"/>
  <c r="Q15" i="7"/>
  <c r="AH14" i="7"/>
  <c r="AF14" i="7"/>
  <c r="AE14" i="7"/>
  <c r="AD14" i="7"/>
  <c r="AB14" i="7"/>
  <c r="AA14" i="7"/>
  <c r="Z14" i="7"/>
  <c r="Y14" i="7"/>
  <c r="W14" i="7"/>
  <c r="V14" i="7"/>
  <c r="U14" i="7"/>
  <c r="Q14" i="7"/>
  <c r="AH13" i="7"/>
  <c r="AF13" i="7"/>
  <c r="AE13" i="7"/>
  <c r="AD13" i="7"/>
  <c r="AB13" i="7"/>
  <c r="AA13" i="7"/>
  <c r="Z13" i="7"/>
  <c r="Y13" i="7"/>
  <c r="W13" i="7"/>
  <c r="V13" i="7"/>
  <c r="U13" i="7"/>
  <c r="Q13" i="7"/>
  <c r="AH12" i="7"/>
  <c r="AF12" i="7"/>
  <c r="AE12" i="7"/>
  <c r="AD12" i="7"/>
  <c r="AB12" i="7"/>
  <c r="AA12" i="7"/>
  <c r="Z12" i="7"/>
  <c r="Y12" i="7"/>
  <c r="W12" i="7"/>
  <c r="V12" i="7"/>
  <c r="U12" i="7"/>
  <c r="Q12" i="7"/>
  <c r="AH11" i="7"/>
  <c r="AF11" i="7"/>
  <c r="AE11" i="7"/>
  <c r="AD11" i="7"/>
  <c r="AB11" i="7"/>
  <c r="AA11" i="7"/>
  <c r="Z11" i="7"/>
  <c r="Y11" i="7"/>
  <c r="W11" i="7"/>
  <c r="V11" i="7"/>
  <c r="U11" i="7"/>
  <c r="Q11" i="7"/>
  <c r="AH10" i="7"/>
  <c r="AF10" i="7"/>
  <c r="AE10" i="7"/>
  <c r="AD10" i="7"/>
  <c r="AB10" i="7"/>
  <c r="AA10" i="7"/>
  <c r="Z10" i="7"/>
  <c r="Y10" i="7"/>
  <c r="W10" i="7"/>
  <c r="V10" i="7"/>
  <c r="U10" i="7"/>
  <c r="Q10" i="7"/>
  <c r="AH9" i="7"/>
  <c r="AB9" i="7"/>
  <c r="AA9" i="7"/>
  <c r="Z9" i="7"/>
  <c r="Y9" i="7"/>
  <c r="W9" i="7"/>
  <c r="V9" i="7"/>
  <c r="U9" i="7"/>
  <c r="AH8" i="7"/>
  <c r="AB8" i="7"/>
  <c r="AA8" i="7"/>
  <c r="Z8" i="7"/>
  <c r="Y8" i="7"/>
  <c r="W8" i="7"/>
  <c r="V8" i="7"/>
  <c r="U8" i="7"/>
  <c r="AH7" i="7"/>
  <c r="AB7" i="7"/>
  <c r="AA7" i="7"/>
  <c r="Z7" i="7"/>
  <c r="Y7" i="7"/>
  <c r="W7" i="7"/>
  <c r="V7" i="7"/>
  <c r="U7" i="7"/>
  <c r="AH6" i="7"/>
  <c r="AB6" i="7"/>
  <c r="AA6" i="7"/>
  <c r="Z6" i="7"/>
  <c r="Y6" i="7"/>
  <c r="W6" i="7"/>
  <c r="V6" i="7"/>
  <c r="U6" i="7"/>
  <c r="AH5" i="7"/>
  <c r="AB5" i="7"/>
  <c r="AA5" i="7"/>
  <c r="Z5" i="7"/>
  <c r="Y5" i="7"/>
  <c r="W5" i="7"/>
  <c r="V5" i="7"/>
  <c r="U5" i="7"/>
  <c r="AH4" i="7"/>
  <c r="AB4" i="7"/>
  <c r="AA4" i="7"/>
  <c r="Z4" i="7"/>
  <c r="Y4" i="7"/>
  <c r="W4" i="7"/>
  <c r="V4" i="7"/>
  <c r="U4" i="7"/>
  <c r="AH3" i="7"/>
  <c r="AB3" i="7"/>
  <c r="AA3" i="7"/>
  <c r="Z3" i="7"/>
  <c r="Y3" i="7"/>
  <c r="W3" i="7"/>
  <c r="V3" i="7"/>
  <c r="U3" i="7"/>
  <c r="C304" i="6"/>
  <c r="C305" i="6"/>
  <c r="C306" i="6"/>
  <c r="C307" i="6"/>
  <c r="C308" i="6"/>
  <c r="C309" i="6"/>
  <c r="C303" i="6"/>
  <c r="C285" i="6"/>
  <c r="C286" i="6"/>
  <c r="C287" i="6"/>
  <c r="C288" i="6"/>
  <c r="C289" i="6"/>
  <c r="C290" i="6"/>
  <c r="C284" i="6"/>
  <c r="C267" i="6"/>
  <c r="C268" i="6"/>
  <c r="C269" i="6"/>
  <c r="C270" i="6"/>
  <c r="C271" i="6"/>
  <c r="C272" i="6"/>
  <c r="C266" i="6"/>
  <c r="C248" i="6"/>
  <c r="C249" i="6"/>
  <c r="C250" i="6"/>
  <c r="C251" i="6"/>
  <c r="C252" i="6"/>
  <c r="C253" i="6"/>
  <c r="C247" i="6"/>
  <c r="C228" i="6"/>
  <c r="C229" i="6"/>
  <c r="C230" i="6"/>
  <c r="C231" i="6"/>
  <c r="C232" i="6"/>
  <c r="C233" i="6"/>
  <c r="C234" i="6"/>
  <c r="C210" i="6"/>
  <c r="C211" i="6"/>
  <c r="C212" i="6"/>
  <c r="C213" i="6"/>
  <c r="C214" i="6"/>
  <c r="C215" i="6"/>
  <c r="C209" i="6"/>
  <c r="C191" i="6"/>
  <c r="C192" i="6"/>
  <c r="C193" i="6"/>
  <c r="C194" i="6"/>
  <c r="C195" i="6"/>
  <c r="C196" i="6"/>
  <c r="C190" i="6"/>
  <c r="C172" i="6"/>
  <c r="C173" i="6"/>
  <c r="C174" i="6"/>
  <c r="C175" i="6"/>
  <c r="C176" i="6"/>
  <c r="C177" i="6"/>
  <c r="C171" i="6"/>
  <c r="C153" i="6"/>
  <c r="C154" i="6"/>
  <c r="C155" i="6"/>
  <c r="C156" i="6"/>
  <c r="C157" i="6"/>
  <c r="C158" i="6"/>
  <c r="C152" i="6"/>
  <c r="C133" i="6"/>
  <c r="F43" i="7" l="1"/>
  <c r="F247" i="7"/>
  <c r="F248" i="7"/>
  <c r="F250" i="7"/>
  <c r="F246" i="7"/>
  <c r="F249" i="7"/>
  <c r="F244" i="7"/>
  <c r="C254" i="7"/>
  <c r="C257" i="7" s="1"/>
  <c r="F245" i="7"/>
  <c r="G43" i="7"/>
  <c r="D245" i="7"/>
  <c r="D254" i="7" s="1"/>
  <c r="D63" i="7"/>
  <c r="D82" i="7"/>
  <c r="E73" i="7" s="1"/>
  <c r="J43" i="7"/>
  <c r="D235" i="7"/>
  <c r="E227" i="7" s="1"/>
  <c r="G42" i="7"/>
  <c r="J42" i="7" s="1"/>
  <c r="D158" i="7"/>
  <c r="E149" i="7" s="1"/>
  <c r="G38" i="7"/>
  <c r="J38" i="7" s="1"/>
  <c r="D120" i="7"/>
  <c r="E112" i="7" s="1"/>
  <c r="G36" i="7"/>
  <c r="J36" i="7" s="1"/>
  <c r="G34" i="7"/>
  <c r="J34" i="7" s="1"/>
  <c r="F93" i="7"/>
  <c r="F96" i="7"/>
  <c r="F91" i="7"/>
  <c r="C101" i="7"/>
  <c r="C104" i="7" s="1"/>
  <c r="F35" i="7"/>
  <c r="I35" i="7" s="1"/>
  <c r="F94" i="7"/>
  <c r="F97" i="7"/>
  <c r="F92" i="7"/>
  <c r="F95" i="7"/>
  <c r="F116" i="7"/>
  <c r="F111" i="7"/>
  <c r="F114" i="7"/>
  <c r="F36" i="7"/>
  <c r="I36" i="7" s="1"/>
  <c r="F112" i="7"/>
  <c r="F115" i="7"/>
  <c r="F110" i="7"/>
  <c r="C120" i="7"/>
  <c r="C123" i="7" s="1"/>
  <c r="F113" i="7"/>
  <c r="C197" i="7"/>
  <c r="C200" i="7" s="1"/>
  <c r="F190" i="7"/>
  <c r="F193" i="7"/>
  <c r="F188" i="7"/>
  <c r="F40" i="7"/>
  <c r="I40" i="7" s="1"/>
  <c r="F191" i="7"/>
  <c r="F189" i="7"/>
  <c r="F187" i="7"/>
  <c r="F192" i="7"/>
  <c r="F208" i="7"/>
  <c r="F211" i="7"/>
  <c r="F206" i="7"/>
  <c r="C216" i="7"/>
  <c r="C219" i="7" s="1"/>
  <c r="F41" i="7"/>
  <c r="I41" i="7" s="1"/>
  <c r="F209" i="7"/>
  <c r="F212" i="7"/>
  <c r="F207" i="7"/>
  <c r="F210" i="7"/>
  <c r="F134" i="7"/>
  <c r="F129" i="7"/>
  <c r="C139" i="7"/>
  <c r="C142" i="7" s="1"/>
  <c r="F132" i="7"/>
  <c r="F135" i="7"/>
  <c r="F37" i="7"/>
  <c r="I37" i="7" s="1"/>
  <c r="F130" i="7"/>
  <c r="F133" i="7"/>
  <c r="F131" i="7"/>
  <c r="F231" i="7"/>
  <c r="F226" i="7"/>
  <c r="F229" i="7"/>
  <c r="F42" i="7"/>
  <c r="I42" i="7" s="1"/>
  <c r="F227" i="7"/>
  <c r="F230" i="7"/>
  <c r="F225" i="7"/>
  <c r="C235" i="7"/>
  <c r="C238" i="7" s="1"/>
  <c r="F228" i="7"/>
  <c r="F152" i="7"/>
  <c r="F150" i="7"/>
  <c r="F153" i="7"/>
  <c r="F38" i="7"/>
  <c r="I38" i="7" s="1"/>
  <c r="C158" i="7"/>
  <c r="C161" i="7" s="1"/>
  <c r="F151" i="7"/>
  <c r="F154" i="7"/>
  <c r="F149" i="7"/>
  <c r="F54" i="7"/>
  <c r="F57" i="7"/>
  <c r="F55" i="7"/>
  <c r="F33" i="7"/>
  <c r="I33" i="7" s="1"/>
  <c r="F58" i="7"/>
  <c r="F53" i="7"/>
  <c r="C63" i="7"/>
  <c r="C66" i="7" s="1"/>
  <c r="F56" i="7"/>
  <c r="F59" i="7"/>
  <c r="C82" i="7"/>
  <c r="C85" i="7" s="1"/>
  <c r="F75" i="7"/>
  <c r="F78" i="7"/>
  <c r="F73" i="7"/>
  <c r="F34" i="7"/>
  <c r="I34" i="7" s="1"/>
  <c r="F76" i="7"/>
  <c r="F74" i="7"/>
  <c r="F77" i="7"/>
  <c r="F72" i="7"/>
  <c r="F170" i="7"/>
  <c r="F173" i="7"/>
  <c r="F168" i="7"/>
  <c r="F171" i="7"/>
  <c r="F39" i="7"/>
  <c r="I39" i="7" s="1"/>
  <c r="F172" i="7"/>
  <c r="F167" i="7"/>
  <c r="C177" i="7"/>
  <c r="C180" i="7" s="1"/>
  <c r="D66" i="7"/>
  <c r="E57" i="7"/>
  <c r="E55" i="7"/>
  <c r="G33" i="7"/>
  <c r="J33" i="7" s="1"/>
  <c r="G35" i="7"/>
  <c r="J35" i="7" s="1"/>
  <c r="G37" i="7"/>
  <c r="J37" i="7" s="1"/>
  <c r="G39" i="7"/>
  <c r="J39" i="7" s="1"/>
  <c r="D177" i="7"/>
  <c r="E169" i="7" s="1"/>
  <c r="G40" i="7"/>
  <c r="J40" i="7" s="1"/>
  <c r="D188" i="7"/>
  <c r="D197" i="7" s="1"/>
  <c r="E191" i="7" s="1"/>
  <c r="E56" i="7"/>
  <c r="D101" i="7"/>
  <c r="E94" i="7" s="1"/>
  <c r="I43" i="7"/>
  <c r="E58" i="7"/>
  <c r="D207" i="7"/>
  <c r="D216" i="7" s="1"/>
  <c r="E209" i="7" s="1"/>
  <c r="G41" i="7"/>
  <c r="J41" i="7" s="1"/>
  <c r="E59" i="7"/>
  <c r="E54" i="7"/>
  <c r="D139" i="7"/>
  <c r="E134" i="7" s="1"/>
  <c r="C134" i="6"/>
  <c r="C135" i="6"/>
  <c r="C136" i="6"/>
  <c r="C137" i="6"/>
  <c r="C138" i="6"/>
  <c r="C139" i="6"/>
  <c r="B47" i="6" a="1"/>
  <c r="B47" i="6" s="1"/>
  <c r="B46" i="6" a="1"/>
  <c r="B46" i="6" s="1"/>
  <c r="B45" i="6" a="1"/>
  <c r="B45" i="6" s="1"/>
  <c r="F45" i="6" s="1"/>
  <c r="B44" i="6" a="1"/>
  <c r="B44" i="6" s="1"/>
  <c r="F44" i="6" s="1"/>
  <c r="B43" i="6" a="1"/>
  <c r="B43" i="6" s="1"/>
  <c r="B42" i="6" a="1"/>
  <c r="B42" i="6" s="1"/>
  <c r="B41" i="6" a="1"/>
  <c r="B41" i="6" s="1"/>
  <c r="B40" i="6" a="1"/>
  <c r="B40" i="6" s="1"/>
  <c r="F40" i="6" s="1"/>
  <c r="B39" i="6" a="1"/>
  <c r="B39" i="6" s="1"/>
  <c r="F38" i="6"/>
  <c r="B10" i="10" s="1"/>
  <c r="B37" i="6" a="1"/>
  <c r="B37" i="6" s="1"/>
  <c r="F136" i="6" s="1"/>
  <c r="AP3" i="6"/>
  <c r="AP4" i="6"/>
  <c r="AP5" i="6"/>
  <c r="AP6" i="6"/>
  <c r="AP7" i="6"/>
  <c r="AP8" i="6"/>
  <c r="AP9" i="6"/>
  <c r="AP11" i="6"/>
  <c r="AP12" i="6"/>
  <c r="AP13" i="6"/>
  <c r="AP14" i="6"/>
  <c r="AP15" i="6"/>
  <c r="AP16" i="6"/>
  <c r="AP17" i="6"/>
  <c r="D323" i="6" s="1"/>
  <c r="AP18" i="6"/>
  <c r="D324" i="6" s="1"/>
  <c r="AP19" i="6"/>
  <c r="D325" i="6" s="1"/>
  <c r="AP20" i="6"/>
  <c r="D326" i="6" s="1"/>
  <c r="AP21" i="6"/>
  <c r="D327" i="6" s="1"/>
  <c r="AP22" i="6"/>
  <c r="D328" i="6" s="1"/>
  <c r="AP10" i="6"/>
  <c r="AN22" i="6"/>
  <c r="D309" i="6" s="1"/>
  <c r="AM22" i="6"/>
  <c r="D290" i="6" s="1"/>
  <c r="AL22" i="6"/>
  <c r="D272" i="6" s="1"/>
  <c r="AK22" i="6"/>
  <c r="D253" i="6" s="1"/>
  <c r="AJ22" i="6"/>
  <c r="D234" i="6" s="1"/>
  <c r="AN21" i="6"/>
  <c r="D308" i="6" s="1"/>
  <c r="AM21" i="6"/>
  <c r="D289" i="6" s="1"/>
  <c r="AL21" i="6"/>
  <c r="D271" i="6" s="1"/>
  <c r="AK21" i="6"/>
  <c r="D252" i="6" s="1"/>
  <c r="AJ21" i="6"/>
  <c r="D233" i="6" s="1"/>
  <c r="AN20" i="6"/>
  <c r="D307" i="6" s="1"/>
  <c r="AM20" i="6"/>
  <c r="D288" i="6" s="1"/>
  <c r="AL20" i="6"/>
  <c r="D270" i="6" s="1"/>
  <c r="AK20" i="6"/>
  <c r="D251" i="6" s="1"/>
  <c r="AJ20" i="6"/>
  <c r="D232" i="6" s="1"/>
  <c r="AN19" i="6"/>
  <c r="D306" i="6" s="1"/>
  <c r="AM19" i="6"/>
  <c r="D287" i="6" s="1"/>
  <c r="AL19" i="6"/>
  <c r="D269" i="6" s="1"/>
  <c r="AK19" i="6"/>
  <c r="D250" i="6" s="1"/>
  <c r="AJ19" i="6"/>
  <c r="D231" i="6" s="1"/>
  <c r="AN18" i="6"/>
  <c r="D305" i="6" s="1"/>
  <c r="AM18" i="6"/>
  <c r="D286" i="6" s="1"/>
  <c r="AL18" i="6"/>
  <c r="D268" i="6" s="1"/>
  <c r="AK18" i="6"/>
  <c r="D249" i="6" s="1"/>
  <c r="AJ18" i="6"/>
  <c r="D230" i="6" s="1"/>
  <c r="AN17" i="6"/>
  <c r="D304" i="6" s="1"/>
  <c r="AM17" i="6"/>
  <c r="D285" i="6" s="1"/>
  <c r="AL17" i="6"/>
  <c r="D267" i="6" s="1"/>
  <c r="AK17" i="6"/>
  <c r="D248" i="6" s="1"/>
  <c r="AJ17" i="6"/>
  <c r="D229" i="6" s="1"/>
  <c r="AN16" i="6"/>
  <c r="AM16" i="6"/>
  <c r="AL16" i="6"/>
  <c r="AK16" i="6"/>
  <c r="AJ16" i="6"/>
  <c r="AN15" i="6"/>
  <c r="AM15" i="6"/>
  <c r="AL15" i="6"/>
  <c r="AK15" i="6"/>
  <c r="AJ15" i="6"/>
  <c r="AN14" i="6"/>
  <c r="AM14" i="6"/>
  <c r="AL14" i="6"/>
  <c r="AK14" i="6"/>
  <c r="AJ14" i="6"/>
  <c r="AN13" i="6"/>
  <c r="AM13" i="6"/>
  <c r="AL13" i="6"/>
  <c r="AK13" i="6"/>
  <c r="AJ13" i="6"/>
  <c r="AN12" i="6"/>
  <c r="AM12" i="6"/>
  <c r="AL12" i="6"/>
  <c r="AK12" i="6"/>
  <c r="AJ12" i="6"/>
  <c r="AN11" i="6"/>
  <c r="AM11" i="6"/>
  <c r="AL11" i="6"/>
  <c r="AK11" i="6"/>
  <c r="AJ11" i="6"/>
  <c r="AN10" i="6"/>
  <c r="AM10" i="6"/>
  <c r="AL10" i="6"/>
  <c r="AK10" i="6"/>
  <c r="AJ10" i="6"/>
  <c r="AD4" i="6"/>
  <c r="AE4" i="6"/>
  <c r="AF4" i="6"/>
  <c r="AG4" i="6"/>
  <c r="AH4" i="6"/>
  <c r="AD5" i="6"/>
  <c r="AE5" i="6"/>
  <c r="AF5" i="6"/>
  <c r="AG5" i="6"/>
  <c r="AH5" i="6"/>
  <c r="AD6" i="6"/>
  <c r="AE6" i="6"/>
  <c r="AF6" i="6"/>
  <c r="AG6" i="6"/>
  <c r="AH6" i="6"/>
  <c r="AD7" i="6"/>
  <c r="AE7" i="6"/>
  <c r="AF7" i="6"/>
  <c r="AG7" i="6"/>
  <c r="AH7" i="6"/>
  <c r="AD8" i="6"/>
  <c r="AE8" i="6"/>
  <c r="AF8" i="6"/>
  <c r="AG8" i="6"/>
  <c r="AH8" i="6"/>
  <c r="AD9" i="6"/>
  <c r="AE9" i="6"/>
  <c r="AF9" i="6"/>
  <c r="AG9" i="6"/>
  <c r="AH9" i="6"/>
  <c r="AD10" i="6"/>
  <c r="AE10" i="6"/>
  <c r="AF10" i="6"/>
  <c r="AG10" i="6"/>
  <c r="AH10" i="6"/>
  <c r="AD11" i="6"/>
  <c r="AE11" i="6"/>
  <c r="AF11" i="6"/>
  <c r="AG11" i="6"/>
  <c r="AH11" i="6"/>
  <c r="AD12" i="6"/>
  <c r="AE12" i="6"/>
  <c r="AF12" i="6"/>
  <c r="AG12" i="6"/>
  <c r="AH12" i="6"/>
  <c r="AD13" i="6"/>
  <c r="AE13" i="6"/>
  <c r="AF13" i="6"/>
  <c r="AG13" i="6"/>
  <c r="AH13" i="6"/>
  <c r="AD14" i="6"/>
  <c r="AE14" i="6"/>
  <c r="AF14" i="6"/>
  <c r="AG14" i="6"/>
  <c r="AH14" i="6"/>
  <c r="AD15" i="6"/>
  <c r="AE15" i="6"/>
  <c r="AF15" i="6"/>
  <c r="AG15" i="6"/>
  <c r="AH15" i="6"/>
  <c r="AD16" i="6"/>
  <c r="AE16" i="6"/>
  <c r="AF16" i="6"/>
  <c r="AG16" i="6"/>
  <c r="AH16" i="6"/>
  <c r="AD17" i="6"/>
  <c r="D134" i="6" s="1"/>
  <c r="AE17" i="6"/>
  <c r="D153" i="6" s="1"/>
  <c r="AF17" i="6"/>
  <c r="D172" i="6" s="1"/>
  <c r="AG17" i="6"/>
  <c r="D191" i="6" s="1"/>
  <c r="AH17" i="6"/>
  <c r="D210" i="6" s="1"/>
  <c r="AD18" i="6"/>
  <c r="D135" i="6" s="1"/>
  <c r="AE18" i="6"/>
  <c r="D154" i="6" s="1"/>
  <c r="AF18" i="6"/>
  <c r="D173" i="6" s="1"/>
  <c r="AG18" i="6"/>
  <c r="D192" i="6" s="1"/>
  <c r="AH18" i="6"/>
  <c r="D211" i="6" s="1"/>
  <c r="AD19" i="6"/>
  <c r="D136" i="6" s="1"/>
  <c r="AE19" i="6"/>
  <c r="D155" i="6" s="1"/>
  <c r="AF19" i="6"/>
  <c r="D174" i="6" s="1"/>
  <c r="AG19" i="6"/>
  <c r="D193" i="6" s="1"/>
  <c r="AH19" i="6"/>
  <c r="D212" i="6" s="1"/>
  <c r="AD20" i="6"/>
  <c r="D137" i="6" s="1"/>
  <c r="AE20" i="6"/>
  <c r="D156" i="6" s="1"/>
  <c r="AF20" i="6"/>
  <c r="D175" i="6" s="1"/>
  <c r="AG20" i="6"/>
  <c r="D194" i="6" s="1"/>
  <c r="AH20" i="6"/>
  <c r="D213" i="6" s="1"/>
  <c r="AD21" i="6"/>
  <c r="D138" i="6" s="1"/>
  <c r="AE21" i="6"/>
  <c r="D157" i="6" s="1"/>
  <c r="AF21" i="6"/>
  <c r="D176" i="6" s="1"/>
  <c r="AG21" i="6"/>
  <c r="D195" i="6" s="1"/>
  <c r="AH21" i="6"/>
  <c r="D214" i="6" s="1"/>
  <c r="AD22" i="6"/>
  <c r="D139" i="6" s="1"/>
  <c r="AE22" i="6"/>
  <c r="D158" i="6" s="1"/>
  <c r="AF22" i="6"/>
  <c r="D177" i="6" s="1"/>
  <c r="AG22" i="6"/>
  <c r="D196" i="6" s="1"/>
  <c r="AH22" i="6"/>
  <c r="D215" i="6" s="1"/>
  <c r="AH3" i="6"/>
  <c r="AF3" i="6"/>
  <c r="AG3" i="6"/>
  <c r="AD3" i="6"/>
  <c r="AE3" i="6"/>
  <c r="U12" i="6"/>
  <c r="U13" i="6"/>
  <c r="U15" i="6"/>
  <c r="U16" i="6"/>
  <c r="U17" i="6"/>
  <c r="U18" i="6"/>
  <c r="U19" i="6"/>
  <c r="U20" i="6"/>
  <c r="U21" i="6"/>
  <c r="C120" i="6"/>
  <c r="C119" i="6"/>
  <c r="C118" i="6"/>
  <c r="C117" i="6"/>
  <c r="C116" i="6"/>
  <c r="C115" i="6"/>
  <c r="C114" i="6"/>
  <c r="C101" i="6"/>
  <c r="C100" i="6"/>
  <c r="C99" i="6"/>
  <c r="C98" i="6"/>
  <c r="C97" i="6"/>
  <c r="C96" i="6"/>
  <c r="C95" i="6"/>
  <c r="C82" i="6"/>
  <c r="C81" i="6"/>
  <c r="C80" i="6"/>
  <c r="C79" i="6"/>
  <c r="C78" i="6"/>
  <c r="C77" i="6"/>
  <c r="C76" i="6"/>
  <c r="C63" i="6"/>
  <c r="C62" i="6"/>
  <c r="C61" i="6"/>
  <c r="C60" i="6"/>
  <c r="C59" i="6"/>
  <c r="C58" i="6"/>
  <c r="C57" i="6"/>
  <c r="B36" i="6" a="1"/>
  <c r="B36" i="6" s="1"/>
  <c r="C124" i="6" s="1"/>
  <c r="B35" i="6" a="1"/>
  <c r="B35" i="6" s="1"/>
  <c r="B34" i="6" a="1"/>
  <c r="B34" i="6" s="1"/>
  <c r="F78" i="6" s="1"/>
  <c r="F33" i="6"/>
  <c r="F32" i="6"/>
  <c r="AC22" i="6"/>
  <c r="D120" i="6" s="1"/>
  <c r="AA22" i="6"/>
  <c r="D101" i="6" s="1"/>
  <c r="D82" i="6"/>
  <c r="Y22" i="6"/>
  <c r="D63" i="6" s="1"/>
  <c r="AC21" i="6"/>
  <c r="D119" i="6" s="1"/>
  <c r="AA21" i="6"/>
  <c r="D100" i="6" s="1"/>
  <c r="Z21" i="6"/>
  <c r="D81" i="6" s="1"/>
  <c r="Y21" i="6"/>
  <c r="D62" i="6" s="1"/>
  <c r="AC20" i="6"/>
  <c r="D118" i="6" s="1"/>
  <c r="AA20" i="6"/>
  <c r="D99" i="6" s="1"/>
  <c r="Z20" i="6"/>
  <c r="D80" i="6" s="1"/>
  <c r="Y20" i="6"/>
  <c r="D61" i="6" s="1"/>
  <c r="AC19" i="6"/>
  <c r="D117" i="6" s="1"/>
  <c r="AA19" i="6"/>
  <c r="D98" i="6" s="1"/>
  <c r="Z19" i="6"/>
  <c r="D79" i="6" s="1"/>
  <c r="Y19" i="6"/>
  <c r="D60" i="6" s="1"/>
  <c r="AC18" i="6"/>
  <c r="D116" i="6" s="1"/>
  <c r="AA18" i="6"/>
  <c r="D97" i="6" s="1"/>
  <c r="Z18" i="6"/>
  <c r="D78" i="6" s="1"/>
  <c r="Y18" i="6"/>
  <c r="D59" i="6" s="1"/>
  <c r="AC17" i="6"/>
  <c r="D115" i="6" s="1"/>
  <c r="AA17" i="6"/>
  <c r="G35" i="6" s="1"/>
  <c r="J35" i="6" s="1"/>
  <c r="Z17" i="6"/>
  <c r="Y17" i="6"/>
  <c r="AC16" i="6"/>
  <c r="AA16" i="6"/>
  <c r="Z16" i="6"/>
  <c r="Y16" i="6"/>
  <c r="AC15" i="6"/>
  <c r="AA15" i="6"/>
  <c r="Z15" i="6"/>
  <c r="Y15" i="6"/>
  <c r="AC14" i="6"/>
  <c r="AA14" i="6"/>
  <c r="Z14" i="6"/>
  <c r="Y14" i="6"/>
  <c r="AC13" i="6"/>
  <c r="AA13" i="6"/>
  <c r="Z13" i="6"/>
  <c r="Y13" i="6"/>
  <c r="AC12" i="6"/>
  <c r="AA12" i="6"/>
  <c r="Z12" i="6"/>
  <c r="Y12" i="6"/>
  <c r="AC11" i="6"/>
  <c r="AA11" i="6"/>
  <c r="Z11" i="6"/>
  <c r="Y11" i="6"/>
  <c r="AC10" i="6"/>
  <c r="AA10" i="6"/>
  <c r="Z10" i="6"/>
  <c r="Y10" i="6"/>
  <c r="AC9" i="6"/>
  <c r="AA9" i="6"/>
  <c r="Z9" i="6"/>
  <c r="Y9" i="6"/>
  <c r="AC8" i="6"/>
  <c r="AA8" i="6"/>
  <c r="Z8" i="6"/>
  <c r="Y8" i="6"/>
  <c r="AC7" i="6"/>
  <c r="AA7" i="6"/>
  <c r="Z7" i="6"/>
  <c r="Y7" i="6"/>
  <c r="AC6" i="6"/>
  <c r="AA6" i="6"/>
  <c r="Z6" i="6"/>
  <c r="Y6" i="6"/>
  <c r="AC5" i="6"/>
  <c r="AA5" i="6"/>
  <c r="Z5" i="6"/>
  <c r="Y5" i="6"/>
  <c r="AC4" i="6"/>
  <c r="AA4" i="6"/>
  <c r="Z4" i="6"/>
  <c r="Y4" i="6"/>
  <c r="AC3" i="6"/>
  <c r="AA3" i="6"/>
  <c r="Z3" i="6"/>
  <c r="Y3" i="6"/>
  <c r="I33" i="6" l="1"/>
  <c r="K5" i="10" s="1"/>
  <c r="B5" i="10"/>
  <c r="E168" i="7"/>
  <c r="E66" i="7"/>
  <c r="D257" i="7"/>
  <c r="E257" i="7" s="1"/>
  <c r="E245" i="7"/>
  <c r="G245" i="7" s="1"/>
  <c r="E249" i="7"/>
  <c r="E247" i="7"/>
  <c r="G247" i="7" s="1"/>
  <c r="E248" i="7"/>
  <c r="G248" i="7" s="1"/>
  <c r="E246" i="7"/>
  <c r="G246" i="7" s="1"/>
  <c r="E250" i="7"/>
  <c r="G250" i="7" s="1"/>
  <c r="D58" i="6"/>
  <c r="G33" i="6"/>
  <c r="D77" i="6"/>
  <c r="I44" i="6"/>
  <c r="I45" i="6"/>
  <c r="D143" i="6"/>
  <c r="E135" i="6" s="1"/>
  <c r="G135" i="6" s="1"/>
  <c r="F135" i="6"/>
  <c r="E139" i="6"/>
  <c r="I38" i="6"/>
  <c r="K10" i="10" s="1"/>
  <c r="I40" i="6"/>
  <c r="F308" i="6"/>
  <c r="F309" i="6"/>
  <c r="F303" i="6"/>
  <c r="C313" i="6"/>
  <c r="C316" i="6" s="1"/>
  <c r="F307" i="6"/>
  <c r="F304" i="6"/>
  <c r="F305" i="6"/>
  <c r="F306" i="6"/>
  <c r="D332" i="6"/>
  <c r="F173" i="6"/>
  <c r="F174" i="6"/>
  <c r="F175" i="6"/>
  <c r="F176" i="6"/>
  <c r="F177" i="6"/>
  <c r="C181" i="6"/>
  <c r="C184" i="6" s="1"/>
  <c r="F171" i="6"/>
  <c r="F172" i="6"/>
  <c r="F47" i="6"/>
  <c r="F326" i="6"/>
  <c r="F327" i="6"/>
  <c r="F328" i="6"/>
  <c r="F325" i="6"/>
  <c r="F322" i="6"/>
  <c r="F324" i="6"/>
  <c r="C332" i="6"/>
  <c r="C335" i="6" s="1"/>
  <c r="F323" i="6"/>
  <c r="F39" i="6"/>
  <c r="G42" i="6"/>
  <c r="J42" i="6" s="1"/>
  <c r="F134" i="6"/>
  <c r="F192" i="6"/>
  <c r="C200" i="6"/>
  <c r="C203" i="6" s="1"/>
  <c r="F191" i="6"/>
  <c r="F193" i="6"/>
  <c r="F194" i="6"/>
  <c r="F195" i="6"/>
  <c r="F196" i="6"/>
  <c r="F190" i="6"/>
  <c r="F46" i="6"/>
  <c r="G43" i="6"/>
  <c r="F133" i="6"/>
  <c r="F154" i="6"/>
  <c r="F155" i="6"/>
  <c r="C162" i="6"/>
  <c r="C165" i="6" s="1"/>
  <c r="F153" i="6"/>
  <c r="F156" i="6"/>
  <c r="F157" i="6"/>
  <c r="F158" i="6"/>
  <c r="F152" i="6"/>
  <c r="F210" i="6"/>
  <c r="F209" i="6"/>
  <c r="F211" i="6"/>
  <c r="F212" i="6"/>
  <c r="F213" i="6"/>
  <c r="F214" i="6"/>
  <c r="C219" i="6"/>
  <c r="C222" i="6" s="1"/>
  <c r="F215" i="6"/>
  <c r="F37" i="6"/>
  <c r="G44" i="6"/>
  <c r="F114" i="6"/>
  <c r="D219" i="6"/>
  <c r="D276" i="6"/>
  <c r="F233" i="6"/>
  <c r="F232" i="6"/>
  <c r="F234" i="6"/>
  <c r="C238" i="6"/>
  <c r="C241" i="6" s="1"/>
  <c r="F228" i="6"/>
  <c r="F229" i="6"/>
  <c r="F230" i="6"/>
  <c r="F231" i="6"/>
  <c r="G37" i="6"/>
  <c r="G45" i="6"/>
  <c r="F139" i="6"/>
  <c r="D200" i="6"/>
  <c r="D238" i="6"/>
  <c r="D294" i="6"/>
  <c r="F248" i="6"/>
  <c r="F249" i="6"/>
  <c r="F250" i="6"/>
  <c r="F251" i="6"/>
  <c r="F252" i="6"/>
  <c r="F253" i="6"/>
  <c r="C257" i="6"/>
  <c r="C260" i="6" s="1"/>
  <c r="F247" i="6"/>
  <c r="F43" i="6"/>
  <c r="G38" i="6"/>
  <c r="G46" i="6"/>
  <c r="C143" i="6"/>
  <c r="C146" i="6" s="1"/>
  <c r="F138" i="6"/>
  <c r="D181" i="6"/>
  <c r="D257" i="6"/>
  <c r="D313" i="6"/>
  <c r="F272" i="6"/>
  <c r="F266" i="6"/>
  <c r="C276" i="6"/>
  <c r="C279" i="6" s="1"/>
  <c r="F267" i="6"/>
  <c r="F268" i="6"/>
  <c r="F269" i="6"/>
  <c r="F270" i="6"/>
  <c r="F271" i="6"/>
  <c r="F42" i="6"/>
  <c r="G39" i="6"/>
  <c r="J39" i="6" s="1"/>
  <c r="F137" i="6"/>
  <c r="G41" i="6"/>
  <c r="D162" i="6"/>
  <c r="C294" i="6"/>
  <c r="C297" i="6" s="1"/>
  <c r="F285" i="6"/>
  <c r="F286" i="6"/>
  <c r="F287" i="6"/>
  <c r="F288" i="6"/>
  <c r="F284" i="6"/>
  <c r="F289" i="6"/>
  <c r="F290" i="6"/>
  <c r="F41" i="6"/>
  <c r="G40" i="6"/>
  <c r="E230" i="7"/>
  <c r="G230" i="7" s="1"/>
  <c r="G249" i="7"/>
  <c r="E231" i="7"/>
  <c r="G231" i="7" s="1"/>
  <c r="E229" i="7"/>
  <c r="K43" i="7"/>
  <c r="E226" i="7"/>
  <c r="K36" i="7"/>
  <c r="E78" i="7"/>
  <c r="G78" i="7" s="1"/>
  <c r="G58" i="7"/>
  <c r="K38" i="7"/>
  <c r="E75" i="7"/>
  <c r="G75" i="7" s="1"/>
  <c r="D161" i="7"/>
  <c r="E161" i="7" s="1"/>
  <c r="D238" i="7"/>
  <c r="E238" i="7" s="1"/>
  <c r="E189" i="7"/>
  <c r="G189" i="7" s="1"/>
  <c r="E228" i="7"/>
  <c r="G228" i="7" s="1"/>
  <c r="E74" i="7"/>
  <c r="G74" i="7" s="1"/>
  <c r="E77" i="7"/>
  <c r="G77" i="7" s="1"/>
  <c r="D85" i="7"/>
  <c r="E85" i="7" s="1"/>
  <c r="E212" i="7"/>
  <c r="G212" i="7" s="1"/>
  <c r="E76" i="7"/>
  <c r="G76" i="7" s="1"/>
  <c r="E152" i="7"/>
  <c r="G152" i="7" s="1"/>
  <c r="E151" i="7"/>
  <c r="G151" i="7" s="1"/>
  <c r="E192" i="7"/>
  <c r="G192" i="7" s="1"/>
  <c r="E133" i="7"/>
  <c r="G133" i="7" s="1"/>
  <c r="E171" i="7"/>
  <c r="G171" i="7" s="1"/>
  <c r="E210" i="7"/>
  <c r="G210" i="7" s="1"/>
  <c r="E131" i="7"/>
  <c r="G131" i="7" s="1"/>
  <c r="E190" i="7"/>
  <c r="G190" i="7" s="1"/>
  <c r="G169" i="7"/>
  <c r="E193" i="7"/>
  <c r="G193" i="7" s="1"/>
  <c r="E211" i="7"/>
  <c r="G211" i="7" s="1"/>
  <c r="E150" i="7"/>
  <c r="G150" i="7" s="1"/>
  <c r="E173" i="7"/>
  <c r="G173" i="7" s="1"/>
  <c r="K34" i="7"/>
  <c r="E172" i="7"/>
  <c r="G172" i="7" s="1"/>
  <c r="E208" i="7"/>
  <c r="G208" i="7" s="1"/>
  <c r="E154" i="7"/>
  <c r="G154" i="7" s="1"/>
  <c r="E153" i="7"/>
  <c r="G153" i="7" s="1"/>
  <c r="E170" i="7"/>
  <c r="G170" i="7" s="1"/>
  <c r="G47" i="6"/>
  <c r="G227" i="7"/>
  <c r="K42" i="7"/>
  <c r="E132" i="7"/>
  <c r="G132" i="7" s="1"/>
  <c r="K37" i="7"/>
  <c r="K39" i="7"/>
  <c r="G134" i="7"/>
  <c r="E113" i="7"/>
  <c r="G113" i="7" s="1"/>
  <c r="E114" i="7"/>
  <c r="G114" i="7" s="1"/>
  <c r="E115" i="7"/>
  <c r="G115" i="7" s="1"/>
  <c r="E111" i="7"/>
  <c r="G111" i="7" s="1"/>
  <c r="D123" i="7"/>
  <c r="E123" i="7" s="1"/>
  <c r="G112" i="7"/>
  <c r="E116" i="7"/>
  <c r="G116" i="7" s="1"/>
  <c r="E97" i="7"/>
  <c r="G97" i="7" s="1"/>
  <c r="E96" i="7"/>
  <c r="G96" i="7" s="1"/>
  <c r="G57" i="7"/>
  <c r="D200" i="7"/>
  <c r="E200" i="7" s="1"/>
  <c r="D219" i="7"/>
  <c r="E219" i="7" s="1"/>
  <c r="E207" i="7"/>
  <c r="G207" i="7" s="1"/>
  <c r="K33" i="7"/>
  <c r="G209" i="7"/>
  <c r="G94" i="7"/>
  <c r="E93" i="7"/>
  <c r="G93" i="7" s="1"/>
  <c r="D104" i="7"/>
  <c r="E104" i="7" s="1"/>
  <c r="E92" i="7"/>
  <c r="G92" i="7" s="1"/>
  <c r="E135" i="7"/>
  <c r="G135" i="7" s="1"/>
  <c r="D142" i="7"/>
  <c r="E142" i="7" s="1"/>
  <c r="G168" i="7"/>
  <c r="G73" i="7"/>
  <c r="G55" i="7"/>
  <c r="G229" i="7"/>
  <c r="K41" i="7"/>
  <c r="K35" i="7"/>
  <c r="G226" i="7"/>
  <c r="G191" i="7"/>
  <c r="E188" i="7"/>
  <c r="G188" i="7" s="1"/>
  <c r="G59" i="7"/>
  <c r="G54" i="7"/>
  <c r="G56" i="7"/>
  <c r="E95" i="7"/>
  <c r="G95" i="7" s="1"/>
  <c r="D180" i="7"/>
  <c r="E180" i="7" s="1"/>
  <c r="E130" i="7"/>
  <c r="G130" i="7" s="1"/>
  <c r="G149" i="7"/>
  <c r="K40" i="7"/>
  <c r="D146" i="6"/>
  <c r="D86" i="6"/>
  <c r="D89" i="6" s="1"/>
  <c r="D67" i="6"/>
  <c r="E59" i="6" s="1"/>
  <c r="D124" i="6"/>
  <c r="F82" i="6"/>
  <c r="F77" i="6"/>
  <c r="F80" i="6"/>
  <c r="F81" i="6"/>
  <c r="F76" i="6"/>
  <c r="F34" i="6"/>
  <c r="C86" i="6"/>
  <c r="C89" i="6" s="1"/>
  <c r="E89" i="6" s="1"/>
  <c r="F79" i="6"/>
  <c r="F100" i="6"/>
  <c r="F95" i="6"/>
  <c r="C105" i="6"/>
  <c r="C108" i="6" s="1"/>
  <c r="F98" i="6"/>
  <c r="F35" i="6"/>
  <c r="F101" i="6"/>
  <c r="F96" i="6"/>
  <c r="F99" i="6"/>
  <c r="F97" i="6"/>
  <c r="F118" i="6"/>
  <c r="F116" i="6"/>
  <c r="F119" i="6"/>
  <c r="C127" i="6"/>
  <c r="F117" i="6"/>
  <c r="F120" i="6"/>
  <c r="F115" i="6"/>
  <c r="F36" i="6"/>
  <c r="I36" i="6" s="1"/>
  <c r="F59" i="6"/>
  <c r="F62" i="6"/>
  <c r="F57" i="6"/>
  <c r="C67" i="6"/>
  <c r="C70" i="6" s="1"/>
  <c r="F60" i="6"/>
  <c r="F63" i="6"/>
  <c r="F58" i="6"/>
  <c r="F61" i="6"/>
  <c r="E78" i="6"/>
  <c r="G36" i="6"/>
  <c r="J36" i="6" s="1"/>
  <c r="D96" i="6"/>
  <c r="D105" i="6" s="1"/>
  <c r="E97" i="6" s="1"/>
  <c r="G34" i="6"/>
  <c r="F257" i="7" l="1"/>
  <c r="F238" i="7"/>
  <c r="F219" i="7"/>
  <c r="F200" i="7"/>
  <c r="F180" i="7"/>
  <c r="F161" i="7"/>
  <c r="F142" i="7"/>
  <c r="F123" i="7"/>
  <c r="F104" i="7"/>
  <c r="F85" i="7"/>
  <c r="F66" i="7"/>
  <c r="G139" i="6"/>
  <c r="E136" i="6"/>
  <c r="G136" i="6" s="1"/>
  <c r="E134" i="6"/>
  <c r="E137" i="6"/>
  <c r="G137" i="6" s="1"/>
  <c r="E138" i="6"/>
  <c r="J40" i="6"/>
  <c r="I41" i="6"/>
  <c r="I37" i="6"/>
  <c r="I34" i="6"/>
  <c r="J44" i="6"/>
  <c r="K44" i="6" s="1"/>
  <c r="J33" i="6"/>
  <c r="K33" i="6" s="1"/>
  <c r="L5" i="10" s="1"/>
  <c r="J34" i="6"/>
  <c r="K34" i="6" s="1"/>
  <c r="G138" i="6"/>
  <c r="J38" i="6"/>
  <c r="K38" i="6" s="1"/>
  <c r="L10" i="10" s="1"/>
  <c r="I47" i="6"/>
  <c r="J47" i="6"/>
  <c r="J41" i="6"/>
  <c r="E146" i="6"/>
  <c r="J45" i="6"/>
  <c r="J43" i="6"/>
  <c r="E279" i="6"/>
  <c r="J46" i="6"/>
  <c r="J37" i="6"/>
  <c r="I46" i="6"/>
  <c r="E77" i="6"/>
  <c r="I42" i="6"/>
  <c r="K42" i="6" s="1"/>
  <c r="I43" i="6"/>
  <c r="I35" i="6"/>
  <c r="I39" i="6"/>
  <c r="K39" i="6" s="1"/>
  <c r="G134" i="6"/>
  <c r="D279" i="6"/>
  <c r="E270" i="6"/>
  <c r="E272" i="6"/>
  <c r="G272" i="6" s="1"/>
  <c r="E267" i="6"/>
  <c r="G267" i="6" s="1"/>
  <c r="E269" i="6"/>
  <c r="G269" i="6" s="1"/>
  <c r="E268" i="6"/>
  <c r="E271" i="6"/>
  <c r="G271" i="6" s="1"/>
  <c r="K40" i="6"/>
  <c r="E215" i="6"/>
  <c r="E213" i="6"/>
  <c r="G213" i="6" s="1"/>
  <c r="E211" i="6"/>
  <c r="G211" i="6" s="1"/>
  <c r="D222" i="6"/>
  <c r="E222" i="6" s="1"/>
  <c r="E214" i="6"/>
  <c r="G214" i="6" s="1"/>
  <c r="E210" i="6"/>
  <c r="E212" i="6"/>
  <c r="G212" i="6" s="1"/>
  <c r="E306" i="6"/>
  <c r="G306" i="6" s="1"/>
  <c r="E307" i="6"/>
  <c r="G307" i="6" s="1"/>
  <c r="E309" i="6"/>
  <c r="G309" i="6" s="1"/>
  <c r="E305" i="6"/>
  <c r="G305" i="6" s="1"/>
  <c r="D316" i="6"/>
  <c r="E316" i="6" s="1"/>
  <c r="E304" i="6"/>
  <c r="G304" i="6" s="1"/>
  <c r="E308" i="6"/>
  <c r="E288" i="6"/>
  <c r="G288" i="6" s="1"/>
  <c r="D297" i="6"/>
  <c r="E297" i="6" s="1"/>
  <c r="E289" i="6"/>
  <c r="E290" i="6"/>
  <c r="G290" i="6" s="1"/>
  <c r="E285" i="6"/>
  <c r="G285" i="6" s="1"/>
  <c r="E287" i="6"/>
  <c r="G287" i="6" s="1"/>
  <c r="E286" i="6"/>
  <c r="G286" i="6" s="1"/>
  <c r="G233" i="6"/>
  <c r="G270" i="6"/>
  <c r="E249" i="6"/>
  <c r="G249" i="6" s="1"/>
  <c r="E251" i="6"/>
  <c r="G251" i="6" s="1"/>
  <c r="D260" i="6"/>
  <c r="E260" i="6" s="1"/>
  <c r="E252" i="6"/>
  <c r="G252" i="6" s="1"/>
  <c r="E248" i="6"/>
  <c r="G248" i="6" s="1"/>
  <c r="E250" i="6"/>
  <c r="G250" i="6" s="1"/>
  <c r="E253" i="6"/>
  <c r="G253" i="6" s="1"/>
  <c r="D241" i="6"/>
  <c r="E241" i="6" s="1"/>
  <c r="E234" i="6"/>
  <c r="G234" i="6" s="1"/>
  <c r="E229" i="6"/>
  <c r="G229" i="6" s="1"/>
  <c r="E230" i="6"/>
  <c r="G230" i="6" s="1"/>
  <c r="E233" i="6"/>
  <c r="E231" i="6"/>
  <c r="G231" i="6" s="1"/>
  <c r="E232" i="6"/>
  <c r="G323" i="6"/>
  <c r="E172" i="6"/>
  <c r="G172" i="6" s="1"/>
  <c r="E173" i="6"/>
  <c r="G173" i="6" s="1"/>
  <c r="E174" i="6"/>
  <c r="G174" i="6" s="1"/>
  <c r="E175" i="6"/>
  <c r="G175" i="6" s="1"/>
  <c r="E177" i="6"/>
  <c r="G177" i="6" s="1"/>
  <c r="D184" i="6"/>
  <c r="E184" i="6" s="1"/>
  <c r="E176" i="6"/>
  <c r="G176" i="6" s="1"/>
  <c r="E196" i="6"/>
  <c r="G196" i="6" s="1"/>
  <c r="D203" i="6"/>
  <c r="E203" i="6" s="1"/>
  <c r="E191" i="6"/>
  <c r="G191" i="6" s="1"/>
  <c r="E194" i="6"/>
  <c r="G194" i="6" s="1"/>
  <c r="E193" i="6"/>
  <c r="G193" i="6" s="1"/>
  <c r="E192" i="6"/>
  <c r="G192" i="6" s="1"/>
  <c r="E195" i="6"/>
  <c r="G195" i="6" s="1"/>
  <c r="G210" i="6"/>
  <c r="D335" i="6"/>
  <c r="E335" i="6" s="1"/>
  <c r="E323" i="6"/>
  <c r="E327" i="6"/>
  <c r="G327" i="6" s="1"/>
  <c r="E326" i="6"/>
  <c r="G326" i="6" s="1"/>
  <c r="E325" i="6"/>
  <c r="G325" i="6" s="1"/>
  <c r="E324" i="6"/>
  <c r="G324" i="6" s="1"/>
  <c r="E328" i="6"/>
  <c r="G328" i="6" s="1"/>
  <c r="G308" i="6"/>
  <c r="D165" i="6"/>
  <c r="E165" i="6" s="1"/>
  <c r="E156" i="6"/>
  <c r="G156" i="6" s="1"/>
  <c r="E153" i="6"/>
  <c r="G153" i="6" s="1"/>
  <c r="E158" i="6"/>
  <c r="G158" i="6" s="1"/>
  <c r="E154" i="6"/>
  <c r="G154" i="6" s="1"/>
  <c r="E155" i="6"/>
  <c r="G155" i="6" s="1"/>
  <c r="E157" i="6"/>
  <c r="G157" i="6" s="1"/>
  <c r="G268" i="6"/>
  <c r="G215" i="6"/>
  <c r="G289" i="6"/>
  <c r="G232" i="6"/>
  <c r="G235" i="7"/>
  <c r="E60" i="6"/>
  <c r="G60" i="6" s="1"/>
  <c r="E82" i="6"/>
  <c r="G82" i="6" s="1"/>
  <c r="E80" i="6"/>
  <c r="G80" i="6" s="1"/>
  <c r="E81" i="6"/>
  <c r="G81" i="6" s="1"/>
  <c r="E79" i="6"/>
  <c r="G79" i="6" s="1"/>
  <c r="E58" i="6"/>
  <c r="G58" i="6" s="1"/>
  <c r="E62" i="6"/>
  <c r="G62" i="6" s="1"/>
  <c r="D70" i="6"/>
  <c r="E70" i="6" s="1"/>
  <c r="E63" i="6"/>
  <c r="G63" i="6" s="1"/>
  <c r="E100" i="6"/>
  <c r="G100" i="6" s="1"/>
  <c r="G78" i="6"/>
  <c r="E99" i="6"/>
  <c r="G99" i="6" s="1"/>
  <c r="E61" i="6"/>
  <c r="G61" i="6" s="1"/>
  <c r="G59" i="6"/>
  <c r="D127" i="6"/>
  <c r="E127" i="6" s="1"/>
  <c r="E116" i="6"/>
  <c r="G116" i="6" s="1"/>
  <c r="E119" i="6"/>
  <c r="G119" i="6" s="1"/>
  <c r="E120" i="6"/>
  <c r="G120" i="6" s="1"/>
  <c r="E118" i="6"/>
  <c r="G118" i="6" s="1"/>
  <c r="G97" i="6"/>
  <c r="E115" i="6"/>
  <c r="G115" i="6" s="1"/>
  <c r="E117" i="6"/>
  <c r="G117" i="6" s="1"/>
  <c r="G77" i="6"/>
  <c r="E98" i="6"/>
  <c r="G98" i="6" s="1"/>
  <c r="E101" i="6"/>
  <c r="G101" i="6" s="1"/>
  <c r="D108" i="6"/>
  <c r="E108" i="6" s="1"/>
  <c r="E96" i="6"/>
  <c r="G96" i="6" s="1"/>
  <c r="K36" i="6"/>
  <c r="K41" i="6" l="1"/>
  <c r="K46" i="6"/>
  <c r="K37" i="6"/>
  <c r="F184" i="6"/>
  <c r="F222" i="6"/>
  <c r="F203" i="6"/>
  <c r="F70" i="6"/>
  <c r="K43" i="6"/>
  <c r="F89" i="6"/>
  <c r="F279" i="6"/>
  <c r="F316" i="6"/>
  <c r="K45" i="6"/>
  <c r="K35" i="6"/>
  <c r="K47" i="6"/>
  <c r="F335" i="6" s="1"/>
  <c r="F165" i="6"/>
  <c r="F108" i="6" l="1"/>
  <c r="F297" i="6"/>
  <c r="F260" i="6"/>
  <c r="F24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Forsyth, Grant</author>
  </authors>
  <commentList>
    <comment ref="C22" authorId="0" shapeId="0" xr:uid="{441DBC8B-CC7D-444F-AB95-3E37C0F76D8D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Tara updated</t>
        </r>
      </text>
    </comment>
    <comment ref="E22" authorId="0" shapeId="0" xr:uid="{6FB52F14-8455-4896-901D-ABA38079D6F5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Tara updated.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Forsyth, Grant</author>
  </authors>
  <commentList>
    <comment ref="C22" authorId="0" shapeId="0" xr:uid="{13F76647-35C7-40BA-ACBC-6BADB5BF4B8B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Tara updated. </t>
        </r>
      </text>
    </comment>
    <comment ref="E22" authorId="0" shapeId="0" xr:uid="{C44FEAD9-54FD-4EE6-86A7-274AC0459FFC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Tara updated.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Andrews, Liz</author>
  </authors>
  <commentList>
    <comment ref="L19" authorId="0" shapeId="0" xr:uid="{C761678F-D015-4F82-8D78-8F18D2D96D6B}">
      <text>
        <r>
          <rPr>
            <b/>
            <sz val="9"/>
            <color indexed="81"/>
            <rFont val="Tahoma"/>
            <family val="2"/>
          </rPr>
          <t xml:space="preserve">Andrews, Liz:
</t>
        </r>
        <r>
          <rPr>
            <sz val="9"/>
            <color indexed="81"/>
            <rFont val="Tahoma"/>
            <family val="2"/>
          </rPr>
          <t xml:space="preserve">Benefits ordered to be charged to A&amp;G per FERC effective 1/1/2020
</t>
        </r>
      </text>
    </comment>
    <comment ref="L27" authorId="0" shapeId="0" xr:uid="{CEAA1596-BB90-46F5-982E-540C2E8DB115}">
      <text>
        <r>
          <rPr>
            <b/>
            <sz val="9"/>
            <color indexed="81"/>
            <rFont val="Tahoma"/>
            <family val="2"/>
          </rPr>
          <t xml:space="preserve">Andrews, Liz:
</t>
        </r>
        <r>
          <rPr>
            <sz val="9"/>
            <color indexed="81"/>
            <rFont val="Tahoma"/>
            <family val="2"/>
          </rPr>
          <t>Benefits ordered to be charged to A&amp;G per FERC effective 1/1/2020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7" authorId="0" shapeId="0" xr:uid="{AA3A298A-D5F8-493A-BB82-ED63FAF5F865}">
      <text>
        <r>
          <rPr>
            <b/>
            <sz val="9"/>
            <color indexed="81"/>
            <rFont val="Tahoma"/>
            <family val="2"/>
          </rPr>
          <t>Andrews, Liz:</t>
        </r>
        <r>
          <rPr>
            <sz val="9"/>
            <color indexed="81"/>
            <rFont val="Tahoma"/>
            <family val="2"/>
          </rPr>
          <t xml:space="preserve">
Benefits ordered to be charged to A&amp;G per FERC effective 1/1/2020
</t>
        </r>
      </text>
    </comment>
    <comment ref="L40" authorId="0" shapeId="0" xr:uid="{D940D89F-7339-4C0E-8B6F-09567249E325}">
      <text>
        <r>
          <rPr>
            <b/>
            <sz val="9"/>
            <color indexed="81"/>
            <rFont val="Tahoma"/>
            <family val="2"/>
          </rPr>
          <t>Andrews, Liz:</t>
        </r>
        <r>
          <rPr>
            <sz val="9"/>
            <color indexed="81"/>
            <rFont val="Tahoma"/>
            <family val="2"/>
          </rPr>
          <t xml:space="preserve">
Payroll tax - Benefits ordered to be charged to A&amp;G per FERC effective 1/1/2020
</t>
        </r>
      </text>
    </comment>
    <comment ref="L93" authorId="0" shapeId="0" xr:uid="{2B53ED6F-33B6-48D5-A07E-14E146335D24}">
      <text>
        <r>
          <rPr>
            <b/>
            <sz val="9"/>
            <color indexed="81"/>
            <rFont val="Tahoma"/>
            <family val="2"/>
          </rPr>
          <t>Andrews, Liz:</t>
        </r>
        <r>
          <rPr>
            <sz val="9"/>
            <color indexed="81"/>
            <rFont val="Tahoma"/>
            <family val="2"/>
          </rPr>
          <t xml:space="preserve">
Benefits ordered to be charged to A&amp;G per FERC effective 1/1/2020
</t>
        </r>
      </text>
    </comment>
    <comment ref="L95" authorId="0" shapeId="0" xr:uid="{8670781D-5039-4246-930C-52DE615F0F68}">
      <text>
        <r>
          <rPr>
            <b/>
            <sz val="9"/>
            <color indexed="81"/>
            <rFont val="Tahoma"/>
            <family val="2"/>
          </rPr>
          <t>Andrews, Liz:</t>
        </r>
        <r>
          <rPr>
            <sz val="9"/>
            <color indexed="81"/>
            <rFont val="Tahoma"/>
            <family val="2"/>
          </rPr>
          <t xml:space="preserve">
Benefits ordered to be charged to A&amp;G per FERC effective 1/1/2020
</t>
        </r>
      </text>
    </comment>
    <comment ref="L96" authorId="0" shapeId="0" xr:uid="{1D8BFE13-4BAA-4F07-919D-C7047832E2CA}">
      <text>
        <r>
          <rPr>
            <b/>
            <sz val="9"/>
            <color indexed="81"/>
            <rFont val="Tahoma"/>
            <family val="2"/>
          </rPr>
          <t>Andrews, Liz:</t>
        </r>
        <r>
          <rPr>
            <sz val="9"/>
            <color indexed="81"/>
            <rFont val="Tahoma"/>
            <family val="2"/>
          </rPr>
          <t xml:space="preserve">
Benefits ordered to be charged to A&amp;G per FERC effective 1/1/2020
</t>
        </r>
      </text>
    </comment>
    <comment ref="L97" authorId="0" shapeId="0" xr:uid="{E701A585-25AD-4E60-A890-605ACA8E97DF}">
      <text>
        <r>
          <rPr>
            <b/>
            <sz val="9"/>
            <color indexed="81"/>
            <rFont val="Tahoma"/>
            <family val="2"/>
          </rPr>
          <t>Andrews, Liz:</t>
        </r>
        <r>
          <rPr>
            <sz val="9"/>
            <color indexed="81"/>
            <rFont val="Tahoma"/>
            <family val="2"/>
          </rPr>
          <t xml:space="preserve">
Benefits ordered to be charged to A&amp;G per FERC effective 1/1/2020
</t>
        </r>
      </text>
    </comment>
    <comment ref="L99" authorId="0" shapeId="0" xr:uid="{52301013-90D5-4638-A92E-1C0958B05BCE}">
      <text>
        <r>
          <rPr>
            <b/>
            <sz val="9"/>
            <color indexed="81"/>
            <rFont val="Tahoma"/>
            <family val="2"/>
          </rPr>
          <t>Andrews, Liz:</t>
        </r>
        <r>
          <rPr>
            <sz val="9"/>
            <color indexed="81"/>
            <rFont val="Tahoma"/>
            <family val="2"/>
          </rPr>
          <t xml:space="preserve">
Benefits ordered to be charged to A&amp;G per FERC effective 1/1/2020
</t>
        </r>
      </text>
    </comment>
    <comment ref="L106" authorId="0" shapeId="0" xr:uid="{E200A884-7F26-4164-A9D1-8F4C82A2433E}">
      <text>
        <r>
          <rPr>
            <b/>
            <sz val="9"/>
            <color indexed="81"/>
            <rFont val="Tahoma"/>
            <family val="2"/>
          </rPr>
          <t>Andrews, Liz:</t>
        </r>
        <r>
          <rPr>
            <sz val="9"/>
            <color indexed="81"/>
            <rFont val="Tahoma"/>
            <family val="2"/>
          </rPr>
          <t xml:space="preserve">
Reclass Payroll Taxes, consistancy year to year,  impacted by Benefits ordered to be charged to A&amp;G per FERC effective 1/1/2020
</t>
        </r>
      </text>
    </comment>
    <comment ref="L130" authorId="0" shapeId="0" xr:uid="{F8BE5315-B7A1-4C19-B112-6FF26CECCD22}">
      <text>
        <r>
          <rPr>
            <b/>
            <sz val="9"/>
            <color indexed="81"/>
            <rFont val="Tahoma"/>
            <family val="2"/>
          </rPr>
          <t>Andrews, Liz:</t>
        </r>
        <r>
          <rPr>
            <sz val="9"/>
            <color indexed="81"/>
            <rFont val="Tahoma"/>
            <family val="2"/>
          </rPr>
          <t xml:space="preserve">
Reclass Payroll Taxes, consistancy year to year,  impacted by Benefits ordered to be charged to A&amp;G per FERC effective 1/1/2020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Andrews, Liz</author>
  </authors>
  <commentList>
    <comment ref="L25" authorId="0" shapeId="0" xr:uid="{9576E95F-2945-4241-B4F3-AD47A5B95969}">
      <text>
        <r>
          <rPr>
            <b/>
            <sz val="9"/>
            <color indexed="81"/>
            <rFont val="Tahoma"/>
            <family val="2"/>
          </rPr>
          <t>Andrews, Liz:</t>
        </r>
        <r>
          <rPr>
            <sz val="9"/>
            <color indexed="81"/>
            <rFont val="Tahoma"/>
            <family val="2"/>
          </rPr>
          <t xml:space="preserve">
Benefits ordered to be charged to A&amp;G per FERC effective 1/1/2020
</t>
        </r>
      </text>
    </comment>
    <comment ref="L31" authorId="0" shapeId="0" xr:uid="{3B05F820-1C1A-4A1D-AE58-9567897FAAE3}">
      <text>
        <r>
          <rPr>
            <b/>
            <sz val="9"/>
            <color indexed="81"/>
            <rFont val="Tahoma"/>
            <family val="2"/>
          </rPr>
          <t>Andrews, Liz:</t>
        </r>
        <r>
          <rPr>
            <sz val="9"/>
            <color indexed="81"/>
            <rFont val="Tahoma"/>
            <family val="2"/>
          </rPr>
          <t xml:space="preserve">
Benefits ordered to be charged to A&amp;G per FERC effective 1/1/2020
</t>
        </r>
      </text>
    </comment>
    <comment ref="L41" authorId="0" shapeId="0" xr:uid="{70B15B57-6DBD-486A-B580-D341C9CA7DE2}">
      <text>
        <r>
          <rPr>
            <b/>
            <sz val="9"/>
            <color indexed="81"/>
            <rFont val="Tahoma"/>
            <family val="2"/>
          </rPr>
          <t>Andrews, Liz:</t>
        </r>
        <r>
          <rPr>
            <sz val="9"/>
            <color indexed="81"/>
            <rFont val="Tahoma"/>
            <family val="2"/>
          </rPr>
          <t xml:space="preserve">
Benefits ordered to be charged to A&amp;G per FERC effective 1/1/2020
</t>
        </r>
      </text>
    </comment>
    <comment ref="L44" authorId="0" shapeId="0" xr:uid="{B59E0B13-E391-4ECC-ACD3-D0F820F41FDD}">
      <text>
        <r>
          <rPr>
            <b/>
            <sz val="9"/>
            <color indexed="81"/>
            <rFont val="Tahoma"/>
            <family val="2"/>
          </rPr>
          <t>Andrews, Liz:</t>
        </r>
        <r>
          <rPr>
            <sz val="9"/>
            <color indexed="81"/>
            <rFont val="Tahoma"/>
            <family val="2"/>
          </rPr>
          <t xml:space="preserve">
Payroll tax - Benefits ordered to be charged to A&amp;G per FERC effective 1/1/2020
</t>
        </r>
      </text>
    </comment>
    <comment ref="L113" authorId="0" shapeId="0" xr:uid="{9FD59B30-58FA-4945-8C77-AD624BA985B0}">
      <text>
        <r>
          <rPr>
            <b/>
            <sz val="9"/>
            <color indexed="81"/>
            <rFont val="Tahoma"/>
            <family val="2"/>
          </rPr>
          <t>Andrews, Liz:</t>
        </r>
        <r>
          <rPr>
            <sz val="9"/>
            <color indexed="81"/>
            <rFont val="Tahoma"/>
            <family val="2"/>
          </rPr>
          <t xml:space="preserve">
Reclass Payroll Taxes, consistancy year to year,  impacted by Benefits ordered to be charged to A&amp;G per FERC effective 1/1/2020
</t>
        </r>
      </text>
    </comment>
    <comment ref="L137" authorId="0" shapeId="0" xr:uid="{46091487-E2F3-4CBE-AF61-C48E4F34B4B3}">
      <text>
        <r>
          <rPr>
            <b/>
            <sz val="9"/>
            <color indexed="81"/>
            <rFont val="Tahoma"/>
            <family val="2"/>
          </rPr>
          <t>Andrews, Liz:</t>
        </r>
        <r>
          <rPr>
            <sz val="9"/>
            <color indexed="81"/>
            <rFont val="Tahoma"/>
            <family val="2"/>
          </rPr>
          <t xml:space="preserve">
Reclass Payroll Taxes, consistancy year to year,  impacted by Benefits ordered to be charged to A&amp;G per FERC effective 1/1/2020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<sst xmlns="http://schemas.openxmlformats.org/spreadsheetml/2006/main" count="917" uniqueCount="287">
  <si>
    <t>Year</t>
  </si>
  <si>
    <t>Index</t>
  </si>
  <si>
    <t>Adjusted Operating Expenses</t>
  </si>
  <si>
    <t>Total Depreciation/Amortization</t>
  </si>
  <si>
    <t>Adjusted Taxes Other Than Income Tax</t>
  </si>
  <si>
    <t>Net Plant After Deferred Income Tax</t>
  </si>
  <si>
    <t xml:space="preserve"> Delta Adjusted Operating Expenses</t>
  </si>
  <si>
    <t>Delta Total Depreciation/Amortization</t>
  </si>
  <si>
    <t>Delta Adjusted Taxes Other Than Income Tax</t>
  </si>
  <si>
    <t>Delta Net Plant After Deferred Income Tax</t>
  </si>
  <si>
    <t>Category</t>
  </si>
  <si>
    <t>2020 Value</t>
  </si>
  <si>
    <t>Average Delta Growth</t>
  </si>
  <si>
    <t>Regression Less Average</t>
  </si>
  <si>
    <t>Regression</t>
  </si>
  <si>
    <t>Slope 2014-2020</t>
  </si>
  <si>
    <t>Constant 2014-2020</t>
  </si>
  <si>
    <t>Delta Average 2015-2020</t>
  </si>
  <si>
    <t>Line Fit With Delta Method</t>
  </si>
  <si>
    <t>Regression Line Fit</t>
  </si>
  <si>
    <t>% Diff, Regression Less Delta Method</t>
  </si>
  <si>
    <t>Slope</t>
  </si>
  <si>
    <t>Average Delta</t>
  </si>
  <si>
    <t>Average % Diff</t>
  </si>
  <si>
    <t xml:space="preserve"> Slope Growth Factor</t>
  </si>
  <si>
    <t>Delta Growth Factor</t>
  </si>
  <si>
    <t>Adjusted Taxes Other Than Income</t>
  </si>
  <si>
    <t>Adjusted Operating Expense</t>
  </si>
  <si>
    <t xml:space="preserve">PIS Intangible  </t>
  </si>
  <si>
    <t xml:space="preserve">PIS Production  </t>
  </si>
  <si>
    <t xml:space="preserve">PIS Transmission  </t>
  </si>
  <si>
    <t xml:space="preserve">PIS Distribution  </t>
  </si>
  <si>
    <t xml:space="preserve">PIS General  </t>
  </si>
  <si>
    <t xml:space="preserve">AD Intangible  </t>
  </si>
  <si>
    <t xml:space="preserve">AD Production  </t>
  </si>
  <si>
    <t xml:space="preserve">AD Transmission  </t>
  </si>
  <si>
    <t xml:space="preserve">AD Distribution  </t>
  </si>
  <si>
    <t xml:space="preserve">AD General  </t>
  </si>
  <si>
    <t>Total Check with NPADT</t>
  </si>
  <si>
    <t>Deferred Taxes</t>
  </si>
  <si>
    <t>PIS Transmission</t>
  </si>
  <si>
    <t>PIS Production</t>
  </si>
  <si>
    <t>PIS Distribution</t>
  </si>
  <si>
    <t>PIS General</t>
  </si>
  <si>
    <t xml:space="preserve">Delta PIS Intangible  </t>
  </si>
  <si>
    <t xml:space="preserve">Delta PIS Production  </t>
  </si>
  <si>
    <t xml:space="preserve">Delta PIS Transmission  </t>
  </si>
  <si>
    <t xml:space="preserve">Delta PIS Distribution  </t>
  </si>
  <si>
    <t xml:space="preserve">Delta PIS General  </t>
  </si>
  <si>
    <t xml:space="preserve">Delta AD Intangible  </t>
  </si>
  <si>
    <t xml:space="preserve">Delta AD Production  </t>
  </si>
  <si>
    <t xml:space="preserve">Delta AD Transmission  </t>
  </si>
  <si>
    <t xml:space="preserve">Delta AD Distribution  </t>
  </si>
  <si>
    <t xml:space="preserve">Delta AD General  </t>
  </si>
  <si>
    <t>Delta Deferred Taxes</t>
  </si>
  <si>
    <t>Delta PIS Production</t>
  </si>
  <si>
    <t>Delta PIS Transmission</t>
  </si>
  <si>
    <t>Delta PIS Distribution</t>
  </si>
  <si>
    <t>Delta PIS General</t>
  </si>
  <si>
    <t>AD Production</t>
  </si>
  <si>
    <t>Delta AD Production</t>
  </si>
  <si>
    <t>AD Intangible</t>
  </si>
  <si>
    <t>Delta AD Intangible</t>
  </si>
  <si>
    <t>AD Transmission</t>
  </si>
  <si>
    <t>Delta AD Transmission</t>
  </si>
  <si>
    <t>AD Distribution</t>
  </si>
  <si>
    <t>Delta AD Distribution</t>
  </si>
  <si>
    <t>AD General</t>
  </si>
  <si>
    <t>Delta AD General</t>
  </si>
  <si>
    <t>PIS Storage</t>
  </si>
  <si>
    <t>AD Storage</t>
  </si>
  <si>
    <t>Delta PIS Storage</t>
  </si>
  <si>
    <t>Delta AD Storage</t>
  </si>
  <si>
    <t>Delta Storage</t>
  </si>
  <si>
    <t>Delta Intangible</t>
  </si>
  <si>
    <t>AD Distribtuion</t>
  </si>
  <si>
    <t>Slope Growth less Delta Growth</t>
  </si>
  <si>
    <t>Difference Check</t>
  </si>
  <si>
    <t>Electric Regression Calculations</t>
  </si>
  <si>
    <t>Electric Growth Calcualtions and Method Comparison</t>
  </si>
  <si>
    <t>Gas Regression Calculations</t>
  </si>
  <si>
    <t>Gas Growth Calcualtions and Method Comparison</t>
  </si>
  <si>
    <t>ADJUSTED OTHER REVENUES NOT USED</t>
  </si>
  <si>
    <t>Adjusted Other Revenue</t>
  </si>
  <si>
    <t>Deduct Transmission Other Revenue</t>
  </si>
  <si>
    <t>Deduct Power Supply Other Revenue</t>
  </si>
  <si>
    <t>Deduct Decoupling Deferred Revenue and Provision for Rate Refund</t>
  </si>
  <si>
    <t>CBR Ln 5</t>
  </si>
  <si>
    <t>Other Operating Revenue</t>
  </si>
  <si>
    <t>Exclude Power Supply and Transmission Wheeling from Other Operating Revenue</t>
  </si>
  <si>
    <r>
      <rPr>
        <b/>
        <u/>
        <sz val="9"/>
        <rFont val="Times New Roman"/>
        <family val="1"/>
      </rPr>
      <t>RATE BASE</t>
    </r>
    <r>
      <rPr>
        <sz val="9"/>
        <rFont val="Times New Roman"/>
        <family val="1"/>
      </rPr>
      <t xml:space="preserve"> INCLUDES DEF DEB &amp; CRED - FLUCUATES TOO MUCH, DO NOT USE</t>
    </r>
  </si>
  <si>
    <t>CBR Ln 49</t>
  </si>
  <si>
    <t>Total Rate Base</t>
  </si>
  <si>
    <t xml:space="preserve">*Highlighted items are reclassed items per FERC. Benefits ordered to be charged to A&amp;G per FERC effective 1/1/2020.  Reclassed Payroll Taxes for consistency year to year. </t>
  </si>
  <si>
    <t>CBR Ln 46</t>
  </si>
  <si>
    <t>Reclass A&amp;G Payroll Taxes (2020 FERC Change)</t>
  </si>
  <si>
    <t>Deduct Res X Credit Excise Tax</t>
  </si>
  <si>
    <t>Deduct DSM Tariff Rider Excise Tax</t>
  </si>
  <si>
    <t>Total Taxes Other Than Income Tax</t>
  </si>
  <si>
    <t>CBR Ln 22</t>
  </si>
  <si>
    <t>Adminisrtative and General</t>
  </si>
  <si>
    <t>CBR Ln 15</t>
  </si>
  <si>
    <t>Distribution</t>
  </si>
  <si>
    <t>CBR Ln 11</t>
  </si>
  <si>
    <t>Production/Transmission</t>
  </si>
  <si>
    <t>Exclude Adder Schedule excise taxes (DSM Tariff Rider and Residential Exchange Credit) from Taxes Other Than Income Tax</t>
  </si>
  <si>
    <t>Adjusted Regulatory Amortizations</t>
  </si>
  <si>
    <t>Deduct Res X Credit amortization</t>
  </si>
  <si>
    <t>CBR Ln 10</t>
  </si>
  <si>
    <t>Regulatory Amortizations</t>
  </si>
  <si>
    <t>Exclude Adder Schedule amortizations (Residential Exchange Credit) from Regulatory Amortizations</t>
  </si>
  <si>
    <t>CBR Ln 21</t>
  </si>
  <si>
    <t>CBR Ln 14</t>
  </si>
  <si>
    <t>CBR Ln 9</t>
  </si>
  <si>
    <t>2020</t>
  </si>
  <si>
    <t>2019</t>
  </si>
  <si>
    <t>2018</t>
  </si>
  <si>
    <t>2017</t>
  </si>
  <si>
    <t>Depreciation/Amortization</t>
  </si>
  <si>
    <t>Remove Wind Storm</t>
  </si>
  <si>
    <t>CS2/Colstrip 2012 Deferral/Amort</t>
  </si>
  <si>
    <t>Deduct Res X Credit Expenses</t>
  </si>
  <si>
    <t>Deduct DSM Tariff Rider Expenses</t>
  </si>
  <si>
    <t>Deduct Power Supply Expenses</t>
  </si>
  <si>
    <t>Total Operating &amp; Maintenance Expenses</t>
  </si>
  <si>
    <t>CBR Ln 20</t>
  </si>
  <si>
    <t>Administrative and General</t>
  </si>
  <si>
    <t>CBR Ln 19</t>
  </si>
  <si>
    <t>Sales</t>
  </si>
  <si>
    <t>CBR Ln 18</t>
  </si>
  <si>
    <t>Customer Service and Information</t>
  </si>
  <si>
    <t>CBR Ln 17</t>
  </si>
  <si>
    <t>Customer Accounting</t>
  </si>
  <si>
    <t>CBR Ln 13</t>
  </si>
  <si>
    <t>CBR Ln 8</t>
  </si>
  <si>
    <t>Purchased Power</t>
  </si>
  <si>
    <t>CBR Ln 7</t>
  </si>
  <si>
    <t>Exclude Power Supply and Adder Schedule Expenses (DSM Tariff Rider and Residential Exchange Credit) from O&amp;M</t>
  </si>
  <si>
    <t>Line No.</t>
  </si>
  <si>
    <t>Electric Data for Escalators</t>
  </si>
  <si>
    <t xml:space="preserve">WASHINGTON ELECTRIC RESULTS  </t>
  </si>
  <si>
    <t xml:space="preserve">AVISTA UTILITIES  </t>
  </si>
  <si>
    <t xml:space="preserve">TOTAL RATE BASE  </t>
  </si>
  <si>
    <t xml:space="preserve">WORKING CAPITAL </t>
  </si>
  <si>
    <t xml:space="preserve">DEFERRED DEBITS AND CREDITS </t>
  </si>
  <si>
    <t>Net Plant After Deferred Income Taxes</t>
  </si>
  <si>
    <t xml:space="preserve">DEFERRED TAXES  </t>
  </si>
  <si>
    <t xml:space="preserve">NET PLANT </t>
  </si>
  <si>
    <t>Total Accumulated Depreciation</t>
  </si>
  <si>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</si>
  <si>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</si>
  <si>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</si>
  <si>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</si>
  <si>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</si>
  <si>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>ACCUMULATED DEPRECIATION/AMORT</t>
  </si>
  <si>
    <t xml:space="preserve">Total Plant in Service  </t>
  </si>
  <si>
    <t xml:space="preserve">PLANT IN SERVICE  </t>
  </si>
  <si>
    <t xml:space="preserve">RATE BASE  </t>
  </si>
  <si>
    <t>Line</t>
  </si>
  <si>
    <t>(1) Corrected excise tax error in 2013-2015.</t>
  </si>
  <si>
    <t xml:space="preserve">NET OPERATING INCOME  </t>
  </si>
  <si>
    <t>Levelized Settlement Exchange Power</t>
  </si>
  <si>
    <t>Amortized ITC - Noxon</t>
  </si>
  <si>
    <t xml:space="preserve">Deferred Income Taxes  </t>
  </si>
  <si>
    <t>Debt Interest</t>
  </si>
  <si>
    <t xml:space="preserve">Current Accrual </t>
  </si>
  <si>
    <t xml:space="preserve">FEDERAL INCOME TAX  </t>
  </si>
  <si>
    <t xml:space="preserve">OPERATING INCOME BEFORE FIT  </t>
  </si>
  <si>
    <t xml:space="preserve">Total Electric Expenses  </t>
  </si>
  <si>
    <t xml:space="preserve">Total Admin. &amp; General  </t>
  </si>
  <si>
    <t xml:space="preserve">Taxes  </t>
  </si>
  <si>
    <t>Regulatory Deferrals/Amortization</t>
  </si>
  <si>
    <t xml:space="preserve">Operating Expenses  </t>
  </si>
  <si>
    <t xml:space="preserve">Administrative &amp; General  </t>
  </si>
  <si>
    <t xml:space="preserve">Sales Expenses  </t>
  </si>
  <si>
    <t xml:space="preserve">Customer Service &amp; Information  </t>
  </si>
  <si>
    <t xml:space="preserve">Customer Accounting  </t>
  </si>
  <si>
    <t xml:space="preserve">Total Distribution  </t>
  </si>
  <si>
    <t xml:space="preserve">Taxes </t>
  </si>
  <si>
    <t xml:space="preserve">Total Production &amp; Transmission  </t>
  </si>
  <si>
    <t>Regulatory Amortization</t>
  </si>
  <si>
    <t xml:space="preserve">Depreciation/Amortization  </t>
  </si>
  <si>
    <t xml:space="preserve">Purchased Power  </t>
  </si>
  <si>
    <t xml:space="preserve">Production and Transmission  </t>
  </si>
  <si>
    <t xml:space="preserve">EXPENSES  </t>
  </si>
  <si>
    <t xml:space="preserve">Total Electric Revenue  </t>
  </si>
  <si>
    <t xml:space="preserve">Other Revenue  </t>
  </si>
  <si>
    <t xml:space="preserve">Total Sales of Electricity  </t>
  </si>
  <si>
    <t xml:space="preserve">Sales for Resale  </t>
  </si>
  <si>
    <t xml:space="preserve">Interdepartmental Sales  </t>
  </si>
  <si>
    <t xml:space="preserve">Total General Business  </t>
  </si>
  <si>
    <t xml:space="preserve">REVENUES  </t>
  </si>
  <si>
    <t>No.</t>
  </si>
  <si>
    <t xml:space="preserve">(000'S OF DOLLARS)  </t>
  </si>
  <si>
    <t>Commission Basis Results of Operations</t>
  </si>
  <si>
    <t>ELECTRIC COST AND REVENUE TREND CALCULATIONS 2014-2020</t>
  </si>
  <si>
    <t>NOT MATERIAL AND TOO VARIABLE, DO NOT USE</t>
  </si>
  <si>
    <t>Annual Percentage Change</t>
  </si>
  <si>
    <t>Adjusted Other Operating Revenue</t>
  </si>
  <si>
    <t>Eliminate Decoupling Deferred Revenue and Provision for Rate Refund</t>
  </si>
  <si>
    <t>Deduct JP Storage allocated revenue (ended 2007)</t>
  </si>
  <si>
    <t>Deduct Gas Cost Deferral related revenues</t>
  </si>
  <si>
    <t>CBR Line 3</t>
  </si>
  <si>
    <t>Exclude Gas Cost Deferral related and JP Storage non-recurring revenues from Other Operating Revenue</t>
  </si>
  <si>
    <t>OTHER RB IS TOO VARIABLE, DO NOT USE</t>
  </si>
  <si>
    <t>CBR Line 47</t>
  </si>
  <si>
    <t>CBR Line 42</t>
  </si>
  <si>
    <t>Deduct Decoupling Surcharge/Rebate Excise Tax</t>
  </si>
  <si>
    <t>Deduct Gas Cost Excise Tax</t>
  </si>
  <si>
    <t>Total Taxes Other Than Income</t>
  </si>
  <si>
    <t>CBR Line 23</t>
  </si>
  <si>
    <t>Administrative &amp; General</t>
  </si>
  <si>
    <t>CBR Line 15</t>
  </si>
  <si>
    <t>CBR Line 11</t>
  </si>
  <si>
    <t>Underground Storage</t>
  </si>
  <si>
    <t>Exclude Gas Cost and Adder Schedule excise taxes (DSM Tariff Rider, Decoupling Surcharge/Rebate) from Taxes Other Than Income Tax</t>
  </si>
  <si>
    <t>CBR Line 22</t>
  </si>
  <si>
    <t>Exclude Adder Schedule amortizations (Decoupling Surcharge/Rebate) from Regulatory Amortizations</t>
  </si>
  <si>
    <t>CBR Line 21</t>
  </si>
  <si>
    <t>CBR Line 14</t>
  </si>
  <si>
    <t>CBR Line 10</t>
  </si>
  <si>
    <t>Deduct Decoupling Surcharge/Rebate Expenses</t>
  </si>
  <si>
    <t>Deduct Gas Cost Rev Related Expenses</t>
  </si>
  <si>
    <t>Add Non PGA production O&amp;M expenses</t>
  </si>
  <si>
    <t>Operating expenses excluding production</t>
  </si>
  <si>
    <t>CBR Line 20</t>
  </si>
  <si>
    <t>CBR Line 19</t>
  </si>
  <si>
    <t>CBR Line 18</t>
  </si>
  <si>
    <t xml:space="preserve">Customer Service and Information </t>
  </si>
  <si>
    <t>CBR Line 17</t>
  </si>
  <si>
    <t>CBR Line 13</t>
  </si>
  <si>
    <t>CBR Line 9</t>
  </si>
  <si>
    <t>Exclude Gas Cost and Adder Schedule Expenses (DSM Tariff Rider, Decoupling Surcharge/Rebate) from O&amp;M</t>
  </si>
  <si>
    <t>2016</t>
  </si>
  <si>
    <t>Natural Gas Data for Escalators</t>
  </si>
  <si>
    <t xml:space="preserve">(000'S OF DOLLARS)   </t>
  </si>
  <si>
    <t xml:space="preserve">WASHINGTON NATURAL GAS RESULTS </t>
  </si>
  <si>
    <t>AVISTA UTILITIES</t>
  </si>
  <si>
    <t>TOTAL RATE BASE</t>
  </si>
  <si>
    <t>OTHER</t>
  </si>
  <si>
    <t>GAIN ON SALE OF BUILDING</t>
  </si>
  <si>
    <t>GAS INVENTORY</t>
  </si>
  <si>
    <t>Net Plant After DFIT</t>
  </si>
  <si>
    <t>DEFERRED TAXES</t>
  </si>
  <si>
    <t>NET PLANT</t>
  </si>
  <si>
    <t>Total Accumulated Depreciation/Amortization</t>
  </si>
  <si>
    <t>General Plant</t>
  </si>
  <si>
    <t>Distribution Plant</t>
  </si>
  <si>
    <t>Total Plant in Service</t>
  </si>
  <si>
    <t>PLANT IN SERVICE</t>
  </si>
  <si>
    <t>RATE BASE</t>
  </si>
  <si>
    <t>Total</t>
  </si>
  <si>
    <t>DESCRIPTION</t>
  </si>
  <si>
    <t>Restated</t>
  </si>
  <si>
    <t>NET OPERATING INCOME</t>
  </si>
  <si>
    <t>Amort ITC</t>
  </si>
  <si>
    <t>Deferred FIT</t>
  </si>
  <si>
    <t>Current Accrual</t>
  </si>
  <si>
    <t>FEDERAL INCOME TAX</t>
  </si>
  <si>
    <t>OPERATING INCOME BEFORE FIT</t>
  </si>
  <si>
    <t>Total Gas Expense</t>
  </si>
  <si>
    <t>Total Admin. &amp; General</t>
  </si>
  <si>
    <t>Taxes</t>
  </si>
  <si>
    <t>Operating Expenses</t>
  </si>
  <si>
    <t>Sales Expenses</t>
  </si>
  <si>
    <t>Customer Service &amp; Information</t>
  </si>
  <si>
    <t>Total Distribution</t>
  </si>
  <si>
    <t>Total Underground Storage</t>
  </si>
  <si>
    <t>Total Production</t>
  </si>
  <si>
    <t>Net Nat Gas Storage Trans</t>
  </si>
  <si>
    <t>Purchased Gas Expense</t>
  </si>
  <si>
    <t>City Gate Purchases</t>
  </si>
  <si>
    <t>Production Expenses</t>
  </si>
  <si>
    <t>EXPENSES</t>
  </si>
  <si>
    <t>Total Gas Revenues</t>
  </si>
  <si>
    <t>Other Revenues</t>
  </si>
  <si>
    <t>Total Transportation</t>
  </si>
  <si>
    <t>Total General Business</t>
  </si>
  <si>
    <t>REVENUES</t>
  </si>
  <si>
    <t>NATURAL GAS COST AND REVENUE TREND CALCULATIONS 2014-2020</t>
  </si>
  <si>
    <t>Electric Regression Calculations (Used For Comparison)</t>
  </si>
  <si>
    <t xml:space="preserve">Electric Growth Calculations </t>
  </si>
  <si>
    <t>Electric and Natural Gas Growth Calculations and Method Comparison</t>
  </si>
  <si>
    <t>Natural Gas Growth Calculations and Method Comparison</t>
  </si>
  <si>
    <t>Natural Gas Regression Calculations (Used For Comparison)</t>
  </si>
  <si>
    <t>Slope
 2014-2020</t>
  </si>
  <si>
    <t>Table Note: As discussed in my testimony, the average delta method for calculating growth rates was compared to the regression approach, and the delta method produced similar results to the regression method.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</si>
</sst>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* #,##0.0_);_(* \(#,##0.0\);_(* &quot;-&quot;?_);_(@_)"/>
    <numFmt numFmtId="167" formatCode="_(* #,##0.00000_);_(* \(#,##0.00000\);_(* &quot;-&quot;??_);_(@_)"/>
    <numFmt numFmtId="168" formatCode="yyyy\-mm\-dd"/>
    <numFmt numFmtId="169" formatCode="_(* #,##0_);_(* \(#,##0\);_(* &quot;-&quot;??_);_(@_)"/>
    <numFmt numFmtId="170" formatCode="&quot;$&quot;#,##0"/>
    <numFmt numFmtId="171" formatCode="0.0000"/>
  </numFmts>
  <fonts count="2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9"/>
      <name val="Times New Roman"/>
      <family val="1"/>
    </font>
    <font>
      <sz val="10"/>
      <name val="Geneva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9"/>
      <color theme="1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Arial"/>
      <family val="2"/>
    </font>
    <font>
      <b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164" fontId="0" fillId="3" borderId="1" xfId="1" applyNumberFormat="1" applyFont="1" applyFill="1" applyBorder="1"/>
    <xf numFmtId="164" fontId="0" fillId="4" borderId="1" xfId="1" applyNumberFormat="1" applyFont="1" applyFill="1" applyBorder="1"/>
    <xf numFmtId="164" fontId="0" fillId="5" borderId="1" xfId="1" applyNumberFormat="1" applyFont="1" applyFill="1" applyBorder="1"/>
    <xf numFmtId="164" fontId="0" fillId="6" borderId="1" xfId="1" applyNumberFormat="1" applyFont="1" applyFill="1" applyBorder="1"/>
    <xf numFmtId="164" fontId="0" fillId="7" borderId="1" xfId="1" applyNumberFormat="1" applyFont="1" applyFill="1" applyBorder="1"/>
    <xf numFmtId="164" fontId="0" fillId="0" borderId="1" xfId="0" applyNumberFormat="1" applyBorder="1"/>
    <xf numFmtId="0" fontId="0" fillId="0" borderId="1" xfId="0" applyBorder="1"/>
    <xf numFmtId="165" fontId="0" fillId="0" borderId="0" xfId="2" applyNumberFormat="1" applyFont="1"/>
    <xf numFmtId="0" fontId="1" fillId="0" borderId="0" xfId="0" applyFont="1"/>
    <xf numFmtId="10" fontId="0" fillId="0" borderId="0" xfId="0" applyNumberFormat="1"/>
    <xf numFmtId="0" fontId="2" fillId="8" borderId="0" xfId="0" applyFont="1" applyFill="1"/>
    <xf numFmtId="0" fontId="0" fillId="8" borderId="0" xfId="0" applyFill="1"/>
    <xf numFmtId="10" fontId="0" fillId="0" borderId="1" xfId="2" applyNumberFormat="1" applyFont="1" applyBorder="1"/>
    <xf numFmtId="0" fontId="2" fillId="9" borderId="1" xfId="0" applyFont="1" applyFill="1" applyBorder="1" applyAlignment="1">
      <alignment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wrapText="1"/>
    </xf>
    <xf numFmtId="164" fontId="0" fillId="9" borderId="1" xfId="1" applyNumberFormat="1" applyFont="1" applyFill="1" applyBorder="1" applyAlignment="1">
      <alignment horizontal="center"/>
    </xf>
    <xf numFmtId="164" fontId="0" fillId="9" borderId="1" xfId="1" applyNumberFormat="1" applyFont="1" applyFill="1" applyBorder="1"/>
    <xf numFmtId="10" fontId="0" fillId="9" borderId="1" xfId="2" applyNumberFormat="1" applyFont="1" applyFill="1" applyBorder="1"/>
    <xf numFmtId="43" fontId="0" fillId="0" borderId="1" xfId="0" applyNumberFormat="1" applyBorder="1"/>
    <xf numFmtId="43" fontId="0" fillId="0" borderId="0" xfId="0" applyNumberFormat="1"/>
    <xf numFmtId="166" fontId="0" fillId="0" borderId="1" xfId="0" applyNumberFormat="1" applyBorder="1"/>
    <xf numFmtId="167" fontId="0" fillId="0" borderId="0" xfId="0" applyNumberFormat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0" fontId="0" fillId="0" borderId="1" xfId="0" applyNumberFormat="1" applyBorder="1"/>
    <xf numFmtId="0" fontId="2" fillId="10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168" fontId="0" fillId="0" borderId="0" xfId="0" applyNumberFormat="1"/>
    <xf numFmtId="0" fontId="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2" fillId="11" borderId="1" xfId="0" applyFont="1" applyFill="1" applyBorder="1" applyAlignment="1">
      <alignment horizontal="center" wrapText="1"/>
    </xf>
    <xf numFmtId="164" fontId="0" fillId="11" borderId="1" xfId="1" applyNumberFormat="1" applyFont="1" applyFill="1" applyBorder="1"/>
    <xf numFmtId="0" fontId="2" fillId="11" borderId="1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164" fontId="0" fillId="2" borderId="1" xfId="1" applyNumberFormat="1" applyFont="1" applyFill="1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65" fontId="0" fillId="0" borderId="0" xfId="0" applyNumberFormat="1"/>
    <xf numFmtId="0" fontId="0" fillId="0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wrapText="1"/>
    </xf>
    <xf numFmtId="164" fontId="0" fillId="0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164" fontId="0" fillId="0" borderId="1" xfId="1" applyNumberFormat="1" applyFont="1" applyFill="1" applyBorder="1"/>
    <xf numFmtId="10" fontId="0" fillId="0" borderId="1" xfId="2" applyNumberFormat="1" applyFont="1" applyFill="1" applyBorder="1"/>
    <xf numFmtId="0" fontId="2" fillId="0" borderId="0" xfId="0" applyFont="1" applyFill="1"/>
    <xf numFmtId="0" fontId="0" fillId="0" borderId="0" xfId="0" applyFill="1"/>
    <xf numFmtId="3" fontId="6" fillId="0" borderId="0" xfId="3" applyNumberFormat="1" applyFont="1"/>
    <xf numFmtId="3" fontId="6" fillId="7" borderId="0" xfId="3" applyNumberFormat="1" applyFont="1" applyFill="1"/>
    <xf numFmtId="3" fontId="6" fillId="0" borderId="0" xfId="3" quotePrefix="1" applyNumberFormat="1" applyFont="1" applyAlignment="1">
      <alignment vertical="top"/>
    </xf>
    <xf numFmtId="3" fontId="6" fillId="7" borderId="0" xfId="3" quotePrefix="1" applyNumberFormat="1" applyFont="1" applyFill="1" applyAlignment="1">
      <alignment vertical="top"/>
    </xf>
    <xf numFmtId="169" fontId="6" fillId="0" borderId="0" xfId="1" applyNumberFormat="1" applyFont="1" applyFill="1" applyBorder="1" applyAlignment="1">
      <alignment horizontal="center"/>
    </xf>
    <xf numFmtId="0" fontId="8" fillId="0" borderId="0" xfId="4" applyFont="1" applyAlignment="1">
      <alignment horizontal="left"/>
    </xf>
    <xf numFmtId="10" fontId="6" fillId="0" borderId="0" xfId="2" applyNumberFormat="1" applyFont="1" applyFill="1" applyBorder="1"/>
    <xf numFmtId="169" fontId="6" fillId="7" borderId="0" xfId="1" applyNumberFormat="1" applyFont="1" applyFill="1" applyBorder="1" applyAlignment="1">
      <alignment horizontal="center"/>
    </xf>
    <xf numFmtId="169" fontId="6" fillId="7" borderId="0" xfId="1" applyNumberFormat="1" applyFont="1" applyFill="1" applyBorder="1" applyAlignment="1">
      <alignment horizontal="center" vertical="center"/>
    </xf>
    <xf numFmtId="3" fontId="6" fillId="0" borderId="0" xfId="3" applyNumberFormat="1" applyFont="1" applyAlignment="1">
      <alignment horizontal="center"/>
    </xf>
    <xf numFmtId="10" fontId="6" fillId="0" borderId="0" xfId="2" applyNumberFormat="1" applyFont="1" applyFill="1" applyBorder="1" applyProtection="1">
      <protection locked="0"/>
    </xf>
    <xf numFmtId="37" fontId="9" fillId="0" borderId="0" xfId="3" applyNumberFormat="1" applyFont="1" applyProtection="1">
      <protection locked="0"/>
    </xf>
    <xf numFmtId="37" fontId="9" fillId="0" borderId="4" xfId="3" applyNumberFormat="1" applyFont="1" applyBorder="1" applyProtection="1">
      <protection locked="0"/>
    </xf>
    <xf numFmtId="3" fontId="6" fillId="0" borderId="0" xfId="3" applyNumberFormat="1" applyFont="1" applyAlignment="1">
      <alignment horizontal="left"/>
    </xf>
    <xf numFmtId="3" fontId="9" fillId="0" borderId="0" xfId="3" applyNumberFormat="1" applyFont="1" applyAlignment="1">
      <alignment horizontal="left"/>
    </xf>
    <xf numFmtId="37" fontId="6" fillId="0" borderId="0" xfId="3" applyNumberFormat="1" applyFont="1" applyProtection="1">
      <protection locked="0"/>
    </xf>
    <xf numFmtId="3" fontId="6" fillId="0" borderId="0" xfId="3" applyNumberFormat="1" applyFont="1" applyAlignment="1">
      <alignment horizontal="right"/>
    </xf>
    <xf numFmtId="3" fontId="9" fillId="0" borderId="0" xfId="3" quotePrefix="1" applyNumberFormat="1" applyFont="1" applyAlignment="1">
      <alignment horizontal="center"/>
    </xf>
    <xf numFmtId="0" fontId="11" fillId="0" borderId="0" xfId="4" applyFont="1" applyAlignment="1">
      <alignment horizontal="center"/>
    </xf>
    <xf numFmtId="3" fontId="9" fillId="0" borderId="0" xfId="3" applyNumberFormat="1" applyFont="1"/>
    <xf numFmtId="3" fontId="6" fillId="0" borderId="0" xfId="3" quotePrefix="1" applyNumberFormat="1" applyFont="1"/>
    <xf numFmtId="3" fontId="6" fillId="0" borderId="0" xfId="3" quotePrefix="1" applyNumberFormat="1" applyFont="1" applyAlignment="1">
      <alignment horizontal="center"/>
    </xf>
    <xf numFmtId="37" fontId="6" fillId="0" borderId="5" xfId="3" applyNumberFormat="1" applyFont="1" applyBorder="1" applyProtection="1">
      <protection locked="0"/>
    </xf>
    <xf numFmtId="10" fontId="6" fillId="0" borderId="0" xfId="2" applyNumberFormat="1" applyFont="1" applyFill="1"/>
    <xf numFmtId="10" fontId="9" fillId="0" borderId="0" xfId="2" applyNumberFormat="1" applyFont="1" applyFill="1" applyBorder="1" applyProtection="1">
      <protection locked="0"/>
    </xf>
    <xf numFmtId="10" fontId="12" fillId="0" borderId="0" xfId="2" applyNumberFormat="1" applyFont="1" applyFill="1" applyAlignment="1"/>
    <xf numFmtId="0" fontId="9" fillId="0" borderId="0" xfId="1" quotePrefix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10" fontId="6" fillId="0" borderId="0" xfId="2" applyNumberFormat="1" applyFont="1"/>
    <xf numFmtId="10" fontId="12" fillId="0" borderId="0" xfId="2" applyNumberFormat="1" applyFont="1" applyFill="1" applyBorder="1" applyProtection="1">
      <protection locked="0"/>
    </xf>
    <xf numFmtId="165" fontId="6" fillId="0" borderId="0" xfId="2" applyNumberFormat="1" applyFont="1"/>
    <xf numFmtId="10" fontId="13" fillId="0" borderId="0" xfId="2" applyNumberFormat="1" applyFont="1" applyFill="1" applyBorder="1" applyAlignment="1">
      <alignment horizontal="center"/>
    </xf>
    <xf numFmtId="3" fontId="6" fillId="0" borderId="0" xfId="3" applyNumberFormat="1" applyFont="1" applyAlignment="1">
      <alignment horizontal="center" wrapText="1"/>
    </xf>
    <xf numFmtId="0" fontId="9" fillId="0" borderId="2" xfId="1" applyNumberFormat="1" applyFont="1" applyFill="1" applyBorder="1" applyAlignment="1">
      <alignment horizontal="center"/>
    </xf>
    <xf numFmtId="0" fontId="1" fillId="0" borderId="0" xfId="5" applyFont="1" applyAlignment="1">
      <alignment horizontal="center"/>
    </xf>
    <xf numFmtId="10" fontId="13" fillId="0" borderId="0" xfId="2" applyNumberFormat="1" applyFont="1" applyFill="1" applyBorder="1" applyAlignment="1"/>
    <xf numFmtId="3" fontId="6" fillId="0" borderId="0" xfId="3" applyNumberFormat="1" applyFont="1" applyAlignment="1">
      <alignment vertical="top"/>
    </xf>
    <xf numFmtId="3" fontId="9" fillId="0" borderId="0" xfId="3" applyNumberFormat="1" applyFont="1" applyAlignment="1">
      <alignment vertical="top"/>
    </xf>
    <xf numFmtId="5" fontId="6" fillId="0" borderId="0" xfId="3" applyNumberFormat="1" applyFont="1"/>
    <xf numFmtId="5" fontId="6" fillId="0" borderId="4" xfId="3" applyNumberFormat="1" applyFont="1" applyBorder="1"/>
    <xf numFmtId="37" fontId="9" fillId="0" borderId="5" xfId="3" applyNumberFormat="1" applyFont="1" applyBorder="1" applyProtection="1">
      <protection locked="0"/>
    </xf>
    <xf numFmtId="37" fontId="6" fillId="0" borderId="0" xfId="3" applyNumberFormat="1" applyFont="1"/>
    <xf numFmtId="3" fontId="6" fillId="0" borderId="0" xfId="3" applyNumberFormat="1" applyFont="1" applyAlignment="1">
      <alignment vertical="center"/>
    </xf>
    <xf numFmtId="37" fontId="6" fillId="0" borderId="6" xfId="3" applyNumberFormat="1" applyFont="1" applyBorder="1" applyProtection="1">
      <protection locked="0"/>
    </xf>
    <xf numFmtId="37" fontId="6" fillId="0" borderId="5" xfId="3" applyNumberFormat="1" applyFont="1" applyBorder="1"/>
    <xf numFmtId="5" fontId="6" fillId="0" borderId="0" xfId="3" applyNumberFormat="1" applyFont="1" applyProtection="1">
      <protection locked="0"/>
    </xf>
    <xf numFmtId="3" fontId="13" fillId="0" borderId="0" xfId="3" applyNumberFormat="1" applyFont="1"/>
    <xf numFmtId="170" fontId="6" fillId="0" borderId="0" xfId="3" applyNumberFormat="1" applyFont="1"/>
    <xf numFmtId="169" fontId="9" fillId="0" borderId="0" xfId="1" applyNumberFormat="1" applyFont="1" applyFill="1" applyBorder="1" applyAlignment="1">
      <alignment horizontal="center"/>
    </xf>
    <xf numFmtId="37" fontId="9" fillId="0" borderId="0" xfId="3" applyNumberFormat="1" applyFont="1"/>
    <xf numFmtId="0" fontId="9" fillId="0" borderId="2" xfId="1" quotePrefix="1" applyNumberFormat="1" applyFont="1" applyFill="1" applyBorder="1" applyAlignment="1">
      <alignment horizontal="center"/>
    </xf>
    <xf numFmtId="3" fontId="15" fillId="0" borderId="0" xfId="3" applyNumberFormat="1" applyFont="1"/>
    <xf numFmtId="3" fontId="16" fillId="0" borderId="0" xfId="3" applyNumberFormat="1" applyFont="1"/>
    <xf numFmtId="0" fontId="11" fillId="0" borderId="0" xfId="4" applyFont="1"/>
    <xf numFmtId="10" fontId="11" fillId="0" borderId="0" xfId="4" applyNumberFormat="1" applyFont="1"/>
    <xf numFmtId="0" fontId="8" fillId="0" borderId="0" xfId="4" applyFont="1"/>
    <xf numFmtId="0" fontId="8" fillId="0" borderId="0" xfId="4" applyFont="1" applyAlignment="1">
      <alignment horizontal="center"/>
    </xf>
    <xf numFmtId="10" fontId="11" fillId="0" borderId="0" xfId="7" applyNumberFormat="1" applyFont="1" applyFill="1"/>
    <xf numFmtId="10" fontId="11" fillId="0" borderId="0" xfId="7" applyNumberFormat="1" applyFont="1" applyFill="1" applyBorder="1"/>
    <xf numFmtId="3" fontId="11" fillId="0" borderId="0" xfId="4" applyNumberFormat="1" applyFont="1"/>
    <xf numFmtId="3" fontId="8" fillId="0" borderId="0" xfId="4" applyNumberFormat="1" applyFont="1"/>
    <xf numFmtId="0" fontId="11" fillId="0" borderId="0" xfId="4" applyFont="1" applyAlignment="1">
      <alignment horizontal="right"/>
    </xf>
    <xf numFmtId="10" fontId="11" fillId="0" borderId="0" xfId="2" applyNumberFormat="1" applyFont="1" applyBorder="1"/>
    <xf numFmtId="10" fontId="11" fillId="0" borderId="0" xfId="7" quotePrefix="1" applyNumberFormat="1" applyFont="1" applyFill="1" applyBorder="1" applyAlignment="1">
      <alignment horizontal="center" vertical="center"/>
    </xf>
    <xf numFmtId="0" fontId="11" fillId="0" borderId="0" xfId="4" applyFont="1" applyAlignment="1">
      <alignment horizontal="left"/>
    </xf>
    <xf numFmtId="169" fontId="11" fillId="0" borderId="0" xfId="1" applyNumberFormat="1" applyFont="1" applyFill="1" applyBorder="1"/>
    <xf numFmtId="3" fontId="12" fillId="0" borderId="0" xfId="3" applyNumberFormat="1" applyFont="1"/>
    <xf numFmtId="3" fontId="8" fillId="0" borderId="0" xfId="4" applyNumberFormat="1" applyFont="1" applyAlignment="1">
      <alignment horizontal="right"/>
    </xf>
    <xf numFmtId="41" fontId="8" fillId="0" borderId="0" xfId="4" applyNumberFormat="1" applyFont="1"/>
    <xf numFmtId="0" fontId="11" fillId="0" borderId="0" xfId="8" applyFont="1" applyAlignment="1">
      <alignment horizontal="right"/>
    </xf>
    <xf numFmtId="0" fontId="11" fillId="0" borderId="0" xfId="4" applyFont="1" applyAlignment="1">
      <alignment horizontal="center" wrapText="1"/>
    </xf>
    <xf numFmtId="171" fontId="9" fillId="0" borderId="0" xfId="9" applyNumberFormat="1" applyFont="1" applyFill="1" applyBorder="1" applyAlignment="1">
      <alignment horizontal="center"/>
    </xf>
    <xf numFmtId="171" fontId="9" fillId="0" borderId="2" xfId="9" applyNumberFormat="1" applyFont="1" applyFill="1" applyBorder="1" applyAlignment="1">
      <alignment horizontal="center"/>
    </xf>
    <xf numFmtId="1" fontId="9" fillId="0" borderId="2" xfId="9" applyNumberFormat="1" applyFont="1" applyFill="1" applyBorder="1" applyAlignment="1">
      <alignment horizontal="center"/>
    </xf>
    <xf numFmtId="10" fontId="13" fillId="0" borderId="0" xfId="7" applyNumberFormat="1" applyFont="1" applyFill="1" applyBorder="1" applyAlignment="1"/>
    <xf numFmtId="0" fontId="17" fillId="0" borderId="0" xfId="4" applyFont="1" applyAlignment="1">
      <alignment horizontal="left"/>
    </xf>
    <xf numFmtId="5" fontId="8" fillId="0" borderId="0" xfId="4" applyNumberFormat="1" applyFont="1"/>
    <xf numFmtId="42" fontId="8" fillId="0" borderId="0" xfId="4" applyNumberFormat="1" applyFont="1"/>
    <xf numFmtId="37" fontId="11" fillId="0" borderId="0" xfId="4" applyNumberFormat="1" applyFont="1"/>
    <xf numFmtId="3" fontId="8" fillId="0" borderId="0" xfId="4" applyNumberFormat="1" applyFont="1" applyAlignment="1">
      <alignment horizontal="center"/>
    </xf>
    <xf numFmtId="0" fontId="8" fillId="0" borderId="11" xfId="4" applyFont="1" applyBorder="1" applyAlignment="1">
      <alignment horizontal="center"/>
    </xf>
    <xf numFmtId="0" fontId="8" fillId="0" borderId="6" xfId="4" applyFont="1" applyBorder="1" applyAlignment="1">
      <alignment horizontal="center"/>
    </xf>
    <xf numFmtId="0" fontId="8" fillId="0" borderId="9" xfId="4" applyFont="1" applyBorder="1" applyAlignment="1">
      <alignment horizontal="center"/>
    </xf>
    <xf numFmtId="0" fontId="8" fillId="0" borderId="10" xfId="4" applyFont="1" applyBorder="1" applyAlignment="1">
      <alignment horizontal="center"/>
    </xf>
    <xf numFmtId="0" fontId="11" fillId="0" borderId="13" xfId="4" applyFont="1" applyBorder="1"/>
    <xf numFmtId="0" fontId="8" fillId="0" borderId="12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171" fontId="8" fillId="0" borderId="0" xfId="4" applyNumberFormat="1" applyFont="1" applyAlignment="1">
      <alignment horizontal="center"/>
    </xf>
    <xf numFmtId="0" fontId="11" fillId="0" borderId="16" xfId="4" applyFont="1" applyBorder="1"/>
    <xf numFmtId="0" fontId="8" fillId="0" borderId="5" xfId="4" applyFont="1" applyBorder="1" applyAlignment="1">
      <alignment horizontal="center"/>
    </xf>
    <xf numFmtId="0" fontId="8" fillId="0" borderId="14" xfId="4" applyFont="1" applyBorder="1" applyAlignment="1">
      <alignment horizontal="center"/>
    </xf>
    <xf numFmtId="0" fontId="8" fillId="0" borderId="15" xfId="4" applyFont="1" applyBorder="1" applyAlignment="1">
      <alignment horizontal="center"/>
    </xf>
    <xf numFmtId="0" fontId="18" fillId="0" borderId="0" xfId="4" applyFont="1" applyAlignment="1">
      <alignment horizontal="left"/>
    </xf>
    <xf numFmtId="0" fontId="18" fillId="0" borderId="0" xfId="4" applyFont="1"/>
    <xf numFmtId="5" fontId="11" fillId="0" borderId="0" xfId="4" applyNumberFormat="1" applyFont="1"/>
    <xf numFmtId="0" fontId="6" fillId="0" borderId="0" xfId="3" applyFont="1"/>
    <xf numFmtId="37" fontId="20" fillId="0" borderId="0" xfId="4" applyNumberFormat="1" applyFont="1"/>
    <xf numFmtId="171" fontId="8" fillId="0" borderId="0" xfId="4" quotePrefix="1" applyNumberFormat="1" applyFont="1" applyAlignment="1">
      <alignment horizontal="center"/>
    </xf>
    <xf numFmtId="0" fontId="21" fillId="0" borderId="0" xfId="4" applyFont="1" applyAlignment="1">
      <alignment horizontal="left"/>
    </xf>
    <xf numFmtId="0" fontId="22" fillId="0" borderId="0" xfId="4" applyFont="1" applyAlignment="1">
      <alignment horizontal="left"/>
    </xf>
    <xf numFmtId="0" fontId="21" fillId="0" borderId="0" xfId="4" applyFont="1"/>
    <xf numFmtId="3" fontId="14" fillId="0" borderId="0" xfId="6" applyNumberFormat="1" applyFont="1" applyAlignment="1">
      <alignment horizontal="center"/>
    </xf>
    <xf numFmtId="3" fontId="14" fillId="0" borderId="0" xfId="3" applyNumberFormat="1" applyFont="1" applyAlignment="1">
      <alignment horizontal="center"/>
    </xf>
    <xf numFmtId="3" fontId="6" fillId="0" borderId="0" xfId="3" applyNumberFormat="1" applyFont="1" applyAlignment="1">
      <alignment horizontal="center"/>
    </xf>
    <xf numFmtId="3" fontId="13" fillId="0" borderId="0" xfId="3" applyNumberFormat="1" applyFont="1" applyAlignment="1">
      <alignment horizontal="left"/>
    </xf>
    <xf numFmtId="3" fontId="19" fillId="0" borderId="0" xfId="3" applyNumberFormat="1" applyFont="1" applyAlignment="1">
      <alignment horizontal="left"/>
    </xf>
    <xf numFmtId="0" fontId="2" fillId="12" borderId="1" xfId="0" applyFont="1" applyFill="1" applyBorder="1" applyAlignment="1">
      <alignment horizontal="center" wrapText="1"/>
    </xf>
    <xf numFmtId="10" fontId="0" fillId="12" borderId="1" xfId="2" applyNumberFormat="1" applyFont="1" applyFill="1" applyBorder="1"/>
    <xf numFmtId="0" fontId="23" fillId="0" borderId="0" xfId="0" applyFont="1"/>
    <xf numFmtId="0" fontId="24" fillId="0" borderId="0" xfId="0" applyFont="1" applyFill="1" applyBorder="1" applyAlignment="1"/>
    <xf numFmtId="37" fontId="6" fillId="13" borderId="0" xfId="3" applyNumberFormat="1" applyFont="1" applyFill="1" applyProtection="1">
      <protection locked="0"/>
    </xf>
    <xf numFmtId="3" fontId="6" fillId="13" borderId="0" xfId="3" applyNumberFormat="1" applyFont="1" applyFill="1" applyAlignment="1">
      <alignment horizontal="left" vertical="top" wrapText="1"/>
    </xf>
    <xf numFmtId="41" fontId="9" fillId="13" borderId="6" xfId="4" applyNumberFormat="1" applyFont="1" applyFill="1" applyBorder="1"/>
    <xf numFmtId="0" fontId="6" fillId="0" borderId="0" xfId="4" applyFont="1"/>
    <xf numFmtId="0" fontId="9" fillId="0" borderId="0" xfId="4" applyFont="1" applyAlignment="1">
      <alignment horizontal="center"/>
    </xf>
    <xf numFmtId="1" fontId="9" fillId="0" borderId="15" xfId="4" applyNumberFormat="1" applyFont="1" applyBorder="1" applyAlignment="1">
      <alignment horizontal="center"/>
    </xf>
    <xf numFmtId="171" fontId="9" fillId="0" borderId="14" xfId="4" quotePrefix="1" applyNumberFormat="1" applyFont="1" applyBorder="1" applyAlignment="1">
      <alignment horizontal="center"/>
    </xf>
    <xf numFmtId="3" fontId="9" fillId="0" borderId="3" xfId="4" applyNumberFormat="1" applyFont="1" applyBorder="1" applyAlignment="1">
      <alignment horizontal="center"/>
    </xf>
    <xf numFmtId="3" fontId="9" fillId="0" borderId="12" xfId="4" applyNumberFormat="1" applyFont="1" applyBorder="1" applyAlignment="1">
      <alignment horizontal="center"/>
    </xf>
    <xf numFmtId="3" fontId="9" fillId="0" borderId="10" xfId="4" applyNumberFormat="1" applyFont="1" applyBorder="1" applyAlignment="1">
      <alignment horizontal="center"/>
    </xf>
    <xf numFmtId="3" fontId="9" fillId="0" borderId="9" xfId="4" applyNumberFormat="1" applyFont="1" applyBorder="1" applyAlignment="1">
      <alignment horizontal="center"/>
    </xf>
    <xf numFmtId="3" fontId="9" fillId="0" borderId="0" xfId="4" applyNumberFormat="1" applyFont="1"/>
    <xf numFmtId="42" fontId="9" fillId="0" borderId="0" xfId="4" applyNumberFormat="1" applyFont="1"/>
    <xf numFmtId="41" fontId="9" fillId="0" borderId="0" xfId="4" applyNumberFormat="1" applyFont="1"/>
    <xf numFmtId="41" fontId="9" fillId="0" borderId="6" xfId="4" applyNumberFormat="1" applyFont="1" applyBorder="1"/>
    <xf numFmtId="41" fontId="9" fillId="13" borderId="0" xfId="4" applyNumberFormat="1" applyFont="1" applyFill="1"/>
    <xf numFmtId="42" fontId="9" fillId="0" borderId="7" xfId="4" applyNumberFormat="1" applyFont="1" applyBorder="1"/>
    <xf numFmtId="171" fontId="9" fillId="0" borderId="14" xfId="4" applyNumberFormat="1" applyFont="1" applyBorder="1" applyAlignment="1">
      <alignment horizontal="center"/>
    </xf>
    <xf numFmtId="41" fontId="9" fillId="0" borderId="8" xfId="4" applyNumberFormat="1" applyFont="1" applyBorder="1"/>
    <xf numFmtId="3" fontId="6" fillId="0" borderId="0" xfId="4" applyNumberFormat="1" applyFont="1"/>
    <xf numFmtId="3" fontId="6" fillId="0" borderId="5" xfId="4" applyNumberFormat="1" applyFont="1" applyBorder="1"/>
    <xf numFmtId="3" fontId="6" fillId="13" borderId="0" xfId="4" applyNumberFormat="1" applyFont="1" applyFill="1"/>
    <xf numFmtId="3" fontId="9" fillId="0" borderId="4" xfId="4" applyNumberFormat="1" applyFont="1" applyBorder="1"/>
    <xf numFmtId="10" fontId="6" fillId="0" borderId="0" xfId="7" applyNumberFormat="1" applyFont="1"/>
    <xf numFmtId="10" fontId="6" fillId="0" borderId="0" xfId="7" applyNumberFormat="1" applyFont="1" applyFill="1"/>
    <xf numFmtId="3" fontId="9" fillId="7" borderId="0" xfId="4" applyNumberFormat="1" applyFont="1" applyFill="1"/>
  </cellXfs>
  <cellStyles count="10">
    <cellStyle name="Comma" xfId="1" builtinId="3"/>
    <cellStyle name="Comma 16" xfId="9" xr:uid="{D75F1E36-2CF0-4510-A91B-424754F0FC29}"/>
    <cellStyle name="Normal" xfId="0" builtinId="0"/>
    <cellStyle name="Normal 2 2" xfId="3" xr:uid="{4C683880-B862-4405-AD3F-82C5EB944961}"/>
    <cellStyle name="Normal 2 3" xfId="6" xr:uid="{474FCC98-5725-42FB-986C-731EB70B809A}"/>
    <cellStyle name="Normal 8" xfId="5" xr:uid="{B30BF505-B824-475E-A7F1-8AD1F8A28896}"/>
    <cellStyle name="Normal_WAElec6_97" xfId="8" xr:uid="{37BB07A7-D312-44A6-8A7A-F8C250FE4F34}"/>
    <cellStyle name="Normal_WAGas6_97 2" xfId="4" xr:uid="{1E0A55E2-B180-4AA4-8AB9-AD0FA3DFAB22}"/>
    <cellStyle name="Percent" xfId="2" builtinId="5"/>
    <cellStyle name="Percent 2" xfId="7" xr:uid="{4A3288C4-370B-44C5-9E82-FB59914B7DA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416288234783"/>
          <c:y val="5.2948255114320095E-2"/>
          <c:w val="0.86231845141724384"/>
          <c:h val="0.640359650989572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'Electric Method Simulation'!$C$56</c:f>
              <c:strCache>
                <c:ptCount val="1"/>
                <c:pt idx="0">
                  <c:v>Adjusted Operating Expenses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2847769028865"/>
                  <c:y val="0.30050925925925925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'Electric Method Simulation'!$C$57:$C$63</c:f>
              <c:numCache>
                <c:formatCode>_(* #,##0.0_);_(* \(#,##0.0\);_(* "-"??_);_(@_)</c:formatCode>
                <c:ptCount val="7"/>
                <c:pt idx="0">
                  <c:v>131891</c:v>
                </c:pt>
                <c:pt idx="1">
                  <c:v>137009</c:v>
                </c:pt>
                <c:pt idx="2">
                  <c:v>141497.76880000002</c:v>
                </c:pt>
                <c:pt idx="3">
                  <c:v>139066.91699999999</c:v>
                </c:pt>
                <c:pt idx="4">
                  <c:v>146848</c:v>
                </c:pt>
                <c:pt idx="5">
                  <c:v>155757</c:v>
                </c:pt>
                <c:pt idx="6">
                  <c:v>167561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11-430F-8E41-6981A6C62D4F}"/>
            </c:ext>
          </c:extLst>
        </c:ser>
        <c:ser>
          <c:idx val="1"/>
          <c:order val="1"/>
          <c:tx>
            <c:strRef>
              <c:f>'Electric Method Simulation'!$E$56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'Electric Method Simulation'!$E$57:$E$63</c:f>
              <c:numCache>
                <c:formatCode>_(* #,##0.00_);_(* \(#,##0.00\);_(* "-"??_);_(@_)</c:formatCode>
                <c:ptCount val="7"/>
                <c:pt idx="1">
                  <c:v>137836</c:v>
                </c:pt>
                <c:pt idx="2">
                  <c:v>142954</c:v>
                </c:pt>
                <c:pt idx="3">
                  <c:v>147442.76880000002</c:v>
                </c:pt>
                <c:pt idx="4">
                  <c:v>145011.91699999999</c:v>
                </c:pt>
                <c:pt idx="5">
                  <c:v>152793</c:v>
                </c:pt>
                <c:pt idx="6">
                  <c:v>161702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11-430F-8E41-6981A6C6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75485511653069"/>
          <c:y val="0.78760358926253349"/>
          <c:w val="0.59082886454639505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'Electric Method Simulation'!$C$75</c:f>
              <c:strCache>
                <c:ptCount val="1"/>
                <c:pt idx="0">
                  <c:v>Total Depreciation/Amortization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2847769028865"/>
                  <c:y val="0.30050925925925925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'Electric Method Simulation'!$C$76:$C$82</c:f>
              <c:numCache>
                <c:formatCode>_(* #,##0.0_);_(* \(#,##0.0\);_(* "-"??_);_(@_)</c:formatCode>
                <c:ptCount val="7"/>
                <c:pt idx="0">
                  <c:v>64456</c:v>
                </c:pt>
                <c:pt idx="1">
                  <c:v>71829</c:v>
                </c:pt>
                <c:pt idx="2">
                  <c:v>78372</c:v>
                </c:pt>
                <c:pt idx="3">
                  <c:v>82874</c:v>
                </c:pt>
                <c:pt idx="4">
                  <c:v>88789</c:v>
                </c:pt>
                <c:pt idx="5">
                  <c:v>94723</c:v>
                </c:pt>
                <c:pt idx="6">
                  <c:v>99614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EB-4CC4-81E4-54663850E381}"/>
            </c:ext>
          </c:extLst>
        </c:ser>
        <c:ser>
          <c:idx val="1"/>
          <c:order val="1"/>
          <c:tx>
            <c:strRef>
              <c:f>'Electric Method Simulation'!$E$75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'Electric Method Simulation'!$E$76:$E$82</c:f>
              <c:numCache>
                <c:formatCode>_(* #,##0.00_);_(* \(#,##0.00\);_(* "-"??_);_(@_)</c:formatCode>
                <c:ptCount val="7"/>
                <c:pt idx="1">
                  <c:v>70315.666666666672</c:v>
                </c:pt>
                <c:pt idx="2">
                  <c:v>77688.666666666672</c:v>
                </c:pt>
                <c:pt idx="3">
                  <c:v>84231.666666666672</c:v>
                </c:pt>
                <c:pt idx="4">
                  <c:v>88733.666666666672</c:v>
                </c:pt>
                <c:pt idx="5">
                  <c:v>94648.666666666672</c:v>
                </c:pt>
                <c:pt idx="6">
                  <c:v>100582.66666666667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EB-4CC4-81E4-54663850E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1037206106507"/>
          <c:y val="0.80152844530797285"/>
          <c:w val="0.67345990728089777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'Electric Method Simulation'!$C$94</c:f>
              <c:strCache>
                <c:ptCount val="1"/>
                <c:pt idx="0">
                  <c:v>Adjusted Taxes Other Than Income Tax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2847769028865"/>
                  <c:y val="0.30050925925925925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'Electric Method Simulation'!$C$95:$C$101</c:f>
              <c:numCache>
                <c:formatCode>_(* #,##0.0_);_(* \(#,##0.0\);_(* "-"??_);_(@_)</c:formatCode>
                <c:ptCount val="7"/>
                <c:pt idx="0">
                  <c:v>38649</c:v>
                </c:pt>
                <c:pt idx="1">
                  <c:v>41581</c:v>
                </c:pt>
                <c:pt idx="2">
                  <c:v>41941</c:v>
                </c:pt>
                <c:pt idx="3">
                  <c:v>42043</c:v>
                </c:pt>
                <c:pt idx="4">
                  <c:v>45215</c:v>
                </c:pt>
                <c:pt idx="5">
                  <c:v>45790</c:v>
                </c:pt>
                <c:pt idx="6">
                  <c:v>45765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26-4E0E-9CB8-3759EA41A08F}"/>
            </c:ext>
          </c:extLst>
        </c:ser>
        <c:ser>
          <c:idx val="1"/>
          <c:order val="1"/>
          <c:tx>
            <c:strRef>
              <c:f>'Electric Method Simulation'!$E$94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'Electric Method Simulation'!$E$95:$E$101</c:f>
              <c:numCache>
                <c:formatCode>_(* #,##0.00_);_(* \(#,##0.00\);_(* "-"??_);_(@_)</c:formatCode>
                <c:ptCount val="7"/>
                <c:pt idx="1">
                  <c:v>39835</c:v>
                </c:pt>
                <c:pt idx="2">
                  <c:v>42767</c:v>
                </c:pt>
                <c:pt idx="3">
                  <c:v>43127</c:v>
                </c:pt>
                <c:pt idx="4">
                  <c:v>43229</c:v>
                </c:pt>
                <c:pt idx="5">
                  <c:v>46401</c:v>
                </c:pt>
                <c:pt idx="6">
                  <c:v>46976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26-4E0E-9CB8-3759EA41A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2682456819277"/>
          <c:y val="0.80619697047672967"/>
          <c:w val="0.7075622142016601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9266065914278"/>
          <c:y val="4.583333333333333E-2"/>
          <c:w val="0.84866741958157943"/>
          <c:h val="0.65229790026246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'Electric Method Simulation'!$C$113</c:f>
              <c:strCache>
                <c:ptCount val="1"/>
                <c:pt idx="0">
                  <c:v>Net Plant After Deferred Income Tax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2847769028865"/>
                  <c:y val="0.30050925925925925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'Electric Method Simulation'!$C$114:$C$120</c:f>
              <c:numCache>
                <c:formatCode>_(* #,##0.0_);_(* \(#,##0.0\);_(* "-"??_);_(@_)</c:formatCode>
                <c:ptCount val="7"/>
                <c:pt idx="0">
                  <c:v>1214504</c:v>
                </c:pt>
                <c:pt idx="1">
                  <c:v>1271626</c:v>
                </c:pt>
                <c:pt idx="2">
                  <c:v>1375685</c:v>
                </c:pt>
                <c:pt idx="3">
                  <c:v>1448047</c:v>
                </c:pt>
                <c:pt idx="4">
                  <c:v>1530459</c:v>
                </c:pt>
                <c:pt idx="5">
                  <c:v>1619708</c:v>
                </c:pt>
                <c:pt idx="6">
                  <c:v>1669383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05-44EB-9A17-2E14153D859E}"/>
            </c:ext>
          </c:extLst>
        </c:ser>
        <c:ser>
          <c:idx val="1"/>
          <c:order val="1"/>
          <c:tx>
            <c:strRef>
              <c:f>'Electric Method Simulation'!$E$94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'Electric Method Simulation'!$E$114:$E$120</c:f>
              <c:numCache>
                <c:formatCode>_(* #,##0.00_);_(* \(#,##0.00\);_(* "-"??_);_(@_)</c:formatCode>
                <c:ptCount val="7"/>
                <c:pt idx="1">
                  <c:v>1290317.1666666667</c:v>
                </c:pt>
                <c:pt idx="2">
                  <c:v>1347439.1666666667</c:v>
                </c:pt>
                <c:pt idx="3">
                  <c:v>1451498.1666666667</c:v>
                </c:pt>
                <c:pt idx="4">
                  <c:v>1523860.1666666667</c:v>
                </c:pt>
                <c:pt idx="5">
                  <c:v>1606272.1666666667</c:v>
                </c:pt>
                <c:pt idx="6">
                  <c:v>1695521.1666666667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05-44EB-9A17-2E14153D8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42815849122167"/>
          <c:y val="0.78724245406824145"/>
          <c:w val="0.70956823225582255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9266065914278"/>
          <c:y val="4.583333333333333E-2"/>
          <c:w val="0.84866741958157943"/>
          <c:h val="0.65229790026246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'Electric Method Simulation'!$C$132</c:f>
              <c:strCache>
                <c:ptCount val="1"/>
                <c:pt idx="0">
                  <c:v>PIS Intangible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2847769028865"/>
                  <c:y val="0.30050925925925925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'Electric Method Simulation'!$C$133:$C$139</c:f>
              <c:numCache>
                <c:formatCode>_(* #,##0.0_);_(* \(#,##0.0\);_(* "-"??_);_(@_)</c:formatCode>
                <c:ptCount val="7"/>
                <c:pt idx="0">
                  <c:v>102620</c:v>
                </c:pt>
                <c:pt idx="1">
                  <c:v>144970</c:v>
                </c:pt>
                <c:pt idx="2">
                  <c:v>156057</c:v>
                </c:pt>
                <c:pt idx="3">
                  <c:v>163474</c:v>
                </c:pt>
                <c:pt idx="4">
                  <c:v>189271</c:v>
                </c:pt>
                <c:pt idx="5">
                  <c:v>211035</c:v>
                </c:pt>
                <c:pt idx="6">
                  <c:v>216378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42-4C13-BE3F-7C3E00722C74}"/>
            </c:ext>
          </c:extLst>
        </c:ser>
        <c:ser>
          <c:idx val="1"/>
          <c:order val="1"/>
          <c:tx>
            <c:strRef>
              <c:f>'Electric Method Simulation'!$E$94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'Electric Method Simulation'!$E$133:$E$139</c:f>
              <c:numCache>
                <c:formatCode>_(* #,##0.00_);_(* \(#,##0.00\);_(* "-"??_);_(@_)</c:formatCode>
                <c:ptCount val="7"/>
                <c:pt idx="1">
                  <c:v>121579.66666666667</c:v>
                </c:pt>
                <c:pt idx="2">
                  <c:v>163929.66666666666</c:v>
                </c:pt>
                <c:pt idx="3">
                  <c:v>175016.66666666666</c:v>
                </c:pt>
                <c:pt idx="4">
                  <c:v>182433.66666666666</c:v>
                </c:pt>
                <c:pt idx="5">
                  <c:v>208230.66666666666</c:v>
                </c:pt>
                <c:pt idx="6">
                  <c:v>229994.66666666666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42-4C13-BE3F-7C3E00722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42815849122167"/>
          <c:y val="0.78724245406824145"/>
          <c:w val="0.70956823225582255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9266065914278"/>
          <c:y val="4.583333333333333E-2"/>
          <c:w val="0.84866741958157943"/>
          <c:h val="0.65229790026246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'Electric Method Simulation'!$C$151</c:f>
              <c:strCache>
                <c:ptCount val="1"/>
                <c:pt idx="0">
                  <c:v>PIS Production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2847769028865"/>
                  <c:y val="0.30050925925925925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'Electric Method Simulation'!$C$152:$C$158</c:f>
              <c:numCache>
                <c:formatCode>_(* #,##0.0_);_(* \(#,##0.0\);_(* "-"??_);_(@_)</c:formatCode>
                <c:ptCount val="7"/>
                <c:pt idx="0">
                  <c:v>746101</c:v>
                </c:pt>
                <c:pt idx="1">
                  <c:v>779441</c:v>
                </c:pt>
                <c:pt idx="2">
                  <c:v>832833</c:v>
                </c:pt>
                <c:pt idx="3">
                  <c:v>879704</c:v>
                </c:pt>
                <c:pt idx="4">
                  <c:v>905266</c:v>
                </c:pt>
                <c:pt idx="5">
                  <c:v>930160</c:v>
                </c:pt>
                <c:pt idx="6">
                  <c:v>937387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1F-44B6-9E09-29A398B0E8FC}"/>
            </c:ext>
          </c:extLst>
        </c:ser>
        <c:ser>
          <c:idx val="1"/>
          <c:order val="1"/>
          <c:tx>
            <c:strRef>
              <c:f>'Electric Method Simulation'!$E$151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'Electric Method Simulation'!$E$152:$E$158</c:f>
              <c:numCache>
                <c:formatCode>_(* #,##0.00_);_(* \(#,##0.00\);_(* "-"??_);_(@_)</c:formatCode>
                <c:ptCount val="7"/>
                <c:pt idx="1">
                  <c:v>777982</c:v>
                </c:pt>
                <c:pt idx="2">
                  <c:v>811322</c:v>
                </c:pt>
                <c:pt idx="3">
                  <c:v>864714</c:v>
                </c:pt>
                <c:pt idx="4">
                  <c:v>911585</c:v>
                </c:pt>
                <c:pt idx="5">
                  <c:v>937147</c:v>
                </c:pt>
                <c:pt idx="6">
                  <c:v>962041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1F-44B6-9E09-29A398B0E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42815849122167"/>
          <c:y val="0.78724245406824145"/>
          <c:w val="0.70956823225582255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9266065914278"/>
          <c:y val="4.583333333333333E-2"/>
          <c:w val="0.84866741958157943"/>
          <c:h val="0.65229790026246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'Electric Method Simulation'!$C$170</c:f>
              <c:strCache>
                <c:ptCount val="1"/>
                <c:pt idx="0">
                  <c:v>PIS Transmission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2847769028865"/>
                  <c:y val="0.30050925925925925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'Electric Method Simulation'!$C$171:$C$177</c:f>
              <c:numCache>
                <c:formatCode>_(* #,##0.0_);_(* \(#,##0.0\);_(* "-"??_);_(@_)</c:formatCode>
                <c:ptCount val="7"/>
                <c:pt idx="0">
                  <c:v>371971</c:v>
                </c:pt>
                <c:pt idx="1">
                  <c:v>401700</c:v>
                </c:pt>
                <c:pt idx="2">
                  <c:v>430613</c:v>
                </c:pt>
                <c:pt idx="3">
                  <c:v>451003</c:v>
                </c:pt>
                <c:pt idx="4">
                  <c:v>477024</c:v>
                </c:pt>
                <c:pt idx="5">
                  <c:v>509897</c:v>
                </c:pt>
                <c:pt idx="6">
                  <c:v>540754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3A-4122-ADEF-7584C3288E8A}"/>
            </c:ext>
          </c:extLst>
        </c:ser>
        <c:ser>
          <c:idx val="1"/>
          <c:order val="1"/>
          <c:tx>
            <c:strRef>
              <c:f>'Electric Method Simulation'!$E$170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'Electric Method Simulation'!$E$171:$E$177</c:f>
              <c:numCache>
                <c:formatCode>_(* #,##0.00_);_(* \(#,##0.00\);_(* "-"??_);_(@_)</c:formatCode>
                <c:ptCount val="7"/>
                <c:pt idx="1">
                  <c:v>400101.5</c:v>
                </c:pt>
                <c:pt idx="2">
                  <c:v>429830.5</c:v>
                </c:pt>
                <c:pt idx="3">
                  <c:v>458743.5</c:v>
                </c:pt>
                <c:pt idx="4">
                  <c:v>479133.5</c:v>
                </c:pt>
                <c:pt idx="5">
                  <c:v>505154.5</c:v>
                </c:pt>
                <c:pt idx="6">
                  <c:v>538027.5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3A-4122-ADEF-7584C3288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42815849122167"/>
          <c:y val="0.78724245406824145"/>
          <c:w val="0.70956823225582255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9266065914278"/>
          <c:y val="4.583333333333333E-2"/>
          <c:w val="0.84866741958157943"/>
          <c:h val="0.65229790026246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'Electric Method Simulation'!$C$189</c:f>
              <c:strCache>
                <c:ptCount val="1"/>
                <c:pt idx="0">
                  <c:v>PIS Distribution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2847769028865"/>
                  <c:y val="0.30050925925925925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'Electric Method Simulation'!$C$190:$C$196</c:f>
              <c:numCache>
                <c:formatCode>_(* #,##0.0_);_(* \(#,##0.0\);_(* "-"??_);_(@_)</c:formatCode>
                <c:ptCount val="7"/>
                <c:pt idx="0">
                  <c:v>842795</c:v>
                </c:pt>
                <c:pt idx="1">
                  <c:v>895055</c:v>
                </c:pt>
                <c:pt idx="2">
                  <c:v>970455</c:v>
                </c:pt>
                <c:pt idx="3">
                  <c:v>1033739</c:v>
                </c:pt>
                <c:pt idx="4">
                  <c:v>1086668</c:v>
                </c:pt>
                <c:pt idx="5">
                  <c:v>1136809</c:v>
                </c:pt>
                <c:pt idx="6">
                  <c:v>1181371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E2-456F-9B2B-DB67D5E66B09}"/>
            </c:ext>
          </c:extLst>
        </c:ser>
        <c:ser>
          <c:idx val="1"/>
          <c:order val="1"/>
          <c:tx>
            <c:strRef>
              <c:f>'Electric Method Simulation'!$E$189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'Electric Method Simulation'!$E$190:$E$196</c:f>
              <c:numCache>
                <c:formatCode>_(* #,##0.00_);_(* \(#,##0.00\);_(* "-"??_);_(@_)</c:formatCode>
                <c:ptCount val="7"/>
                <c:pt idx="1">
                  <c:v>899224.33333333337</c:v>
                </c:pt>
                <c:pt idx="2">
                  <c:v>951484.33333333337</c:v>
                </c:pt>
                <c:pt idx="3">
                  <c:v>1026884.3333333334</c:v>
                </c:pt>
                <c:pt idx="4">
                  <c:v>1090168.3333333333</c:v>
                </c:pt>
                <c:pt idx="5">
                  <c:v>1143097.3333333333</c:v>
                </c:pt>
                <c:pt idx="6">
                  <c:v>1193238.3333333333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E2-456F-9B2B-DB67D5E66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42815849122167"/>
          <c:y val="0.78724245406824145"/>
          <c:w val="0.70956823225582255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9266065914278"/>
          <c:y val="4.583333333333333E-2"/>
          <c:w val="0.84866741958157943"/>
          <c:h val="0.65229790026246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'Electric Method Simulation'!$C$208</c:f>
              <c:strCache>
                <c:ptCount val="1"/>
                <c:pt idx="0">
                  <c:v>PIS General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2847769028865"/>
                  <c:y val="0.30050925925925925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'Electric Method Simulation'!$C$209:$C$215</c:f>
              <c:numCache>
                <c:formatCode>_(* #,##0.0_);_(* \(#,##0.0\);_(* "-"??_);_(@_)</c:formatCode>
                <c:ptCount val="7"/>
                <c:pt idx="0">
                  <c:v>196867</c:v>
                </c:pt>
                <c:pt idx="1">
                  <c:v>212726</c:v>
                </c:pt>
                <c:pt idx="2">
                  <c:v>233266</c:v>
                </c:pt>
                <c:pt idx="3">
                  <c:v>242339</c:v>
                </c:pt>
                <c:pt idx="4">
                  <c:v>260548</c:v>
                </c:pt>
                <c:pt idx="5">
                  <c:v>279555</c:v>
                </c:pt>
                <c:pt idx="6">
                  <c:v>287733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D9-4D8D-A3C6-C98811DD53E6}"/>
            </c:ext>
          </c:extLst>
        </c:ser>
        <c:ser>
          <c:idx val="1"/>
          <c:order val="1"/>
          <c:tx>
            <c:strRef>
              <c:f>'Electric Method Simulation'!$E$208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'Electric Method Simulation'!$E$209:$E$215</c:f>
              <c:numCache>
                <c:formatCode>_(* #,##0.00_);_(* \(#,##0.00\);_(* "-"??_);_(@_)</c:formatCode>
                <c:ptCount val="7"/>
                <c:pt idx="1">
                  <c:v>212011.33333333334</c:v>
                </c:pt>
                <c:pt idx="2">
                  <c:v>227870.33333333334</c:v>
                </c:pt>
                <c:pt idx="3">
                  <c:v>248410.33333333334</c:v>
                </c:pt>
                <c:pt idx="4">
                  <c:v>257483.33333333334</c:v>
                </c:pt>
                <c:pt idx="5">
                  <c:v>275692.33333333331</c:v>
                </c:pt>
                <c:pt idx="6">
                  <c:v>294699.33333333331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D9-4D8D-A3C6-C98811DD5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42815849122167"/>
          <c:y val="0.78724245406824145"/>
          <c:w val="0.70956823225582255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9266065914278"/>
          <c:y val="4.583333333333333E-2"/>
          <c:w val="0.84866741958157943"/>
          <c:h val="0.65229790026246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'Electric Method Simulation'!$C$227</c:f>
              <c:strCache>
                <c:ptCount val="1"/>
                <c:pt idx="0">
                  <c:v>AD Intangible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2847769028865"/>
                  <c:y val="0.30050925925925925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'Electric Method Simulation'!$C$228:$C$234</c:f>
              <c:numCache>
                <c:formatCode>_(* #,##0.0_);_(* \(#,##0.0\);_(* "-"??_);_(@_)</c:formatCode>
                <c:ptCount val="7"/>
                <c:pt idx="0">
                  <c:v>20242</c:v>
                </c:pt>
                <c:pt idx="1">
                  <c:v>24943</c:v>
                </c:pt>
                <c:pt idx="2">
                  <c:v>30914</c:v>
                </c:pt>
                <c:pt idx="3">
                  <c:v>37059</c:v>
                </c:pt>
                <c:pt idx="4">
                  <c:v>43469</c:v>
                </c:pt>
                <c:pt idx="5">
                  <c:v>57078</c:v>
                </c:pt>
                <c:pt idx="6">
                  <c:v>72611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C0-412D-994C-3600BF16FF8C}"/>
            </c:ext>
          </c:extLst>
        </c:ser>
        <c:ser>
          <c:idx val="1"/>
          <c:order val="1"/>
          <c:tx>
            <c:strRef>
              <c:f>'Electric Method Simulation'!$E$227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'Electric Method Simulation'!$E$228:$E$234</c:f>
              <c:numCache>
                <c:formatCode>_(* #,##0.00_);_(* \(#,##0.00\);_(* "-"??_);_(@_)</c:formatCode>
                <c:ptCount val="7"/>
                <c:pt idx="1">
                  <c:v>28970.166666666664</c:v>
                </c:pt>
                <c:pt idx="2">
                  <c:v>33671.166666666664</c:v>
                </c:pt>
                <c:pt idx="3">
                  <c:v>39642.166666666664</c:v>
                </c:pt>
                <c:pt idx="4">
                  <c:v>45787.166666666664</c:v>
                </c:pt>
                <c:pt idx="5">
                  <c:v>52197.166666666664</c:v>
                </c:pt>
                <c:pt idx="6">
                  <c:v>65806.166666666672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C0-412D-994C-3600BF16F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42815849122167"/>
          <c:y val="0.78724245406824145"/>
          <c:w val="0.70956823225582255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9266065914278"/>
          <c:y val="4.583333333333333E-2"/>
          <c:w val="0.84866741958157943"/>
          <c:h val="0.65229790026246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'Electric Method Simulation'!$C$246</c:f>
              <c:strCache>
                <c:ptCount val="1"/>
                <c:pt idx="0">
                  <c:v>AD Production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2847769028865"/>
                  <c:y val="0.30050925925925925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'Electric Method Simulation'!$C$247:$C$253</c:f>
              <c:numCache>
                <c:formatCode>_(* #,##0.0_);_(* \(#,##0.0\);_(* "-"??_);_(@_)</c:formatCode>
                <c:ptCount val="7"/>
                <c:pt idx="0">
                  <c:v>325531</c:v>
                </c:pt>
                <c:pt idx="1">
                  <c:v>342899</c:v>
                </c:pt>
                <c:pt idx="2">
                  <c:v>351625</c:v>
                </c:pt>
                <c:pt idx="3">
                  <c:v>352091</c:v>
                </c:pt>
                <c:pt idx="4">
                  <c:v>365167</c:v>
                </c:pt>
                <c:pt idx="5">
                  <c:v>382437</c:v>
                </c:pt>
                <c:pt idx="6">
                  <c:v>402763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50-4FD5-BB21-227599050861}"/>
            </c:ext>
          </c:extLst>
        </c:ser>
        <c:ser>
          <c:idx val="1"/>
          <c:order val="1"/>
          <c:tx>
            <c:strRef>
              <c:f>'Electric Method Simulation'!$E$246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'Electric Method Simulation'!$E$247:$E$253</c:f>
              <c:numCache>
                <c:formatCode>_(* #,##0.00_);_(* \(#,##0.00\);_(* "-"??_);_(@_)</c:formatCode>
                <c:ptCount val="7"/>
                <c:pt idx="1">
                  <c:v>338403</c:v>
                </c:pt>
                <c:pt idx="2">
                  <c:v>355771</c:v>
                </c:pt>
                <c:pt idx="3">
                  <c:v>364497</c:v>
                </c:pt>
                <c:pt idx="4">
                  <c:v>364963</c:v>
                </c:pt>
                <c:pt idx="5">
                  <c:v>378039</c:v>
                </c:pt>
                <c:pt idx="6">
                  <c:v>395309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50-4FD5-BB21-227599050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42815849122167"/>
          <c:y val="0.78724245406824145"/>
          <c:w val="0.70956823225582255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9266065914278"/>
          <c:y val="4.583333333333333E-2"/>
          <c:w val="0.84866741958157943"/>
          <c:h val="0.65229790026246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'Electric Method Simulation'!$C$265</c:f>
              <c:strCache>
                <c:ptCount val="1"/>
                <c:pt idx="0">
                  <c:v>AD Transmission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2847769028865"/>
                  <c:y val="0.30050925925925925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'Electric Method Simulation'!$C$266:$C$272</c:f>
              <c:numCache>
                <c:formatCode>_(* #,##0.0_);_(* \(#,##0.0\);_(* "-"??_);_(@_)</c:formatCode>
                <c:ptCount val="7"/>
                <c:pt idx="0">
                  <c:v>123869</c:v>
                </c:pt>
                <c:pt idx="1">
                  <c:v>129936</c:v>
                </c:pt>
                <c:pt idx="2">
                  <c:v>135624</c:v>
                </c:pt>
                <c:pt idx="3">
                  <c:v>136838</c:v>
                </c:pt>
                <c:pt idx="4">
                  <c:v>140271</c:v>
                </c:pt>
                <c:pt idx="5">
                  <c:v>147016</c:v>
                </c:pt>
                <c:pt idx="6">
                  <c:v>153938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E0-4754-AC26-35E7A03A74E3}"/>
            </c:ext>
          </c:extLst>
        </c:ser>
        <c:ser>
          <c:idx val="1"/>
          <c:order val="1"/>
          <c:tx>
            <c:strRef>
              <c:f>'Electric Method Simulation'!$E$265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'Electric Method Simulation'!$E$266:$E$272</c:f>
              <c:numCache>
                <c:formatCode>_(* #,##0.00_);_(* \(#,##0.00\);_(* "-"??_);_(@_)</c:formatCode>
                <c:ptCount val="7"/>
                <c:pt idx="1">
                  <c:v>128880.5</c:v>
                </c:pt>
                <c:pt idx="2">
                  <c:v>134947.5</c:v>
                </c:pt>
                <c:pt idx="3">
                  <c:v>140635.5</c:v>
                </c:pt>
                <c:pt idx="4">
                  <c:v>141849.5</c:v>
                </c:pt>
                <c:pt idx="5">
                  <c:v>145282.5</c:v>
                </c:pt>
                <c:pt idx="6">
                  <c:v>152027.5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E0-4754-AC26-35E7A03A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42815849122167"/>
          <c:y val="0.78724245406824145"/>
          <c:w val="0.70956823225582255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9266065914278"/>
          <c:y val="4.583333333333333E-2"/>
          <c:w val="0.84866741958157943"/>
          <c:h val="0.65229790026246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'Electric Method Simulation'!$C$283</c:f>
              <c:strCache>
                <c:ptCount val="1"/>
                <c:pt idx="0">
                  <c:v>AD Distribution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2847769028865"/>
                  <c:y val="0.30050925925925925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'Electric Method Simulation'!$C$284:$C$290</c:f>
              <c:numCache>
                <c:formatCode>_(* #,##0.0_);_(* \(#,##0.0\);_(* "-"??_);_(@_)</c:formatCode>
                <c:ptCount val="7"/>
                <c:pt idx="0">
                  <c:v>252722</c:v>
                </c:pt>
                <c:pt idx="1">
                  <c:v>273578</c:v>
                </c:pt>
                <c:pt idx="2">
                  <c:v>295383</c:v>
                </c:pt>
                <c:pt idx="3">
                  <c:v>314013</c:v>
                </c:pt>
                <c:pt idx="4">
                  <c:v>335270</c:v>
                </c:pt>
                <c:pt idx="5">
                  <c:v>352811</c:v>
                </c:pt>
                <c:pt idx="6">
                  <c:v>352905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B9-4730-A972-B189B81DD774}"/>
            </c:ext>
          </c:extLst>
        </c:ser>
        <c:ser>
          <c:idx val="1"/>
          <c:order val="1"/>
          <c:tx>
            <c:strRef>
              <c:f>'Electric Method Simulation'!$E$283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'Electric Method Simulation'!$E$284:$E$290</c:f>
              <c:numCache>
                <c:formatCode>_(* #,##0.00_);_(* \(#,##0.00\);_(* "-"??_);_(@_)</c:formatCode>
                <c:ptCount val="7"/>
                <c:pt idx="1">
                  <c:v>269419.16666666669</c:v>
                </c:pt>
                <c:pt idx="2">
                  <c:v>290275.16666666669</c:v>
                </c:pt>
                <c:pt idx="3">
                  <c:v>312080.16666666669</c:v>
                </c:pt>
                <c:pt idx="4">
                  <c:v>330710.16666666669</c:v>
                </c:pt>
                <c:pt idx="5">
                  <c:v>351967.16666666669</c:v>
                </c:pt>
                <c:pt idx="6">
                  <c:v>369508.16666666669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B9-4730-A972-B189B81DD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42815849122167"/>
          <c:y val="0.78724245406824145"/>
          <c:w val="0.70956823225582255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9266065914278"/>
          <c:y val="4.583333333333333E-2"/>
          <c:w val="0.84866741958157943"/>
          <c:h val="0.65229790026246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'Electric Method Simulation'!$C$302</c:f>
              <c:strCache>
                <c:ptCount val="1"/>
                <c:pt idx="0">
                  <c:v>AD General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2847769028865"/>
                  <c:y val="0.30050925925925925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'Electric Method Simulation'!$C$303:$C$309</c:f>
              <c:numCache>
                <c:formatCode>_(* #,##0.0_);_(* \(#,##0.0\);_(* "-"??_);_(@_)</c:formatCode>
                <c:ptCount val="7"/>
                <c:pt idx="0">
                  <c:v>65720</c:v>
                </c:pt>
                <c:pt idx="1">
                  <c:v>73050</c:v>
                </c:pt>
                <c:pt idx="2">
                  <c:v>80093</c:v>
                </c:pt>
                <c:pt idx="3">
                  <c:v>85360</c:v>
                </c:pt>
                <c:pt idx="4">
                  <c:v>93140</c:v>
                </c:pt>
                <c:pt idx="5">
                  <c:v>92865</c:v>
                </c:pt>
                <c:pt idx="6">
                  <c:v>95550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E0-4222-97A1-C001DCA471F4}"/>
            </c:ext>
          </c:extLst>
        </c:ser>
        <c:ser>
          <c:idx val="1"/>
          <c:order val="1"/>
          <c:tx>
            <c:strRef>
              <c:f>'Electric Method Simulation'!$E$302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'Electric Method Simulation'!$E$303:$E$309</c:f>
              <c:numCache>
                <c:formatCode>_(* #,##0.00_);_(* \(#,##0.00\);_(* "-"??_);_(@_)</c:formatCode>
                <c:ptCount val="7"/>
                <c:pt idx="1">
                  <c:v>70691.666666666672</c:v>
                </c:pt>
                <c:pt idx="2">
                  <c:v>78021.666666666672</c:v>
                </c:pt>
                <c:pt idx="3">
                  <c:v>85064.666666666672</c:v>
                </c:pt>
                <c:pt idx="4">
                  <c:v>90331.666666666672</c:v>
                </c:pt>
                <c:pt idx="5">
                  <c:v>98111.666666666672</c:v>
                </c:pt>
                <c:pt idx="6">
                  <c:v>97836.666666666672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E0-4222-97A1-C001DCA47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42815849122167"/>
          <c:y val="0.78724245406824145"/>
          <c:w val="0.70956823225582255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9266065914278"/>
          <c:y val="4.583333333333333E-2"/>
          <c:w val="0.84866741958157943"/>
          <c:h val="0.65229790026246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'Electric Method Simulation'!$C$321</c:f>
              <c:strCache>
                <c:ptCount val="1"/>
                <c:pt idx="0">
                  <c:v>Deferred Taxes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7.8307805509273742E-2"/>
                  <c:y val="-0.29433627870471174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'Electric Method Simulation'!$C$322:$C$328</c:f>
              <c:numCache>
                <c:formatCode>_(* #,##0.0_);_(* \(#,##0.0\);_(* "-"??_);_(@_)</c:formatCode>
                <c:ptCount val="7"/>
                <c:pt idx="0">
                  <c:v>-257766</c:v>
                </c:pt>
                <c:pt idx="1">
                  <c:v>-317860</c:v>
                </c:pt>
                <c:pt idx="2">
                  <c:v>-353900</c:v>
                </c:pt>
                <c:pt idx="3">
                  <c:v>-396851</c:v>
                </c:pt>
                <c:pt idx="4">
                  <c:v>-411001</c:v>
                </c:pt>
                <c:pt idx="5">
                  <c:v>-415541</c:v>
                </c:pt>
                <c:pt idx="6">
                  <c:v>-416473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F7-4F6B-9EDA-29D3B4CF5FD9}"/>
            </c:ext>
          </c:extLst>
        </c:ser>
        <c:ser>
          <c:idx val="1"/>
          <c:order val="1"/>
          <c:tx>
            <c:strRef>
              <c:f>'Electric Method Simulation'!$E$321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'Electric Method Simulation'!$E$322:$E$328</c:f>
              <c:numCache>
                <c:formatCode>_(* #,##0.00_);_(* \(#,##0.00\);_(* "-"??_);_(@_)</c:formatCode>
                <c:ptCount val="7"/>
                <c:pt idx="1">
                  <c:v>-284217.16666666669</c:v>
                </c:pt>
                <c:pt idx="2">
                  <c:v>-344311.16666666669</c:v>
                </c:pt>
                <c:pt idx="3">
                  <c:v>-380351.16666666669</c:v>
                </c:pt>
                <c:pt idx="4">
                  <c:v>-423302.16666666669</c:v>
                </c:pt>
                <c:pt idx="5">
                  <c:v>-437452.16666666669</c:v>
                </c:pt>
                <c:pt idx="6">
                  <c:v>-441992.16666666669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F7-4F6B-9EDA-29D3B4CF5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42815849122167"/>
          <c:y val="0.78724245406824145"/>
          <c:w val="0.70956823225582255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416288234783"/>
          <c:y val="5.2948255114320095E-2"/>
          <c:w val="0.86231845141724384"/>
          <c:h val="0.640359650989572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Method Simulation'!$C$52</c:f>
              <c:strCache>
                <c:ptCount val="1"/>
                <c:pt idx="0">
                  <c:v>Adjusted Operating Expenses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2847769028865"/>
                  <c:y val="0.30050925925925925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'Gas Method Simulation'!$C$53:$C$59</c:f>
              <c:numCache>
                <c:formatCode>_(* #,##0.0_);_(* \(#,##0.0\);_(* "-"??_);_(@_)</c:formatCode>
                <c:ptCount val="7"/>
                <c:pt idx="0">
                  <c:v>31524</c:v>
                </c:pt>
                <c:pt idx="1">
                  <c:v>34918</c:v>
                </c:pt>
                <c:pt idx="2">
                  <c:v>34606</c:v>
                </c:pt>
                <c:pt idx="3">
                  <c:v>35261</c:v>
                </c:pt>
                <c:pt idx="4">
                  <c:v>37298</c:v>
                </c:pt>
                <c:pt idx="5">
                  <c:v>39437</c:v>
                </c:pt>
                <c:pt idx="6">
                  <c:v>42735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24-4F2B-B932-E77CCAE42B50}"/>
            </c:ext>
          </c:extLst>
        </c:ser>
        <c:ser>
          <c:idx val="1"/>
          <c:order val="1"/>
          <c:tx>
            <c:strRef>
              <c:f>'Gas Method Simulation'!$E$52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'Gas Method Simulation'!$E$53:$E$59</c:f>
              <c:numCache>
                <c:formatCode>_(* #,##0.00_);_(* \(#,##0.00\);_(* "-"??_);_(@_)</c:formatCode>
                <c:ptCount val="7"/>
                <c:pt idx="1">
                  <c:v>33392.5</c:v>
                </c:pt>
                <c:pt idx="2">
                  <c:v>36786.5</c:v>
                </c:pt>
                <c:pt idx="3">
                  <c:v>36474.5</c:v>
                </c:pt>
                <c:pt idx="4">
                  <c:v>37129.5</c:v>
                </c:pt>
                <c:pt idx="5">
                  <c:v>39166.5</c:v>
                </c:pt>
                <c:pt idx="6">
                  <c:v>41305.5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24-4F2B-B932-E77CCAE4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75485511653069"/>
          <c:y val="0.78760358926253349"/>
          <c:w val="0.59082886454639505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Method Simulation'!$C$71</c:f>
              <c:strCache>
                <c:ptCount val="1"/>
                <c:pt idx="0">
                  <c:v>Total Depreciation/Amortization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2847769028865"/>
                  <c:y val="0.30050925925925925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'Gas Method Simulation'!$C$72:$C$78</c:f>
              <c:numCache>
                <c:formatCode>_(* #,##0.0_);_(* \(#,##0.0\);_(* "-"??_);_(@_)</c:formatCode>
                <c:ptCount val="7"/>
                <c:pt idx="0">
                  <c:v>13304</c:v>
                </c:pt>
                <c:pt idx="1">
                  <c:v>15176</c:v>
                </c:pt>
                <c:pt idx="2">
                  <c:v>16618</c:v>
                </c:pt>
                <c:pt idx="3">
                  <c:v>18039</c:v>
                </c:pt>
                <c:pt idx="4">
                  <c:v>20221</c:v>
                </c:pt>
                <c:pt idx="5">
                  <c:v>21710</c:v>
                </c:pt>
                <c:pt idx="6">
                  <c:v>23075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CB-4AC4-ADA3-3963523BD7A5}"/>
            </c:ext>
          </c:extLst>
        </c:ser>
        <c:ser>
          <c:idx val="1"/>
          <c:order val="1"/>
          <c:tx>
            <c:strRef>
              <c:f>'Gas Method Simulation'!$E$71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'Gas Method Simulation'!$E$72:$E$78</c:f>
              <c:numCache>
                <c:formatCode>_(* #,##0.00_);_(* \(#,##0.00\);_(* "-"??_);_(@_)</c:formatCode>
                <c:ptCount val="7"/>
                <c:pt idx="1">
                  <c:v>14932.5</c:v>
                </c:pt>
                <c:pt idx="2">
                  <c:v>16804.5</c:v>
                </c:pt>
                <c:pt idx="3">
                  <c:v>18246.5</c:v>
                </c:pt>
                <c:pt idx="4">
                  <c:v>19667.5</c:v>
                </c:pt>
                <c:pt idx="5">
                  <c:v>21849.5</c:v>
                </c:pt>
                <c:pt idx="6">
                  <c:v>23338.5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CB-4AC4-ADA3-3963523BD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1037206106507"/>
          <c:y val="0.80152844530797285"/>
          <c:w val="0.67345990728089777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Method Simulation'!$C$90</c:f>
              <c:strCache>
                <c:ptCount val="1"/>
                <c:pt idx="0">
                  <c:v>Adjusted Taxes Other Than Income Tax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2847769028865"/>
                  <c:y val="0.30050925925925925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'Gas Method Simulation'!$C$91:$C$97</c:f>
              <c:numCache>
                <c:formatCode>_(* #,##0.0_);_(* \(#,##0.0\);_(* "-"??_);_(@_)</c:formatCode>
                <c:ptCount val="7"/>
                <c:pt idx="0">
                  <c:v>5523</c:v>
                </c:pt>
                <c:pt idx="1">
                  <c:v>5553</c:v>
                </c:pt>
                <c:pt idx="2">
                  <c:v>6045</c:v>
                </c:pt>
                <c:pt idx="3">
                  <c:v>6643</c:v>
                </c:pt>
                <c:pt idx="4">
                  <c:v>7614</c:v>
                </c:pt>
                <c:pt idx="5">
                  <c:v>7426</c:v>
                </c:pt>
                <c:pt idx="6">
                  <c:v>7424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BD-4414-8851-C5275CF85EE6}"/>
            </c:ext>
          </c:extLst>
        </c:ser>
        <c:ser>
          <c:idx val="1"/>
          <c:order val="1"/>
          <c:tx>
            <c:strRef>
              <c:f>'Gas Method Simulation'!$E$90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'Gas Method Simulation'!$E$91:$E$97</c:f>
              <c:numCache>
                <c:formatCode>_(* #,##0.00_);_(* \(#,##0.00\);_(* "-"??_);_(@_)</c:formatCode>
                <c:ptCount val="7"/>
                <c:pt idx="1">
                  <c:v>5839.833333333333</c:v>
                </c:pt>
                <c:pt idx="2">
                  <c:v>5869.833333333333</c:v>
                </c:pt>
                <c:pt idx="3">
                  <c:v>6361.833333333333</c:v>
                </c:pt>
                <c:pt idx="4">
                  <c:v>6959.833333333333</c:v>
                </c:pt>
                <c:pt idx="5">
                  <c:v>7930.833333333333</c:v>
                </c:pt>
                <c:pt idx="6">
                  <c:v>7742.833333333333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BD-4414-8851-C5275CF85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2682456819277"/>
          <c:y val="0.80619697047672967"/>
          <c:w val="0.7075622142016601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9266065914278"/>
          <c:y val="4.583333333333333E-2"/>
          <c:w val="0.84866741958157943"/>
          <c:h val="0.65229790026246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Method Simulation'!$C$109</c:f>
              <c:strCache>
                <c:ptCount val="1"/>
                <c:pt idx="0">
                  <c:v>Net Plant After Deferred Income Tax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2847769028865"/>
                  <c:y val="0.30050925925925925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'Gas Method Simulation'!$C$110:$C$116</c:f>
              <c:numCache>
                <c:formatCode>_(* #,##0.0_);_(* \(#,##0.0\);_(* "-"??_);_(@_)</c:formatCode>
                <c:ptCount val="7"/>
                <c:pt idx="0">
                  <c:v>225901</c:v>
                </c:pt>
                <c:pt idx="1">
                  <c:v>244647</c:v>
                </c:pt>
                <c:pt idx="2">
                  <c:v>262930</c:v>
                </c:pt>
                <c:pt idx="3">
                  <c:v>285440</c:v>
                </c:pt>
                <c:pt idx="4">
                  <c:v>320131</c:v>
                </c:pt>
                <c:pt idx="5">
                  <c:v>365325</c:v>
                </c:pt>
                <c:pt idx="6">
                  <c:v>395278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6A-4067-B2B9-44CB2FDB9ABA}"/>
            </c:ext>
          </c:extLst>
        </c:ser>
        <c:ser>
          <c:idx val="1"/>
          <c:order val="1"/>
          <c:tx>
            <c:strRef>
              <c:f>'Gas Method Simulation'!$E$90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'Gas Method Simulation'!$E$110:$E$116</c:f>
              <c:numCache>
                <c:formatCode>_(* #,##0.00_);_(* \(#,##0.00\);_(* "-"??_);_(@_)</c:formatCode>
                <c:ptCount val="7"/>
                <c:pt idx="1">
                  <c:v>254130.5</c:v>
                </c:pt>
                <c:pt idx="2">
                  <c:v>272876.5</c:v>
                </c:pt>
                <c:pt idx="3">
                  <c:v>291159.5</c:v>
                </c:pt>
                <c:pt idx="4">
                  <c:v>313669.5</c:v>
                </c:pt>
                <c:pt idx="5">
                  <c:v>348360.5</c:v>
                </c:pt>
                <c:pt idx="6">
                  <c:v>393554.5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6A-4067-B2B9-44CB2FDB9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42815849122167"/>
          <c:y val="0.78724245406824145"/>
          <c:w val="0.70956823225582255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9266065914278"/>
          <c:y val="4.583333333333333E-2"/>
          <c:w val="0.84866741958157943"/>
          <c:h val="0.65229790026246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Method Simulation'!$C$128</c:f>
              <c:strCache>
                <c:ptCount val="1"/>
                <c:pt idx="0">
                  <c:v>PIS Storage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2847769028865"/>
                  <c:y val="0.30050925925925925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'Gas Method Simulation'!$C$129:$C$135</c:f>
              <c:numCache>
                <c:formatCode>_(* #,##0.0_);_(* \(#,##0.0\);_(* "-"??_);_(@_)</c:formatCode>
                <c:ptCount val="7"/>
                <c:pt idx="0">
                  <c:v>25235</c:v>
                </c:pt>
                <c:pt idx="1">
                  <c:v>25720</c:v>
                </c:pt>
                <c:pt idx="2">
                  <c:v>26868</c:v>
                </c:pt>
                <c:pt idx="3">
                  <c:v>27138</c:v>
                </c:pt>
                <c:pt idx="4">
                  <c:v>28442</c:v>
                </c:pt>
                <c:pt idx="5">
                  <c:v>29714</c:v>
                </c:pt>
                <c:pt idx="6">
                  <c:v>31103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77-4D45-BE38-5973180F8EC8}"/>
            </c:ext>
          </c:extLst>
        </c:ser>
        <c:ser>
          <c:idx val="1"/>
          <c:order val="1"/>
          <c:tx>
            <c:strRef>
              <c:f>'Gas Method Simulation'!$E$90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yVal>
            <c:numRef>
              <c:f>'Gas Method Simulation'!$E$129:$E$135</c:f>
              <c:numCache>
                <c:formatCode>_(* #,##0.00_);_(* \(#,##0.00\);_(* "-"??_);_(@_)</c:formatCode>
                <c:ptCount val="7"/>
                <c:pt idx="1">
                  <c:v>26213</c:v>
                </c:pt>
                <c:pt idx="2">
                  <c:v>26698</c:v>
                </c:pt>
                <c:pt idx="3">
                  <c:v>27846</c:v>
                </c:pt>
                <c:pt idx="4">
                  <c:v>28116</c:v>
                </c:pt>
                <c:pt idx="5">
                  <c:v>29420</c:v>
                </c:pt>
                <c:pt idx="6">
                  <c:v>30692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77-4D45-BE38-5973180F8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42815849122167"/>
          <c:y val="0.78724245406824145"/>
          <c:w val="0.70956823225582255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9266065914278"/>
          <c:y val="4.583333333333333E-2"/>
          <c:w val="0.84866741958157943"/>
          <c:h val="0.65229790026246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Method Simulation'!$C$147</c:f>
              <c:strCache>
                <c:ptCount val="1"/>
                <c:pt idx="0">
                  <c:v>PIS Distribution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2847769028865"/>
                  <c:y val="0.30050925925925925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'Gas Method Simulation'!$C$148:$C$154</c:f>
              <c:numCache>
                <c:formatCode>_(* #,##0.0_);_(* \(#,##0.0\);_(* "-"??_);_(@_)</c:formatCode>
                <c:ptCount val="7"/>
                <c:pt idx="0">
                  <c:v>337894</c:v>
                </c:pt>
                <c:pt idx="1">
                  <c:v>360612</c:v>
                </c:pt>
                <c:pt idx="2">
                  <c:v>390508</c:v>
                </c:pt>
                <c:pt idx="3">
                  <c:v>422774</c:v>
                </c:pt>
                <c:pt idx="4">
                  <c:v>455595</c:v>
                </c:pt>
                <c:pt idx="5">
                  <c:v>484536</c:v>
                </c:pt>
                <c:pt idx="6">
                  <c:v>510059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1A-46E9-BC9A-D749A46DE3AB}"/>
            </c:ext>
          </c:extLst>
        </c:ser>
        <c:ser>
          <c:idx val="1"/>
          <c:order val="1"/>
          <c:tx>
            <c:strRef>
              <c:f>'Gas Method Simulation'!$E$147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'Gas Method Simulation'!$E$148:$E$154</c:f>
              <c:numCache>
                <c:formatCode>_(* #,##0.00_);_(* \(#,##0.00\);_(* "-"??_);_(@_)</c:formatCode>
                <c:ptCount val="7"/>
                <c:pt idx="1">
                  <c:v>366588.16666666669</c:v>
                </c:pt>
                <c:pt idx="2">
                  <c:v>389306.16666666669</c:v>
                </c:pt>
                <c:pt idx="3">
                  <c:v>419202.16666666669</c:v>
                </c:pt>
                <c:pt idx="4">
                  <c:v>451468.16666666669</c:v>
                </c:pt>
                <c:pt idx="5">
                  <c:v>484289.16666666669</c:v>
                </c:pt>
                <c:pt idx="6">
                  <c:v>513230.16666666669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1A-46E9-BC9A-D749A46DE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42815849122167"/>
          <c:y val="0.78724245406824145"/>
          <c:w val="0.70956823225582255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9266065914278"/>
          <c:y val="4.583333333333333E-2"/>
          <c:w val="0.84866741958157943"/>
          <c:h val="0.65229790026246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Method Simulation'!$C$166</c:f>
              <c:strCache>
                <c:ptCount val="1"/>
                <c:pt idx="0">
                  <c:v>PIS General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2847769028865"/>
                  <c:y val="0.30050925925925925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'Gas Method Simulation'!$C$167:$C$173</c:f>
              <c:numCache>
                <c:formatCode>_(* #,##0.0_);_(* \(#,##0.0\);_(* "-"??_);_(@_)</c:formatCode>
                <c:ptCount val="7"/>
                <c:pt idx="0">
                  <c:v>59169</c:v>
                </c:pt>
                <c:pt idx="1">
                  <c:v>75514</c:v>
                </c:pt>
                <c:pt idx="2">
                  <c:v>82624</c:v>
                </c:pt>
                <c:pt idx="3">
                  <c:v>93491</c:v>
                </c:pt>
                <c:pt idx="4">
                  <c:v>114053</c:v>
                </c:pt>
                <c:pt idx="5">
                  <c:v>141661</c:v>
                </c:pt>
                <c:pt idx="6">
                  <c:v>154767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39-4FB5-98A1-31A14AAC9CE5}"/>
            </c:ext>
          </c:extLst>
        </c:ser>
        <c:ser>
          <c:idx val="1"/>
          <c:order val="1"/>
          <c:tx>
            <c:strRef>
              <c:f>'Gas Method Simulation'!$E$166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'Gas Method Simulation'!$E$167:$E$173</c:f>
              <c:numCache>
                <c:formatCode>_(* #,##0.00_);_(* \(#,##0.00\);_(* "-"??_);_(@_)</c:formatCode>
                <c:ptCount val="7"/>
                <c:pt idx="1">
                  <c:v>75102</c:v>
                </c:pt>
                <c:pt idx="2">
                  <c:v>91447</c:v>
                </c:pt>
                <c:pt idx="3">
                  <c:v>98557</c:v>
                </c:pt>
                <c:pt idx="4">
                  <c:v>109424</c:v>
                </c:pt>
                <c:pt idx="5">
                  <c:v>129986</c:v>
                </c:pt>
                <c:pt idx="6">
                  <c:v>157594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39-4FB5-98A1-31A14AAC9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42815849122167"/>
          <c:y val="0.78724245406824145"/>
          <c:w val="0.70956823225582255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9266065914278"/>
          <c:y val="4.583333333333333E-2"/>
          <c:w val="0.84866741958157943"/>
          <c:h val="0.65229790026246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Method Simulation'!$C$186</c:f>
              <c:strCache>
                <c:ptCount val="1"/>
                <c:pt idx="0">
                  <c:v>AD Storage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2847769028865"/>
                  <c:y val="0.30050925925925925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'Gas Method Simulation'!$C$187:$C$193</c:f>
              <c:numCache>
                <c:formatCode>_(* #,##0.0_);_(* \(#,##0.0\);_(* "-"??_);_(@_)</c:formatCode>
                <c:ptCount val="7"/>
                <c:pt idx="0">
                  <c:v>9521</c:v>
                </c:pt>
                <c:pt idx="1">
                  <c:v>9906</c:v>
                </c:pt>
                <c:pt idx="2">
                  <c:v>10318</c:v>
                </c:pt>
                <c:pt idx="3">
                  <c:v>10493</c:v>
                </c:pt>
                <c:pt idx="4">
                  <c:v>11051</c:v>
                </c:pt>
                <c:pt idx="5">
                  <c:v>11566</c:v>
                </c:pt>
                <c:pt idx="6">
                  <c:v>12024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30-4D88-B579-CB5D9B535804}"/>
            </c:ext>
          </c:extLst>
        </c:ser>
        <c:ser>
          <c:idx val="1"/>
          <c:order val="1"/>
          <c:tx>
            <c:strRef>
              <c:f>'Gas Method Simulation'!$E$186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'Gas Method Simulation'!$E$187:$E$193</c:f>
              <c:numCache>
                <c:formatCode>_(* #,##0.00_);_(* \(#,##0.00\);_(* "-"??_);_(@_)</c:formatCode>
                <c:ptCount val="7"/>
                <c:pt idx="1">
                  <c:v>9938.1666666666661</c:v>
                </c:pt>
                <c:pt idx="2">
                  <c:v>10323.166666666666</c:v>
                </c:pt>
                <c:pt idx="3">
                  <c:v>10735.166666666666</c:v>
                </c:pt>
                <c:pt idx="4">
                  <c:v>10910.166666666666</c:v>
                </c:pt>
                <c:pt idx="5">
                  <c:v>11468.166666666666</c:v>
                </c:pt>
                <c:pt idx="6">
                  <c:v>11983.166666666666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30-4D88-B579-CB5D9B535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42815849122167"/>
          <c:y val="0.78724245406824145"/>
          <c:w val="0.70956823225582255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9266065914278"/>
          <c:y val="4.583333333333333E-2"/>
          <c:w val="0.84866741958157943"/>
          <c:h val="0.65229790026246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Method Simulation'!$C$205</c:f>
              <c:strCache>
                <c:ptCount val="1"/>
                <c:pt idx="0">
                  <c:v>AD Production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2847769028865"/>
                  <c:y val="0.30050925925925925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'Gas Method Simulation'!$C$206:$C$212</c:f>
              <c:numCache>
                <c:formatCode>_(* #,##0.0_);_(* \(#,##0.0\);_(* "-"??_);_(@_)</c:formatCode>
                <c:ptCount val="7"/>
                <c:pt idx="0">
                  <c:v>114795</c:v>
                </c:pt>
                <c:pt idx="1">
                  <c:v>121623</c:v>
                </c:pt>
                <c:pt idx="2">
                  <c:v>129098</c:v>
                </c:pt>
                <c:pt idx="3">
                  <c:v>136840</c:v>
                </c:pt>
                <c:pt idx="4">
                  <c:v>144969</c:v>
                </c:pt>
                <c:pt idx="5">
                  <c:v>149281</c:v>
                </c:pt>
                <c:pt idx="6">
                  <c:v>148924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6D-41B2-81D9-BE45958D78B4}"/>
            </c:ext>
          </c:extLst>
        </c:ser>
        <c:ser>
          <c:idx val="1"/>
          <c:order val="1"/>
          <c:tx>
            <c:strRef>
              <c:f>'Gas Method Simulation'!$E$205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'Gas Method Simulation'!$E$206:$E$212</c:f>
              <c:numCache>
                <c:formatCode>_(* #,##0.00_);_(* \(#,##0.00\);_(* "-"??_);_(@_)</c:formatCode>
                <c:ptCount val="7"/>
                <c:pt idx="1">
                  <c:v>120483.16666666667</c:v>
                </c:pt>
                <c:pt idx="2">
                  <c:v>127311.16666666667</c:v>
                </c:pt>
                <c:pt idx="3">
                  <c:v>134786.16666666666</c:v>
                </c:pt>
                <c:pt idx="4">
                  <c:v>142528.16666666666</c:v>
                </c:pt>
                <c:pt idx="5">
                  <c:v>150657.16666666666</c:v>
                </c:pt>
                <c:pt idx="6">
                  <c:v>154969.16666666666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6D-41B2-81D9-BE45958D7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42815849122167"/>
          <c:y val="0.78724245406824145"/>
          <c:w val="0.70956823225582255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9266065914278"/>
          <c:y val="4.583333333333333E-2"/>
          <c:w val="0.84866741958157943"/>
          <c:h val="0.65229790026246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Method Simulation'!$C$224</c:f>
              <c:strCache>
                <c:ptCount val="1"/>
                <c:pt idx="0">
                  <c:v>AD General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2847769028865"/>
                  <c:y val="0.30050925925925925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'Gas Method Simulation'!$C$225:$C$231</c:f>
              <c:numCache>
                <c:formatCode>_(* #,##0.0_);_(* \(#,##0.0\);_(* "-"??_);_(@_)</c:formatCode>
                <c:ptCount val="7"/>
                <c:pt idx="0">
                  <c:v>17429</c:v>
                </c:pt>
                <c:pt idx="1">
                  <c:v>20741</c:v>
                </c:pt>
                <c:pt idx="2">
                  <c:v>23473</c:v>
                </c:pt>
                <c:pt idx="3">
                  <c:v>27497</c:v>
                </c:pt>
                <c:pt idx="4">
                  <c:v>32354</c:v>
                </c:pt>
                <c:pt idx="5">
                  <c:v>38750</c:v>
                </c:pt>
                <c:pt idx="6">
                  <c:v>47445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F7-4551-AFD0-83A84A803276}"/>
            </c:ext>
          </c:extLst>
        </c:ser>
        <c:ser>
          <c:idx val="1"/>
          <c:order val="1"/>
          <c:tx>
            <c:strRef>
              <c:f>'Gas Method Simulation'!$E$224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'Gas Method Simulation'!$E$225:$E$231</c:f>
              <c:numCache>
                <c:formatCode>_(* #,##0.00_);_(* \(#,##0.00\);_(* "-"??_);_(@_)</c:formatCode>
                <c:ptCount val="7"/>
                <c:pt idx="1">
                  <c:v>22431.666666666668</c:v>
                </c:pt>
                <c:pt idx="2">
                  <c:v>25743.666666666668</c:v>
                </c:pt>
                <c:pt idx="3">
                  <c:v>28475.666666666668</c:v>
                </c:pt>
                <c:pt idx="4">
                  <c:v>32499.666666666668</c:v>
                </c:pt>
                <c:pt idx="5">
                  <c:v>37356.666666666664</c:v>
                </c:pt>
                <c:pt idx="6">
                  <c:v>43752.666666666664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F7-4551-AFD0-83A84A803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42815849122167"/>
          <c:y val="0.78724245406824145"/>
          <c:w val="0.70956823225582255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9266065914278"/>
          <c:y val="4.583333333333333E-2"/>
          <c:w val="0.84866741958157943"/>
          <c:h val="0.652297900262467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Method Simulation'!$C$243</c:f>
              <c:strCache>
                <c:ptCount val="1"/>
                <c:pt idx="0">
                  <c:v>Deferred Taxes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5.5300117560492905E-2"/>
                  <c:y val="-0.22840789595834282"/>
                </c:manualLayout>
              </c:layout>
              <c:numFmt formatCode="General" sourceLinked="0"/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'Gas Method Simulation'!$C$244:$C$250</c:f>
              <c:numCache>
                <c:formatCode>_(* #,##0.0_);_(* \(#,##0.0\);_(* "-"??_);_(@_)</c:formatCode>
                <c:ptCount val="7"/>
                <c:pt idx="0">
                  <c:v>-54652</c:v>
                </c:pt>
                <c:pt idx="1">
                  <c:v>-64929</c:v>
                </c:pt>
                <c:pt idx="2">
                  <c:v>-74181</c:v>
                </c:pt>
                <c:pt idx="3">
                  <c:v>-83133</c:v>
                </c:pt>
                <c:pt idx="4">
                  <c:v>-89585</c:v>
                </c:pt>
                <c:pt idx="5">
                  <c:v>-90989</c:v>
                </c:pt>
                <c:pt idx="6">
                  <c:v>-92258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F4-4DC4-82F8-2629758EFBFC}"/>
            </c:ext>
          </c:extLst>
        </c:ser>
        <c:ser>
          <c:idx val="1"/>
          <c:order val="1"/>
          <c:tx>
            <c:strRef>
              <c:f>'Gas Method Simulation'!$E$243</c:f>
              <c:strCache>
                <c:ptCount val="1"/>
                <c:pt idx="0">
                  <c:v>Line Fit With Delta Method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'Gas Method Simulation'!$E$244:$E$250</c:f>
              <c:numCache>
                <c:formatCode>_(* #,##0.00_);_(* \(#,##0.00\);_(* "-"??_);_(@_)</c:formatCode>
                <c:ptCount val="7"/>
                <c:pt idx="1">
                  <c:v>-60919.666666666664</c:v>
                </c:pt>
                <c:pt idx="2">
                  <c:v>-71196.666666666672</c:v>
                </c:pt>
                <c:pt idx="3">
                  <c:v>-80448.666666666672</c:v>
                </c:pt>
                <c:pt idx="4">
                  <c:v>-89400.666666666672</c:v>
                </c:pt>
                <c:pt idx="5">
                  <c:v>-95852.666666666672</c:v>
                </c:pt>
                <c:pt idx="6">
                  <c:v>-97256.666666666672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F4-4DC4-82F8-2629758EF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448047"/>
        <c:axId val="1258352047"/>
      </c:scatterChart>
      <c:valAx>
        <c:axId val="1244448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8352047"/>
        <c:crosses val="autoZero"/>
        <c:crossBetween val="midCat"/>
      </c:valAx>
      <c:valAx>
        <c:axId val="12583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4448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268697615805541"/>
          <c:y val="0.74865736638225688"/>
          <c:w val="0.70956823225582255"/>
          <c:h val="0.17388858883614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5" Type="http://schemas.openxmlformats.org/officeDocument/2006/relationships/chart" Target="../charts/chart20.xml"/><Relationship Id="rId10" Type="http://schemas.openxmlformats.org/officeDocument/2006/relationships/chart" Target="../charts/chart25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54</xdr:row>
      <xdr:rowOff>28575</xdr:rowOff>
    </xdr:from>
    <xdr:to>
      <xdr:col>13</xdr:col>
      <xdr:colOff>44450</xdr:colOff>
      <xdr:row>69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20C5A8-5633-4D7A-BC4E-573D17E46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704850</xdr:colOff>
      <xdr:row>73</xdr:row>
      <xdr:rowOff>28575</xdr:rowOff>
    </xdr:from>
    <xdr:to>
      <xdr:col>13</xdr:col>
      <xdr:colOff>44450</xdr:colOff>
      <xdr:row>89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14DE416-BC4D-4A22-92AB-6ADF69400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790575</xdr:colOff>
      <xdr:row>91</xdr:row>
      <xdr:rowOff>152400</xdr:rowOff>
    </xdr:from>
    <xdr:to>
      <xdr:col>13</xdr:col>
      <xdr:colOff>130175</xdr:colOff>
      <xdr:row>107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A7E538D-640A-4497-B340-6E0149BFA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752475</xdr:colOff>
      <xdr:row>111</xdr:row>
      <xdr:rowOff>19050</xdr:rowOff>
    </xdr:from>
    <xdr:to>
      <xdr:col>13</xdr:col>
      <xdr:colOff>92075</xdr:colOff>
      <xdr:row>127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6158C5-6AA8-4460-AD47-835B7E431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723900</xdr:colOff>
      <xdr:row>130</xdr:row>
      <xdr:rowOff>0</xdr:rowOff>
    </xdr:from>
    <xdr:to>
      <xdr:col>13</xdr:col>
      <xdr:colOff>63500</xdr:colOff>
      <xdr:row>146</xdr:row>
      <xdr:rowOff>133350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F3C6A6C-CC52-482A-9285-986CB429F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590550</xdr:colOff>
      <xdr:row>150</xdr:row>
      <xdr:rowOff>0</xdr:rowOff>
    </xdr:from>
    <xdr:to>
      <xdr:col>12</xdr:col>
      <xdr:colOff>1273175</xdr:colOff>
      <xdr:row>166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EA0EF24-10C3-474F-89C6-CA775B944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600075</xdr:colOff>
      <xdr:row>168</xdr:row>
      <xdr:rowOff>66675</xdr:rowOff>
    </xdr:from>
    <xdr:to>
      <xdr:col>12</xdr:col>
      <xdr:colOff>1282700</xdr:colOff>
      <xdr:row>185</xdr:row>
      <xdr:rowOff>38100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5893A88-0AAC-4B1B-A5FF-12143A612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609600</xdr:colOff>
      <xdr:row>187</xdr:row>
      <xdr:rowOff>28575</xdr:rowOff>
    </xdr:from>
    <xdr:to>
      <xdr:col>12</xdr:col>
      <xdr:colOff>1292225</xdr:colOff>
      <xdr:row>204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3D50443-1B42-461C-8896-9C45B0CCB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600075</xdr:colOff>
      <xdr:row>206</xdr:row>
      <xdr:rowOff>66675</xdr:rowOff>
    </xdr:from>
    <xdr:to>
      <xdr:col>12</xdr:col>
      <xdr:colOff>1282700</xdr:colOff>
      <xdr:row>223</xdr:row>
      <xdr:rowOff>38100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62B22D4-1816-42FA-955A-79C1C08EB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600075</xdr:colOff>
      <xdr:row>225</xdr:row>
      <xdr:rowOff>66675</xdr:rowOff>
    </xdr:from>
    <xdr:to>
      <xdr:col>12</xdr:col>
      <xdr:colOff>1282700</xdr:colOff>
      <xdr:row>242</xdr:row>
      <xdr:rowOff>114300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5B7B63B-EAC0-40A4-A75B-6C4436DB4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638175</xdr:colOff>
      <xdr:row>244</xdr:row>
      <xdr:rowOff>28575</xdr:rowOff>
    </xdr:from>
    <xdr:to>
      <xdr:col>12</xdr:col>
      <xdr:colOff>1320800</xdr:colOff>
      <xdr:row>261</xdr:row>
      <xdr:rowOff>76200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4C1CF85-E7F3-45B3-88DA-8FDB889FC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600075</xdr:colOff>
      <xdr:row>263</xdr:row>
      <xdr:rowOff>66675</xdr:rowOff>
    </xdr:from>
    <xdr:to>
      <xdr:col>12</xdr:col>
      <xdr:colOff>1282700</xdr:colOff>
      <xdr:row>280</xdr:row>
      <xdr:rowOff>114300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DC3B453-912F-45A3-8ACC-320CAED8D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581025</xdr:colOff>
      <xdr:row>282</xdr:row>
      <xdr:rowOff>0</xdr:rowOff>
    </xdr:from>
    <xdr:to>
      <xdr:col>12</xdr:col>
      <xdr:colOff>1263650</xdr:colOff>
      <xdr:row>299</xdr:row>
      <xdr:rowOff>47625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2AEAB84-ED48-49DE-92C7-87B4019EE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581025</xdr:colOff>
      <xdr:row>300</xdr:row>
      <xdr:rowOff>66675</xdr:rowOff>
    </xdr:from>
    <xdr:to>
      <xdr:col>12</xdr:col>
      <xdr:colOff>1263650</xdr:colOff>
      <xdr:row>317</xdr:row>
      <xdr:rowOff>114300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D73C47F6-5CC9-49BE-8AA3-ED5E9F649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600075</xdr:colOff>
      <xdr:row>319</xdr:row>
      <xdr:rowOff>28575</xdr:rowOff>
    </xdr:from>
    <xdr:to>
      <xdr:col>12</xdr:col>
      <xdr:colOff>1282700</xdr:colOff>
      <xdr:row>336</xdr:row>
      <xdr:rowOff>76200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225BB718-1D5E-4959-BD35-98A3514C0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50</xdr:row>
      <xdr:rowOff>9525</xdr:rowOff>
    </xdr:from>
    <xdr:to>
      <xdr:col>13</xdr:col>
      <xdr:colOff>15875</xdr:colOff>
      <xdr:row>65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EE9874-A21B-4844-821B-AE5AC1866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704850</xdr:colOff>
      <xdr:row>69</xdr:row>
      <xdr:rowOff>28575</xdr:rowOff>
    </xdr:from>
    <xdr:to>
      <xdr:col>13</xdr:col>
      <xdr:colOff>44450</xdr:colOff>
      <xdr:row>85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87303E-D790-41BD-B0A8-0D17C9A93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790575</xdr:colOff>
      <xdr:row>87</xdr:row>
      <xdr:rowOff>152400</xdr:rowOff>
    </xdr:from>
    <xdr:to>
      <xdr:col>13</xdr:col>
      <xdr:colOff>130175</xdr:colOff>
      <xdr:row>103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1AC27C5-E63C-44C5-8F32-870B86B0A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752475</xdr:colOff>
      <xdr:row>107</xdr:row>
      <xdr:rowOff>19050</xdr:rowOff>
    </xdr:from>
    <xdr:to>
      <xdr:col>13</xdr:col>
      <xdr:colOff>92075</xdr:colOff>
      <xdr:row>123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7A60245-C0D2-49E6-A8A1-CAD2A2E83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723900</xdr:colOff>
      <xdr:row>126</xdr:row>
      <xdr:rowOff>0</xdr:rowOff>
    </xdr:from>
    <xdr:to>
      <xdr:col>13</xdr:col>
      <xdr:colOff>63500</xdr:colOff>
      <xdr:row>142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7AA9818-FFE7-4A31-ADB6-B87F04B4F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590550</xdr:colOff>
      <xdr:row>146</xdr:row>
      <xdr:rowOff>0</xdr:rowOff>
    </xdr:from>
    <xdr:to>
      <xdr:col>12</xdr:col>
      <xdr:colOff>1273175</xdr:colOff>
      <xdr:row>162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0F95A73-19C0-4323-ABF0-90EFF120C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600075</xdr:colOff>
      <xdr:row>164</xdr:row>
      <xdr:rowOff>66675</xdr:rowOff>
    </xdr:from>
    <xdr:to>
      <xdr:col>12</xdr:col>
      <xdr:colOff>1282700</xdr:colOff>
      <xdr:row>181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9F5FCDE-DA33-4C61-8921-288AFC891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600075</xdr:colOff>
      <xdr:row>184</xdr:row>
      <xdr:rowOff>66675</xdr:rowOff>
    </xdr:from>
    <xdr:to>
      <xdr:col>12</xdr:col>
      <xdr:colOff>1282700</xdr:colOff>
      <xdr:row>201</xdr:row>
      <xdr:rowOff>114300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5881ED9-9C15-4D64-996E-F1EC267CD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638175</xdr:colOff>
      <xdr:row>203</xdr:row>
      <xdr:rowOff>28575</xdr:rowOff>
    </xdr:from>
    <xdr:to>
      <xdr:col>12</xdr:col>
      <xdr:colOff>1320800</xdr:colOff>
      <xdr:row>220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B46886-9F44-4262-B5D1-04BC3CFCE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600075</xdr:colOff>
      <xdr:row>222</xdr:row>
      <xdr:rowOff>66675</xdr:rowOff>
    </xdr:from>
    <xdr:to>
      <xdr:col>12</xdr:col>
      <xdr:colOff>1282700</xdr:colOff>
      <xdr:row>239</xdr:row>
      <xdr:rowOff>114300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A23633A-31FE-42D9-A7D3-D4F7F2967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600075</xdr:colOff>
      <xdr:row>241</xdr:row>
      <xdr:rowOff>66675</xdr:rowOff>
    </xdr:from>
    <xdr:to>
      <xdr:col>12</xdr:col>
      <xdr:colOff>1282700</xdr:colOff>
      <xdr:row>258</xdr:row>
      <xdr:rowOff>114300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1271D603-A3E7-47B4-AA39-A790DAF09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_WA_Elec_and_Gas_GRC\Data%20Requests\Drafts\Karen\Staff%20DR%2012-Settlement%20Update\Do%20Not%20Send\TTP%20Model%20-%202016%20-%206.29.2016%20(Q2%20TTP%20Update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3956\Desktop\Liz%20Andrew%20Attrition\Copy%20of%202007-2020%20WA%20Electric%20Model%20-%202020%20CB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Liz\2017%20GRC%20INFO\K%20Factor\2013-2016%20K%20Factor-WA%202018%20Electri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orsyth%20WP%20-%202014-2020%20WA%20Natural%20Gas%20Model%20-%202020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 PF Major Smry"/>
      <sheetName val="WA PF Major(E)"/>
      <sheetName val="WA PF Major(G)"/>
      <sheetName val="Idaho"/>
      <sheetName val="Oregon"/>
      <sheetName val="2016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6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 t="str">
            <v>Actual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Other Elec Production / Turbines 340-346 ED AN</v>
          </cell>
        </row>
        <row r="35">
          <cell r="A35" t="str">
            <v>Other Elec Production / Turbines 340-346 CD WA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CD AN</v>
          </cell>
        </row>
        <row r="43">
          <cell r="A43" t="str">
            <v>Software 303 GD AA</v>
          </cell>
        </row>
        <row r="44">
          <cell r="A44" t="str">
            <v>Thermal 311-316 ED AN</v>
          </cell>
        </row>
        <row r="45">
          <cell r="A45" t="str">
            <v>Transportation and Tools 392 / 396 CD AA</v>
          </cell>
        </row>
        <row r="46">
          <cell r="A46" t="str">
            <v>Transportation and Tools 392 / 396 CD AN</v>
          </cell>
        </row>
        <row r="47">
          <cell r="A47" t="str">
            <v>Transportation and Tools 392 / 396 CD WA</v>
          </cell>
        </row>
        <row r="48">
          <cell r="A48" t="str">
            <v>Transportation and Tools 392 / 396 CD ID</v>
          </cell>
        </row>
        <row r="49">
          <cell r="A49" t="str">
            <v>Transportation and Tools 392 / 396 ED AN</v>
          </cell>
        </row>
        <row r="50">
          <cell r="A50" t="str">
            <v>Transportation and Tools 392 / 396 ED WA</v>
          </cell>
        </row>
        <row r="51">
          <cell r="A51" t="str">
            <v>Transportation and Tools 392 / 396 ED ID</v>
          </cell>
        </row>
        <row r="52">
          <cell r="A52" t="str">
            <v>Transportation and Tools 392 / 396 GD AN</v>
          </cell>
        </row>
        <row r="53">
          <cell r="A53" t="str">
            <v>Transportation and Tools 392 / 396 GD ID</v>
          </cell>
        </row>
        <row r="54">
          <cell r="A54" t="str">
            <v>Transportation and Tools 392 / 396 GD WA</v>
          </cell>
        </row>
        <row r="55">
          <cell r="A55" t="str">
            <v>Transportation and Tools 392 / 396 GD OR</v>
          </cell>
        </row>
        <row r="56">
          <cell r="A56" t="str">
            <v>Gas Distribution 374-387 GD AA 1001</v>
          </cell>
        </row>
        <row r="57">
          <cell r="A57" t="str">
            <v>Gas Distribution 374-387 GD AA 1050</v>
          </cell>
        </row>
        <row r="58">
          <cell r="A58" t="str">
            <v>Gas Distribution 374-387 GD AA 1051</v>
          </cell>
        </row>
        <row r="59">
          <cell r="A59" t="str">
            <v>Gas Distribution 374-387 GD AA 1053</v>
          </cell>
        </row>
        <row r="60">
          <cell r="A60" t="str">
            <v>Gas Distribution 374-387 GD AA 3000</v>
          </cell>
        </row>
        <row r="61">
          <cell r="A61" t="str">
            <v>Gas Distribution 374-387 GD AA 3001</v>
          </cell>
        </row>
        <row r="62">
          <cell r="A62" t="str">
            <v>Gas Distribution 374-387 GD AA 3002</v>
          </cell>
        </row>
        <row r="63">
          <cell r="A63" t="str">
            <v>Gas Distribution 374-387 GD AA 3003</v>
          </cell>
        </row>
        <row r="64">
          <cell r="A64" t="str">
            <v>Gas Distribution 374-387 GD AA 3004</v>
          </cell>
        </row>
        <row r="65">
          <cell r="A65" t="str">
            <v>Gas Distribution 374-387 GD AA 3005</v>
          </cell>
        </row>
        <row r="66">
          <cell r="A66" t="str">
            <v>Gas Distribution 374-387 GD AA 3006</v>
          </cell>
        </row>
        <row r="67">
          <cell r="A67" t="str">
            <v>Gas Distribution 374-387 GD AA 3007</v>
          </cell>
        </row>
        <row r="68">
          <cell r="A68" t="str">
            <v>Gas Distribution 374-387 GD AA 3008</v>
          </cell>
        </row>
        <row r="69">
          <cell r="A69" t="str">
            <v>Gas Distribution 374-387 GD AA 3054</v>
          </cell>
        </row>
        <row r="70">
          <cell r="A70" t="str">
            <v>Gas Distribution 374-387 GD AA 3055</v>
          </cell>
        </row>
        <row r="71">
          <cell r="A71" t="str">
            <v>Gas Distribution 374-387 GD AA 3057</v>
          </cell>
        </row>
        <row r="72">
          <cell r="A72" t="str">
            <v>Gas Distribution 374-387 GD AA 3117</v>
          </cell>
        </row>
        <row r="73">
          <cell r="A73" t="str">
            <v>Gas Distribution 374-387 ED ID</v>
          </cell>
        </row>
        <row r="74">
          <cell r="A74" t="str">
            <v>Elec Distribution 360-373 ED AN 1000</v>
          </cell>
        </row>
        <row r="75">
          <cell r="A75" t="str">
            <v>Elec Distribution 360-373 ED AN 1002</v>
          </cell>
        </row>
        <row r="76">
          <cell r="A76" t="str">
            <v>Elec Distribution 360-373 ED AN 1003</v>
          </cell>
        </row>
        <row r="77">
          <cell r="A77" t="str">
            <v>Elec Distribution 360-373 ED AN 1004</v>
          </cell>
        </row>
        <row r="78">
          <cell r="A78" t="str">
            <v>Elec Distribution 360-373 ED AN 1005</v>
          </cell>
        </row>
        <row r="79">
          <cell r="A79" t="str">
            <v>Elec Distribution 360-373 ED AN 1006</v>
          </cell>
        </row>
        <row r="80">
          <cell r="A80" t="str">
            <v>Elec Distribution 360-373 ED AN 2054</v>
          </cell>
        </row>
        <row r="81">
          <cell r="A81" t="str">
            <v>Elec Distribution 360-373 ED AN 2055</v>
          </cell>
        </row>
        <row r="82">
          <cell r="A82" t="str">
            <v>Elec Distribution 360-373 ED AN 2056</v>
          </cell>
        </row>
        <row r="83">
          <cell r="A83" t="str">
            <v>Elec Distribution 360-373 ED AN 2059</v>
          </cell>
        </row>
        <row r="84">
          <cell r="A84" t="str">
            <v>Elec Distribution 360-373 ED AN 2060</v>
          </cell>
        </row>
        <row r="85">
          <cell r="A85" t="str">
            <v>Elec Distribution 360-373 ED AN 2204</v>
          </cell>
        </row>
        <row r="86">
          <cell r="A86" t="str">
            <v>Elec Distribution 360-373 ED AN 2414</v>
          </cell>
        </row>
        <row r="87">
          <cell r="A87" t="str">
            <v>Elec Distribution 360-373 ED AN 2423</v>
          </cell>
        </row>
        <row r="88">
          <cell r="A88" t="str">
            <v>Elec Distribution 360-373 ED AN 2470</v>
          </cell>
        </row>
        <row r="89">
          <cell r="A89" t="str">
            <v>Elec Distribution 360-373 ED AN 2516</v>
          </cell>
        </row>
        <row r="90">
          <cell r="A90" t="str">
            <v>Elec Distribution 360-373 ED AN 2535</v>
          </cell>
        </row>
        <row r="91">
          <cell r="A91" t="str">
            <v>Elec Distribution 360-373 ED AN 2584</v>
          </cell>
        </row>
        <row r="92">
          <cell r="A92" t="str">
            <v>Elec Distribution 360-373 ED AN 2599</v>
          </cell>
        </row>
        <row r="93">
          <cell r="A93" t="str">
            <v>Elec Distribution 360-373 ED AN 6000</v>
          </cell>
        </row>
        <row r="94">
          <cell r="A94" t="str">
            <v>Elec Distribution 360-373 CD WA 2586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2020 Data"/>
      <sheetName val="Electric Method Simulation"/>
      <sheetName val="Electric JMP Output"/>
      <sheetName val="CBR Hist 2000-2020"/>
      <sheetName val="Reg Amorts"/>
      <sheetName val="PS Consolidated"/>
      <sheetName val="ADJ SUMMARY"/>
      <sheetName val="ADJ DETAIL-INPUT"/>
      <sheetName val="RR SUMMARY"/>
      <sheetName val="CF "/>
      <sheetName val="Acerno_Cache_XXXXX"/>
      <sheetName val="ROO INPUT"/>
      <sheetName val="DEBT CALC"/>
    </sheetNames>
    <sheetDataSet>
      <sheetData sheetId="0" refreshError="1"/>
      <sheetData sheetId="1">
        <row r="67">
          <cell r="C67" t="str">
            <v>Adjusted Operating Expenses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 factor-2013-2016 (2)"/>
      <sheetName val="2007-2016 Data"/>
      <sheetName val="Cost Trends"/>
      <sheetName val="CBR Hist"/>
      <sheetName val="Reg Amorts"/>
      <sheetName val="Summary"/>
      <sheetName val="Attrition 12.2016 to 04.2019"/>
      <sheetName val="ROR"/>
      <sheetName val="Weighted Revenue Growth"/>
      <sheetName val="12.2016 Rev Model"/>
      <sheetName val="2017-18 Forecast Billing Determ"/>
      <sheetName val="PS Consolidated"/>
      <sheetName val="12.2016 CB Power Supply"/>
      <sheetName val="Other Revenue"/>
      <sheetName val="Other Rev"/>
      <sheetName val="ResX"/>
      <sheetName val="DS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E16">
            <v>7824</v>
          </cell>
        </row>
        <row r="18">
          <cell r="T18">
            <v>3691</v>
          </cell>
          <cell r="U18">
            <v>3887</v>
          </cell>
        </row>
      </sheetData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-2020 data"/>
      <sheetName val="Riders and Gas Cost Revenue"/>
      <sheetName val="Reg Amort and Other RB"/>
      <sheetName val="ADJ DETAIL INPUT"/>
      <sheetName val="ADJ SUMMARY"/>
      <sheetName val="RR SUMMARY"/>
      <sheetName val="CF"/>
      <sheetName val="Acerno_Cache_XXXXX"/>
      <sheetName val="DEBT CALC"/>
      <sheetName val="ROO INPUT"/>
    </sheetNames>
    <sheetDataSet>
      <sheetData sheetId="0"/>
      <sheetData sheetId="1">
        <row r="13">
          <cell r="I13">
            <v>0</v>
          </cell>
          <cell r="L13">
            <v>0</v>
          </cell>
          <cell r="O13">
            <v>0</v>
          </cell>
          <cell r="P13"/>
          <cell r="Q13">
            <v>0</v>
          </cell>
          <cell r="R13"/>
          <cell r="S1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E28E5-5234-4AA2-AA5A-7069D0E0BEE9}">
  <sheetPr>
    <pageSetUpPr fitToPage="1"/>
  </sheetPr>
  <dimension ref="A1:L38"/>
  <sheetViews>
    <sheetView tabSelected="1" workbookViewId="0">
      <selection activeCell="A29" sqref="A29"/>
    </sheetView>
  </sheetViews>
  <sheetFormatPr defaultRowHeight="12.75"/>
  <cols>
    <col min="1" max="1" width="36.5703125" customWidth="1"/>
    <col min="2" max="2" width="10.85546875" customWidth="1"/>
    <col min="3" max="3" width="15" customWidth="1"/>
    <col min="4" max="4" width="4.28515625" style="53" customWidth="1"/>
    <col min="5" max="5" width="36.85546875" customWidth="1"/>
    <col min="6" max="6" width="10.85546875" customWidth="1"/>
    <col min="7" max="7" width="11.5703125" customWidth="1"/>
    <col min="8" max="8" width="4.28515625" customWidth="1"/>
    <col min="9" max="9" width="11.85546875" bestFit="1" customWidth="1"/>
    <col min="10" max="10" width="14" bestFit="1" customWidth="1"/>
    <col min="11" max="11" width="11" bestFit="1" customWidth="1"/>
    <col min="12" max="12" width="15.7109375" bestFit="1" customWidth="1"/>
  </cols>
  <sheetData>
    <row r="1" spans="1:12" ht="15">
      <c r="A1" s="170" t="s">
        <v>282</v>
      </c>
    </row>
    <row r="3" spans="1:12">
      <c r="A3" s="54" t="s">
        <v>281</v>
      </c>
      <c r="E3" s="54" t="s">
        <v>280</v>
      </c>
      <c r="H3" s="53"/>
    </row>
    <row r="4" spans="1:12" ht="29.25" customHeight="1">
      <c r="A4" s="55" t="s">
        <v>10</v>
      </c>
      <c r="B4" s="35" t="s">
        <v>15</v>
      </c>
      <c r="C4" s="35" t="s">
        <v>17</v>
      </c>
      <c r="E4" s="55" t="s">
        <v>10</v>
      </c>
      <c r="F4" s="35" t="s">
        <v>285</v>
      </c>
      <c r="G4" s="35" t="s">
        <v>16</v>
      </c>
      <c r="H4" s="53"/>
      <c r="I4" s="35" t="s">
        <v>11</v>
      </c>
      <c r="J4" s="168" t="s">
        <v>12</v>
      </c>
      <c r="K4" s="35" t="s">
        <v>14</v>
      </c>
      <c r="L4" s="35" t="s">
        <v>13</v>
      </c>
    </row>
    <row r="5" spans="1:12">
      <c r="A5" s="55" t="s">
        <v>2</v>
      </c>
      <c r="B5" s="58">
        <f>'Electric Method Simulation'!F33</f>
        <v>5352.0082571428557</v>
      </c>
      <c r="C5" s="58">
        <f>'Electric Method Simulation'!G33</f>
        <v>5945</v>
      </c>
      <c r="E5" s="55" t="s">
        <v>2</v>
      </c>
      <c r="F5" s="56">
        <f>'Electric Method Simulation'!B33</f>
        <v>5352.0082571428557</v>
      </c>
      <c r="G5" s="56">
        <f>'Electric Method Simulation'!C33</f>
        <v>124253.49351428571</v>
      </c>
      <c r="H5" s="53"/>
      <c r="I5" s="58">
        <f>'Electric Method Simulation'!H33</f>
        <v>167561</v>
      </c>
      <c r="J5" s="169">
        <f>'Electric Method Simulation'!J33</f>
        <v>3.54796163785129E-2</v>
      </c>
      <c r="K5" s="59">
        <f>'Electric Method Simulation'!I33</f>
        <v>3.1940655982853144E-2</v>
      </c>
      <c r="L5" s="59">
        <f>'Electric Method Simulation'!K33</f>
        <v>-3.5389603956597557E-3</v>
      </c>
    </row>
    <row r="6" spans="1:12">
      <c r="A6" s="55" t="s">
        <v>3</v>
      </c>
      <c r="B6" s="58">
        <f>'Electric Method Simulation'!F34</f>
        <v>5774.2500000000009</v>
      </c>
      <c r="C6" s="58">
        <f>'Electric Method Simulation'!G34</f>
        <v>5859.666666666667</v>
      </c>
      <c r="E6" s="55" t="s">
        <v>3</v>
      </c>
      <c r="F6" s="56">
        <f>'Electric Method Simulation'!B34</f>
        <v>5774.2500000000009</v>
      </c>
      <c r="G6" s="56">
        <f>'Electric Method Simulation'!C34</f>
        <v>59854</v>
      </c>
      <c r="H6" s="53"/>
      <c r="I6" s="58">
        <f>'Electric Method Simulation'!H34</f>
        <v>99614</v>
      </c>
      <c r="J6" s="169">
        <f>'Electric Method Simulation'!J34</f>
        <v>5.8823726249991638E-2</v>
      </c>
      <c r="K6" s="59">
        <f>'Electric Method Simulation'!I34</f>
        <v>5.7966249723934396E-2</v>
      </c>
      <c r="L6" s="59">
        <f>'Electric Method Simulation'!K34</f>
        <v>-8.5747652605724228E-4</v>
      </c>
    </row>
    <row r="7" spans="1:12">
      <c r="A7" s="55" t="s">
        <v>4</v>
      </c>
      <c r="B7" s="58">
        <f>'Electric Method Simulation'!F35</f>
        <v>1180</v>
      </c>
      <c r="C7" s="58">
        <f>'Electric Method Simulation'!G35</f>
        <v>1186</v>
      </c>
      <c r="E7" s="55" t="s">
        <v>4</v>
      </c>
      <c r="F7" s="56">
        <f>'Electric Method Simulation'!B35</f>
        <v>1180</v>
      </c>
      <c r="G7" s="56">
        <f>'Electric Method Simulation'!C35</f>
        <v>38277.714285714283</v>
      </c>
      <c r="H7" s="53"/>
      <c r="I7" s="58">
        <f>'Electric Method Simulation'!H35</f>
        <v>45765</v>
      </c>
      <c r="J7" s="169">
        <f>'Electric Method Simulation'!J35</f>
        <v>2.5915000546268982E-2</v>
      </c>
      <c r="K7" s="59">
        <f>'Electric Method Simulation'!I35</f>
        <v>2.5783895990385667E-2</v>
      </c>
      <c r="L7" s="59">
        <f>'Electric Method Simulation'!K35</f>
        <v>-1.3110455588331502E-4</v>
      </c>
    </row>
    <row r="8" spans="1:12">
      <c r="A8" s="55" t="s">
        <v>5</v>
      </c>
      <c r="B8" s="58">
        <f>'Electric Method Simulation'!F36</f>
        <v>79127.678571428551</v>
      </c>
      <c r="C8" s="58">
        <f>'Electric Method Simulation'!G36</f>
        <v>75813.166666666672</v>
      </c>
      <c r="E8" s="55" t="s">
        <v>5</v>
      </c>
      <c r="F8" s="56">
        <f>'Electric Method Simulation'!B36</f>
        <v>79127.678571428551</v>
      </c>
      <c r="G8" s="56">
        <f>'Electric Method Simulation'!C36</f>
        <v>1130548.1428571427</v>
      </c>
      <c r="H8" s="53"/>
      <c r="I8" s="58">
        <f>'Electric Method Simulation'!H36</f>
        <v>1669383</v>
      </c>
      <c r="J8" s="169">
        <f>'Electric Method Simulation'!J36</f>
        <v>4.5413884451121565E-2</v>
      </c>
      <c r="K8" s="59">
        <f>'Electric Method Simulation'!I36</f>
        <v>4.7399355672981307E-2</v>
      </c>
      <c r="L8" s="59">
        <f>'Electric Method Simulation'!K36</f>
        <v>1.9854712218597415E-3</v>
      </c>
    </row>
    <row r="9" spans="1:12">
      <c r="A9" s="55" t="s">
        <v>28</v>
      </c>
      <c r="B9" s="58">
        <f>'Electric Method Simulation'!F37</f>
        <v>18093.499999999996</v>
      </c>
      <c r="C9" s="58">
        <f>'Electric Method Simulation'!G37</f>
        <v>18959.666666666668</v>
      </c>
      <c r="E9" s="55" t="s">
        <v>28</v>
      </c>
      <c r="F9" s="56">
        <f>'Electric Method Simulation'!B37</f>
        <v>18093.499999999996</v>
      </c>
      <c r="G9" s="56">
        <f>'Electric Method Simulation'!C37</f>
        <v>96741.000000000015</v>
      </c>
      <c r="H9" s="53"/>
      <c r="I9" s="58">
        <f>'Electric Method Simulation'!H37</f>
        <v>216378</v>
      </c>
      <c r="J9" s="169">
        <f>'Electric Method Simulation'!J37</f>
        <v>8.7622894502521823E-2</v>
      </c>
      <c r="K9" s="59">
        <f>'Electric Method Simulation'!I37</f>
        <v>8.3619868933070815E-2</v>
      </c>
      <c r="L9" s="59">
        <f>'Electric Method Simulation'!K37</f>
        <v>-4.0030255694510075E-3</v>
      </c>
    </row>
    <row r="10" spans="1:12">
      <c r="A10" s="55" t="s">
        <v>29</v>
      </c>
      <c r="B10" s="58">
        <f>'Electric Method Simulation'!F38</f>
        <v>33847.464285714283</v>
      </c>
      <c r="C10" s="58">
        <f>'Electric Method Simulation'!G38</f>
        <v>31881</v>
      </c>
      <c r="E10" s="55" t="s">
        <v>29</v>
      </c>
      <c r="F10" s="56">
        <f>'Electric Method Simulation'!B38</f>
        <v>33847.464285714283</v>
      </c>
      <c r="G10" s="56">
        <f>'Electric Method Simulation'!C38</f>
        <v>723309</v>
      </c>
      <c r="H10" s="53"/>
      <c r="I10" s="58">
        <f>'Electric Method Simulation'!H38</f>
        <v>937387</v>
      </c>
      <c r="J10" s="169">
        <f>'Electric Method Simulation'!J38</f>
        <v>3.4010499398860874E-2</v>
      </c>
      <c r="K10" s="59">
        <f>'Electric Method Simulation'!I38</f>
        <v>3.610831416022868E-2</v>
      </c>
      <c r="L10" s="59">
        <f>'Electric Method Simulation'!K38</f>
        <v>2.0978147613678055E-3</v>
      </c>
    </row>
    <row r="11" spans="1:12">
      <c r="A11" s="55" t="s">
        <v>30</v>
      </c>
      <c r="B11" s="58">
        <f>'Electric Method Simulation'!F39</f>
        <v>27469.785714285714</v>
      </c>
      <c r="C11" s="58">
        <f>'Electric Method Simulation'!G39</f>
        <v>28130.5</v>
      </c>
      <c r="E11" s="55" t="s">
        <v>30</v>
      </c>
      <c r="F11" s="56">
        <f>'Electric Method Simulation'!B39</f>
        <v>27469.785714285714</v>
      </c>
      <c r="G11" s="56">
        <f>'Electric Method Simulation'!C39</f>
        <v>344829.71428571432</v>
      </c>
      <c r="H11" s="53"/>
      <c r="I11" s="58">
        <f>'Electric Method Simulation'!H39</f>
        <v>540754</v>
      </c>
      <c r="J11" s="169">
        <f>'Electric Method Simulation'!J39</f>
        <v>5.2020881953716479E-2</v>
      </c>
      <c r="K11" s="59">
        <f>'Electric Method Simulation'!I39</f>
        <v>5.0799043029336285E-2</v>
      </c>
      <c r="L11" s="59">
        <f>'Electric Method Simulation'!K39</f>
        <v>-1.2218389243801933E-3</v>
      </c>
    </row>
    <row r="12" spans="1:12">
      <c r="A12" s="55" t="s">
        <v>31</v>
      </c>
      <c r="B12" s="58">
        <f>'Electric Method Simulation'!F40</f>
        <v>57694.607142857152</v>
      </c>
      <c r="C12" s="58">
        <f>'Electric Method Simulation'!G40</f>
        <v>56429.333333333336</v>
      </c>
      <c r="E12" s="55" t="s">
        <v>31</v>
      </c>
      <c r="F12" s="56">
        <f>'Electric Method Simulation'!B40</f>
        <v>57694.607142857152</v>
      </c>
      <c r="G12" s="56">
        <f>'Electric Method Simulation'!C40</f>
        <v>790206.14285714284</v>
      </c>
      <c r="H12" s="53"/>
      <c r="I12" s="58">
        <f>'Electric Method Simulation'!H40</f>
        <v>1181371</v>
      </c>
      <c r="J12" s="169">
        <f>'Electric Method Simulation'!J40</f>
        <v>4.7765971344593136E-2</v>
      </c>
      <c r="K12" s="59">
        <f>'Electric Method Simulation'!I40</f>
        <v>4.8836992903039902E-2</v>
      </c>
      <c r="L12" s="59">
        <f>'Electric Method Simulation'!K40</f>
        <v>1.0710215584467664E-3</v>
      </c>
    </row>
    <row r="13" spans="1:12">
      <c r="A13" s="55" t="s">
        <v>32</v>
      </c>
      <c r="B13" s="58">
        <f>'Electric Method Simulation'!F41</f>
        <v>15483.5</v>
      </c>
      <c r="C13" s="58">
        <f>'Electric Method Simulation'!G41</f>
        <v>15144.333333333334</v>
      </c>
      <c r="E13" s="55" t="s">
        <v>32</v>
      </c>
      <c r="F13" s="56">
        <f>'Electric Method Simulation'!B41</f>
        <v>15483.5</v>
      </c>
      <c r="G13" s="56">
        <f>'Electric Method Simulation'!C41</f>
        <v>182785.14285714287</v>
      </c>
      <c r="H13" s="53"/>
      <c r="I13" s="58">
        <f>'Electric Method Simulation'!H41</f>
        <v>287733</v>
      </c>
      <c r="J13" s="169">
        <f>'Electric Method Simulation'!J41</f>
        <v>5.2633286183139692E-2</v>
      </c>
      <c r="K13" s="59">
        <f>'Electric Method Simulation'!I41</f>
        <v>5.3812041024143914E-2</v>
      </c>
      <c r="L13" s="59">
        <f>'Electric Method Simulation'!K41</f>
        <v>1.1787548410042217E-3</v>
      </c>
    </row>
    <row r="14" spans="1:12">
      <c r="A14" s="55" t="s">
        <v>33</v>
      </c>
      <c r="B14" s="58">
        <f>'Electric Method Simulation'!F42</f>
        <v>8354.7142857142844</v>
      </c>
      <c r="C14" s="58">
        <f>'Electric Method Simulation'!G42</f>
        <v>8728.1666666666661</v>
      </c>
      <c r="E14" s="55" t="s">
        <v>33</v>
      </c>
      <c r="F14" s="56">
        <f>'Electric Method Simulation'!B42</f>
        <v>8354.7142857142844</v>
      </c>
      <c r="G14" s="56">
        <f>'Electric Method Simulation'!C42</f>
        <v>7483.4285714285797</v>
      </c>
      <c r="H14" s="53"/>
      <c r="I14" s="58">
        <f>'Electric Method Simulation'!H42</f>
        <v>72611</v>
      </c>
      <c r="J14" s="169">
        <f>'Electric Method Simulation'!J42</f>
        <v>0.1202044685607782</v>
      </c>
      <c r="K14" s="59">
        <f>'Electric Method Simulation'!I42</f>
        <v>0.11506127564300567</v>
      </c>
      <c r="L14" s="59">
        <f>'Electric Method Simulation'!K42</f>
        <v>-5.1431929177725294E-3</v>
      </c>
    </row>
    <row r="15" spans="1:12">
      <c r="A15" s="55" t="s">
        <v>34</v>
      </c>
      <c r="B15" s="58">
        <f>'Electric Method Simulation'!F43</f>
        <v>11582.642857142853</v>
      </c>
      <c r="C15" s="58">
        <f>'Electric Method Simulation'!G43</f>
        <v>12872</v>
      </c>
      <c r="E15" s="55" t="s">
        <v>34</v>
      </c>
      <c r="F15" s="56">
        <f>'Electric Method Simulation'!B43</f>
        <v>11582.642857142853</v>
      </c>
      <c r="G15" s="56">
        <f>'Electric Method Simulation'!C43</f>
        <v>314028.42857142858</v>
      </c>
      <c r="H15" s="53"/>
      <c r="I15" s="58">
        <f>'Electric Method Simulation'!H43</f>
        <v>402763</v>
      </c>
      <c r="J15" s="169">
        <f>'Electric Method Simulation'!J43</f>
        <v>3.1959241539068879E-2</v>
      </c>
      <c r="K15" s="59">
        <f>'Electric Method Simulation'!I43</f>
        <v>2.8757961523632639E-2</v>
      </c>
      <c r="L15" s="59">
        <f>'Electric Method Simulation'!K43</f>
        <v>-3.2012800154362399E-3</v>
      </c>
    </row>
    <row r="16" spans="1:12">
      <c r="A16" s="55" t="s">
        <v>35</v>
      </c>
      <c r="B16" s="58">
        <f>'Electric Method Simulation'!F44</f>
        <v>4607.642857142856</v>
      </c>
      <c r="C16" s="58">
        <f>'Electric Method Simulation'!G44</f>
        <v>5011.5</v>
      </c>
      <c r="E16" s="55" t="s">
        <v>35</v>
      </c>
      <c r="F16" s="56">
        <f>'Electric Method Simulation'!B44</f>
        <v>4607.642857142856</v>
      </c>
      <c r="G16" s="56">
        <f>'Electric Method Simulation'!C44</f>
        <v>119782.57142857145</v>
      </c>
      <c r="H16" s="53"/>
      <c r="I16" s="58">
        <f>'Electric Method Simulation'!H44</f>
        <v>153938</v>
      </c>
      <c r="J16" s="169">
        <f>'Electric Method Simulation'!J44</f>
        <v>3.2555314477257076E-2</v>
      </c>
      <c r="K16" s="59">
        <f>'Electric Method Simulation'!I44</f>
        <v>2.9931809281287636E-2</v>
      </c>
      <c r="L16" s="59">
        <f>'Electric Method Simulation'!K44</f>
        <v>-2.6235051959694403E-3</v>
      </c>
    </row>
    <row r="17" spans="1:12">
      <c r="A17" s="55" t="s">
        <v>36</v>
      </c>
      <c r="B17" s="58">
        <f>'Electric Method Simulation'!F45</f>
        <v>17817.928571428572</v>
      </c>
      <c r="C17" s="58">
        <f>'Electric Method Simulation'!G45</f>
        <v>16697.166666666668</v>
      </c>
      <c r="E17" s="55" t="s">
        <v>36</v>
      </c>
      <c r="F17" s="56">
        <f>'Electric Method Simulation'!B45</f>
        <v>17817.928571428572</v>
      </c>
      <c r="G17" s="56">
        <f>'Electric Method Simulation'!C45</f>
        <v>239682.85714285713</v>
      </c>
      <c r="H17" s="53"/>
      <c r="I17" s="58">
        <f>'Electric Method Simulation'!H45</f>
        <v>352905</v>
      </c>
      <c r="J17" s="169">
        <f>'Electric Method Simulation'!J45</f>
        <v>4.7313488521462339E-2</v>
      </c>
      <c r="K17" s="59">
        <f>'Electric Method Simulation'!I45</f>
        <v>5.0489306106256848E-2</v>
      </c>
      <c r="L17" s="59">
        <f>'Electric Method Simulation'!K45</f>
        <v>3.1758175847945089E-3</v>
      </c>
    </row>
    <row r="18" spans="1:12">
      <c r="A18" s="55" t="s">
        <v>37</v>
      </c>
      <c r="B18" s="58">
        <f>'Electric Method Simulation'!F46</f>
        <v>5077.3928571428578</v>
      </c>
      <c r="C18" s="58">
        <f>'Electric Method Simulation'!G46</f>
        <v>4971.666666666667</v>
      </c>
      <c r="E18" s="55" t="s">
        <v>37</v>
      </c>
      <c r="F18" s="56">
        <f>'Electric Method Simulation'!B46</f>
        <v>5077.3928571428578</v>
      </c>
      <c r="G18" s="56">
        <f>'Electric Method Simulation'!C46</f>
        <v>63373</v>
      </c>
      <c r="H18" s="53"/>
      <c r="I18" s="58">
        <f>'Electric Method Simulation'!H46</f>
        <v>95550</v>
      </c>
      <c r="J18" s="169">
        <f>'Electric Method Simulation'!J46</f>
        <v>5.2032094889237747E-2</v>
      </c>
      <c r="K18" s="59">
        <f>'Electric Method Simulation'!I46</f>
        <v>5.3138596097779781E-2</v>
      </c>
      <c r="L18" s="59">
        <f>'Electric Method Simulation'!K46</f>
        <v>1.1065012085420337E-3</v>
      </c>
    </row>
    <row r="19" spans="1:12">
      <c r="A19" s="57" t="s">
        <v>39</v>
      </c>
      <c r="B19" s="58">
        <f>'Electric Method Simulation'!F47</f>
        <v>-26020.857142857145</v>
      </c>
      <c r="C19" s="58">
        <f>'Electric Method Simulation'!G47</f>
        <v>-26451.166666666668</v>
      </c>
      <c r="E19" s="57" t="s">
        <v>39</v>
      </c>
      <c r="F19" s="56">
        <f>'Electric Method Simulation'!B47</f>
        <v>-26020.857142857145</v>
      </c>
      <c r="G19" s="56">
        <f>'Electric Method Simulation'!C47</f>
        <v>-262972.57142857142</v>
      </c>
      <c r="H19" s="53"/>
      <c r="I19" s="58">
        <f>'Electric Method Simulation'!H47</f>
        <v>-416473</v>
      </c>
      <c r="J19" s="169">
        <f>'Electric Method Simulation'!J47</f>
        <v>6.3512320526580762E-2</v>
      </c>
      <c r="K19" s="59">
        <f>'Electric Method Simulation'!I47</f>
        <v>6.2479097427341375E-2</v>
      </c>
      <c r="L19" s="59">
        <f>'Electric Method Simulation'!K47</f>
        <v>-1.0332230992393873E-3</v>
      </c>
    </row>
    <row r="21" spans="1:12" s="53" customFormat="1"/>
    <row r="22" spans="1:12" s="53" customFormat="1"/>
    <row r="24" spans="1:12">
      <c r="A24" s="54" t="s">
        <v>283</v>
      </c>
      <c r="B24" s="53"/>
      <c r="C24" s="53"/>
      <c r="E24" s="60" t="s">
        <v>284</v>
      </c>
      <c r="F24" s="53"/>
      <c r="G24" s="53"/>
      <c r="H24" s="53"/>
      <c r="I24" s="53"/>
      <c r="J24" s="53"/>
      <c r="K24" s="53"/>
      <c r="L24" s="53"/>
    </row>
    <row r="25" spans="1:12" ht="25.5">
      <c r="A25" s="55" t="s">
        <v>10</v>
      </c>
      <c r="B25" s="35" t="s">
        <v>15</v>
      </c>
      <c r="C25" s="35" t="s">
        <v>17</v>
      </c>
      <c r="E25" s="55" t="s">
        <v>10</v>
      </c>
      <c r="F25" s="35" t="s">
        <v>15</v>
      </c>
      <c r="G25" s="35" t="s">
        <v>16</v>
      </c>
      <c r="H25" s="61"/>
      <c r="I25" s="35" t="s">
        <v>11</v>
      </c>
      <c r="J25" s="168" t="s">
        <v>12</v>
      </c>
      <c r="K25" s="35" t="s">
        <v>14</v>
      </c>
      <c r="L25" s="35" t="s">
        <v>13</v>
      </c>
    </row>
    <row r="26" spans="1:12">
      <c r="A26" s="55" t="s">
        <v>2</v>
      </c>
      <c r="B26" s="58">
        <f>'Gas Method Simulation'!F33</f>
        <v>1620.1071428571424</v>
      </c>
      <c r="C26" s="58">
        <f>'Gas Method Simulation'!G33</f>
        <v>1868.5</v>
      </c>
      <c r="E26" s="55" t="s">
        <v>2</v>
      </c>
      <c r="F26" s="56">
        <f>'Gas Method Simulation'!B33</f>
        <v>1620.1071428571424</v>
      </c>
      <c r="G26" s="56">
        <f>'Gas Method Simulation'!C33</f>
        <v>30059.428571428576</v>
      </c>
      <c r="H26" s="61"/>
      <c r="I26" s="58">
        <f>'Gas Method Simulation'!H33</f>
        <v>42735</v>
      </c>
      <c r="J26" s="169">
        <f>'Gas Method Simulation'!J33</f>
        <v>4.3722943722943726E-2</v>
      </c>
      <c r="K26" s="59">
        <f>'Gas Method Simulation'!I33</f>
        <v>3.7910545053402189E-2</v>
      </c>
      <c r="L26" s="59">
        <f>'Gas Method Simulation'!K33</f>
        <v>-5.8123986695415367E-3</v>
      </c>
    </row>
    <row r="27" spans="1:12">
      <c r="A27" s="55" t="s">
        <v>3</v>
      </c>
      <c r="B27" s="58">
        <f>'Gas Method Simulation'!F34</f>
        <v>1642.2857142857142</v>
      </c>
      <c r="C27" s="58">
        <f>'Gas Method Simulation'!G34</f>
        <v>1628.5</v>
      </c>
      <c r="E27" s="55" t="s">
        <v>3</v>
      </c>
      <c r="F27" s="56">
        <f>'Gas Method Simulation'!B34</f>
        <v>1642.2857142857142</v>
      </c>
      <c r="G27" s="56">
        <f>'Gas Method Simulation'!C34</f>
        <v>11737.000000000002</v>
      </c>
      <c r="H27" s="61"/>
      <c r="I27" s="58">
        <f>'Gas Method Simulation'!H34</f>
        <v>23075</v>
      </c>
      <c r="J27" s="169">
        <f>'Gas Method Simulation'!J34</f>
        <v>7.0574214517876488E-2</v>
      </c>
      <c r="K27" s="59">
        <f>'Gas Method Simulation'!I34</f>
        <v>7.1171645256152299E-2</v>
      </c>
      <c r="L27" s="59">
        <f>'Gas Method Simulation'!K34</f>
        <v>5.974307382758115E-4</v>
      </c>
    </row>
    <row r="28" spans="1:12">
      <c r="A28" s="55" t="s">
        <v>4</v>
      </c>
      <c r="B28" s="58">
        <f>'Gas Method Simulation'!F35</f>
        <v>393.5</v>
      </c>
      <c r="C28" s="58">
        <f>'Gas Method Simulation'!G35</f>
        <v>316.83333333333331</v>
      </c>
      <c r="E28" s="55" t="s">
        <v>4</v>
      </c>
      <c r="F28" s="56">
        <f>'Gas Method Simulation'!B35</f>
        <v>393.5</v>
      </c>
      <c r="G28" s="56">
        <f>'Gas Method Simulation'!C35</f>
        <v>5030</v>
      </c>
      <c r="H28" s="61"/>
      <c r="I28" s="58">
        <f>'Gas Method Simulation'!H35</f>
        <v>7424</v>
      </c>
      <c r="J28" s="169">
        <f>'Gas Method Simulation'!J35</f>
        <v>4.2676903735632182E-2</v>
      </c>
      <c r="K28" s="59">
        <f>'Gas Method Simulation'!I35</f>
        <v>5.3003771551724137E-2</v>
      </c>
      <c r="L28" s="59">
        <f>'Gas Method Simulation'!K35</f>
        <v>1.0326867816091954E-2</v>
      </c>
    </row>
    <row r="29" spans="1:12">
      <c r="A29" s="55" t="s">
        <v>5</v>
      </c>
      <c r="B29" s="58">
        <f>'Gas Method Simulation'!F36</f>
        <v>28810.285714285706</v>
      </c>
      <c r="C29" s="58">
        <f>'Gas Method Simulation'!G36</f>
        <v>28229.5</v>
      </c>
      <c r="E29" s="55" t="s">
        <v>5</v>
      </c>
      <c r="F29" s="56">
        <f>'Gas Method Simulation'!B36</f>
        <v>28810.285714285706</v>
      </c>
      <c r="G29" s="56">
        <f>'Gas Method Simulation'!C36</f>
        <v>184709.1428571429</v>
      </c>
      <c r="H29" s="61"/>
      <c r="I29" s="58">
        <f>'Gas Method Simulation'!H36</f>
        <v>395278</v>
      </c>
      <c r="J29" s="169">
        <f>'Gas Method Simulation'!J36</f>
        <v>7.1416825626521088E-2</v>
      </c>
      <c r="K29" s="59">
        <f>'Gas Method Simulation'!I36</f>
        <v>7.2886135110696026E-2</v>
      </c>
      <c r="L29" s="59">
        <f>'Gas Method Simulation'!K36</f>
        <v>1.4693094841749382E-3</v>
      </c>
    </row>
    <row r="30" spans="1:12">
      <c r="A30" s="55" t="s">
        <v>69</v>
      </c>
      <c r="B30" s="58">
        <f>'Gas Method Simulation'!F37</f>
        <v>970.21428571428567</v>
      </c>
      <c r="C30" s="58">
        <f>'Gas Method Simulation'!G37</f>
        <v>978</v>
      </c>
      <c r="E30" s="55" t="s">
        <v>69</v>
      </c>
      <c r="F30" s="56">
        <f>'Gas Method Simulation'!B37</f>
        <v>970.21428571428567</v>
      </c>
      <c r="G30" s="56">
        <f>'Gas Method Simulation'!C37</f>
        <v>23864.857142857145</v>
      </c>
      <c r="H30" s="61"/>
      <c r="I30" s="58">
        <f>'Gas Method Simulation'!H37</f>
        <v>31103</v>
      </c>
      <c r="J30" s="169">
        <f>'Gas Method Simulation'!J37</f>
        <v>3.1443912162813878E-2</v>
      </c>
      <c r="K30" s="59">
        <f>'Gas Method Simulation'!I37</f>
        <v>3.1193591798678123E-2</v>
      </c>
      <c r="L30" s="59">
        <f>'Gas Method Simulation'!K37</f>
        <v>-2.5032036413575459E-4</v>
      </c>
    </row>
    <row r="31" spans="1:12">
      <c r="A31" s="55" t="s">
        <v>42</v>
      </c>
      <c r="B31" s="58">
        <f>'Gas Method Simulation'!F38</f>
        <v>29622.5</v>
      </c>
      <c r="C31" s="58">
        <f>'Gas Method Simulation'!G38</f>
        <v>28694.166666666668</v>
      </c>
      <c r="E31" s="55" t="s">
        <v>42</v>
      </c>
      <c r="F31" s="56">
        <f>'Gas Method Simulation'!B38</f>
        <v>29622.5</v>
      </c>
      <c r="G31" s="56">
        <f>'Gas Method Simulation'!C38</f>
        <v>304649.71428571426</v>
      </c>
      <c r="H31" s="61"/>
      <c r="I31" s="58">
        <f>'Gas Method Simulation'!H38</f>
        <v>510059</v>
      </c>
      <c r="J31" s="169">
        <f>'Gas Method Simulation'!J38</f>
        <v>5.6256563783144045E-2</v>
      </c>
      <c r="K31" s="59">
        <f>'Gas Method Simulation'!I38</f>
        <v>5.8076614666146463E-2</v>
      </c>
      <c r="L31" s="59">
        <f>'Gas Method Simulation'!K38</f>
        <v>1.8200508830024179E-3</v>
      </c>
    </row>
    <row r="32" spans="1:12">
      <c r="A32" s="55" t="s">
        <v>43</v>
      </c>
      <c r="B32" s="58">
        <f>'Gas Method Simulation'!F39</f>
        <v>16089.892857142855</v>
      </c>
      <c r="C32" s="58">
        <f>'Gas Method Simulation'!G39</f>
        <v>15933</v>
      </c>
      <c r="E32" s="55" t="s">
        <v>43</v>
      </c>
      <c r="F32" s="56">
        <f>'Gas Method Simulation'!B39</f>
        <v>16089.892857142855</v>
      </c>
      <c r="G32" s="56">
        <f>'Gas Method Simulation'!C39</f>
        <v>38680.285714285725</v>
      </c>
      <c r="H32" s="61"/>
      <c r="I32" s="58">
        <f>'Gas Method Simulation'!H39</f>
        <v>154767</v>
      </c>
      <c r="J32" s="169">
        <f>'Gas Method Simulation'!J39</f>
        <v>0.10294830293279575</v>
      </c>
      <c r="K32" s="59">
        <f>'Gas Method Simulation'!I39</f>
        <v>0.10396203878826142</v>
      </c>
      <c r="L32" s="59">
        <f>'Gas Method Simulation'!K39</f>
        <v>1.0137358554656722E-3</v>
      </c>
    </row>
    <row r="33" spans="1:12">
      <c r="A33" s="55" t="s">
        <v>70</v>
      </c>
      <c r="B33" s="58">
        <f>'Gas Method Simulation'!F40</f>
        <v>412.92857142857144</v>
      </c>
      <c r="C33" s="58">
        <f>'Gas Method Simulation'!G40</f>
        <v>417.16666666666669</v>
      </c>
      <c r="E33" s="55" t="s">
        <v>70</v>
      </c>
      <c r="F33" s="56">
        <f>'Gas Method Simulation'!B40</f>
        <v>412.92857142857144</v>
      </c>
      <c r="G33" s="56">
        <f>'Gas Method Simulation'!C40</f>
        <v>9045.2857142857138</v>
      </c>
      <c r="H33" s="61"/>
      <c r="I33" s="58">
        <f>'Gas Method Simulation'!H40</f>
        <v>12024</v>
      </c>
      <c r="J33" s="169">
        <f>'Gas Method Simulation'!J40</f>
        <v>3.4694499889110671E-2</v>
      </c>
      <c r="K33" s="59">
        <f>'Gas Method Simulation'!I40</f>
        <v>3.4342030225263762E-2</v>
      </c>
      <c r="L33" s="59">
        <f>'Gas Method Simulation'!K40</f>
        <v>-3.5246966384690909E-4</v>
      </c>
    </row>
    <row r="34" spans="1:12">
      <c r="A34" s="55" t="s">
        <v>65</v>
      </c>
      <c r="B34" s="58">
        <f>'Gas Method Simulation'!F41</f>
        <v>6199.0714285714284</v>
      </c>
      <c r="C34" s="58">
        <f>'Gas Method Simulation'!G41</f>
        <v>5688.166666666667</v>
      </c>
      <c r="E34" s="55" t="s">
        <v>65</v>
      </c>
      <c r="F34" s="56">
        <f>'Gas Method Simulation'!B41</f>
        <v>6199.0714285714284</v>
      </c>
      <c r="G34" s="56">
        <f>'Gas Method Simulation'!C41</f>
        <v>110279.42857142858</v>
      </c>
      <c r="H34" s="61"/>
      <c r="I34" s="58">
        <f>'Gas Method Simulation'!H41</f>
        <v>148924</v>
      </c>
      <c r="J34" s="169">
        <f>'Gas Method Simulation'!J41</f>
        <v>3.8195097275567851E-2</v>
      </c>
      <c r="K34" s="59">
        <f>'Gas Method Simulation'!I41</f>
        <v>4.1625738152154312E-2</v>
      </c>
      <c r="L34" s="59">
        <f>'Gas Method Simulation'!K41</f>
        <v>3.4306408765864618E-3</v>
      </c>
    </row>
    <row r="35" spans="1:12">
      <c r="A35" s="55" t="s">
        <v>67</v>
      </c>
      <c r="B35" s="58">
        <f>'Gas Method Simulation'!F42</f>
        <v>4819.5357142857156</v>
      </c>
      <c r="C35" s="58">
        <f>'Gas Method Simulation'!G42</f>
        <v>5002.666666666667</v>
      </c>
      <c r="E35" s="55" t="s">
        <v>67</v>
      </c>
      <c r="F35" s="56">
        <f>'Gas Method Simulation'!B42</f>
        <v>4819.5357142857156</v>
      </c>
      <c r="G35" s="56">
        <f>'Gas Method Simulation'!C42</f>
        <v>10391.714285714279</v>
      </c>
      <c r="H35" s="61"/>
      <c r="I35" s="58">
        <f>'Gas Method Simulation'!H42</f>
        <v>47445</v>
      </c>
      <c r="J35" s="169">
        <f>'Gas Method Simulation'!J42</f>
        <v>0.105441388274142</v>
      </c>
      <c r="K35" s="59">
        <f>'Gas Method Simulation'!I42</f>
        <v>0.10158153049395544</v>
      </c>
      <c r="L35" s="59">
        <f>'Gas Method Simulation'!K42</f>
        <v>-3.8598577801865624E-3</v>
      </c>
    </row>
    <row r="36" spans="1:12">
      <c r="A36" s="57" t="s">
        <v>39</v>
      </c>
      <c r="B36" s="58">
        <f>'Gas Method Simulation'!F43</f>
        <v>-6440.7857142857129</v>
      </c>
      <c r="C36" s="58">
        <f>'Gas Method Simulation'!G43</f>
        <v>-6267.666666666667</v>
      </c>
      <c r="E36" s="57" t="s">
        <v>39</v>
      </c>
      <c r="F36" s="56">
        <f>'Gas Method Simulation'!B43</f>
        <v>-6440.7857142857129</v>
      </c>
      <c r="G36" s="56">
        <f>'Gas Method Simulation'!C43</f>
        <v>-52769.28571428571</v>
      </c>
      <c r="H36" s="61"/>
      <c r="I36" s="58">
        <f>'Gas Method Simulation'!H43</f>
        <v>-92258</v>
      </c>
      <c r="J36" s="169">
        <f>'Gas Method Simulation'!J43</f>
        <v>6.7936294594145408E-2</v>
      </c>
      <c r="K36" s="59">
        <f>'Gas Method Simulation'!I43</f>
        <v>6.981276110782493E-2</v>
      </c>
      <c r="L36" s="59">
        <f>'Gas Method Simulation'!K43</f>
        <v>1.8764665136795228E-3</v>
      </c>
    </row>
    <row r="38" spans="1:12">
      <c r="A38" s="171" t="s">
        <v>286</v>
      </c>
    </row>
  </sheetData>
  <pageMargins left="0.7" right="0.7" top="0.75" bottom="0.75" header="0.3" footer="0.3"/>
  <pageSetup scale="67" orientation="landscape" horizontalDpi="1200" verticalDpi="1200" r:id="rId1"/>
  <headerFooter scaleWithDoc="0">
    <oddHeader>&amp;RExh. GDF-2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597A-FF31-477A-AF17-15DF47B6CE19}">
  <dimension ref="A1:BU337"/>
  <sheetViews>
    <sheetView workbookViewId="0">
      <pane ySplit="1530" activePane="bottomLeft"/>
      <selection activeCell="M63" sqref="M63"/>
      <selection pane="bottomLeft" activeCell="F27" sqref="F27"/>
    </sheetView>
  </sheetViews>
  <sheetFormatPr defaultColWidth="9.140625" defaultRowHeight="12.75"/>
  <cols>
    <col min="1" max="1" width="31.28515625" style="40" customWidth="1"/>
    <col min="2" max="2" width="16.140625" style="40" customWidth="1"/>
    <col min="3" max="3" width="18.5703125" style="40" customWidth="1"/>
    <col min="4" max="4" width="18.28515625" style="40" customWidth="1"/>
    <col min="5" max="5" width="30.7109375" style="40" customWidth="1"/>
    <col min="6" max="6" width="16.28515625" style="40" customWidth="1"/>
    <col min="7" max="7" width="17.85546875" style="40" customWidth="1"/>
    <col min="8" max="8" width="16.140625" style="40" customWidth="1"/>
    <col min="9" max="9" width="14.85546875" style="40" customWidth="1"/>
    <col min="10" max="10" width="16.140625" style="40" customWidth="1"/>
    <col min="11" max="11" width="14.5703125" style="40" customWidth="1"/>
    <col min="12" max="12" width="16.7109375" style="40" customWidth="1"/>
    <col min="13" max="13" width="21.5703125" style="40" customWidth="1"/>
    <col min="14" max="14" width="11.5703125" style="40" customWidth="1"/>
    <col min="15" max="15" width="11.7109375" style="40" customWidth="1"/>
    <col min="16" max="16" width="14.85546875" style="40" customWidth="1"/>
    <col min="17" max="17" width="12.5703125" style="40" customWidth="1"/>
    <col min="18" max="18" width="10.5703125" style="40" customWidth="1"/>
    <col min="19" max="19" width="11.85546875" style="40" customWidth="1"/>
    <col min="20" max="20" width="12.42578125" style="40" customWidth="1"/>
    <col min="21" max="21" width="11.85546875" style="40" bestFit="1" customWidth="1"/>
    <col min="22" max="22" width="9.140625" style="40"/>
    <col min="23" max="23" width="11.85546875" style="40" customWidth="1"/>
    <col min="24" max="24" width="9.140625" style="40"/>
    <col min="25" max="25" width="11.140625" style="40" customWidth="1"/>
    <col min="26" max="26" width="11.7109375" style="40" customWidth="1"/>
    <col min="27" max="27" width="12" style="40" customWidth="1"/>
    <col min="28" max="28" width="11.140625" style="40" customWidth="1"/>
    <col min="29" max="29" width="17.140625" style="40" customWidth="1"/>
    <col min="30" max="30" width="26" style="40" customWidth="1"/>
    <col min="31" max="31" width="10.85546875" style="40" customWidth="1"/>
    <col min="32" max="32" width="13.5703125" style="40" customWidth="1"/>
    <col min="33" max="33" width="14.42578125" style="40" customWidth="1"/>
    <col min="34" max="34" width="10.5703125" style="40" customWidth="1"/>
    <col min="35" max="35" width="9.140625" style="40"/>
    <col min="36" max="36" width="11.140625" style="40" customWidth="1"/>
    <col min="37" max="37" width="11.7109375" style="40" customWidth="1"/>
    <col min="38" max="38" width="13.28515625" style="40" customWidth="1"/>
    <col min="39" max="39" width="12.28515625" style="40" customWidth="1"/>
    <col min="40" max="40" width="10.7109375" style="40" customWidth="1"/>
    <col min="41" max="41" width="9.140625" style="40"/>
    <col min="42" max="42" width="11.42578125" style="40" customWidth="1"/>
    <col min="43" max="45" width="9.140625" style="40"/>
    <col min="46" max="46" width="13" style="40" customWidth="1"/>
    <col min="47" max="47" width="15.140625" style="40" customWidth="1"/>
    <col min="48" max="48" width="12.140625" style="40" customWidth="1"/>
    <col min="49" max="53" width="9.140625" style="40"/>
    <col min="54" max="54" width="12" style="40" customWidth="1"/>
    <col min="55" max="57" width="9.140625" style="40"/>
    <col min="58" max="58" width="10.5703125" style="40" customWidth="1"/>
    <col min="59" max="63" width="9.140625" style="40"/>
    <col min="64" max="64" width="12.140625" style="40" customWidth="1"/>
    <col min="65" max="65" width="10.28515625" style="40" customWidth="1"/>
    <col min="66" max="16384" width="9.140625" style="40"/>
  </cols>
  <sheetData>
    <row r="1" spans="1:73" ht="63.75">
      <c r="A1" s="32" t="s">
        <v>0</v>
      </c>
      <c r="B1" s="32" t="s">
        <v>1</v>
      </c>
      <c r="C1" s="1" t="s">
        <v>2</v>
      </c>
      <c r="D1" s="2" t="s">
        <v>3</v>
      </c>
      <c r="E1" s="3" t="s">
        <v>4</v>
      </c>
      <c r="F1" s="32" t="s">
        <v>0</v>
      </c>
      <c r="G1" s="4" t="s">
        <v>5</v>
      </c>
      <c r="H1" s="42" t="s">
        <v>28</v>
      </c>
      <c r="I1" s="42" t="s">
        <v>29</v>
      </c>
      <c r="J1" s="42" t="s">
        <v>30</v>
      </c>
      <c r="K1" s="42" t="s">
        <v>31</v>
      </c>
      <c r="L1" s="42" t="s">
        <v>32</v>
      </c>
      <c r="M1" s="32" t="s">
        <v>0</v>
      </c>
      <c r="N1" s="42" t="s">
        <v>33</v>
      </c>
      <c r="O1" s="42" t="s">
        <v>34</v>
      </c>
      <c r="P1" s="42" t="s">
        <v>35</v>
      </c>
      <c r="Q1" s="42" t="s">
        <v>36</v>
      </c>
      <c r="R1" s="42" t="s">
        <v>37</v>
      </c>
      <c r="S1" s="32" t="s">
        <v>0</v>
      </c>
      <c r="T1" s="45" t="s">
        <v>39</v>
      </c>
      <c r="U1" s="4" t="s">
        <v>38</v>
      </c>
      <c r="X1" s="32" t="s">
        <v>0</v>
      </c>
      <c r="Y1" s="1" t="s">
        <v>6</v>
      </c>
      <c r="Z1" s="2" t="s">
        <v>7</v>
      </c>
      <c r="AA1" s="3" t="s">
        <v>8</v>
      </c>
      <c r="AB1" s="32" t="s">
        <v>0</v>
      </c>
      <c r="AC1" s="4" t="s">
        <v>9</v>
      </c>
      <c r="AD1" s="42" t="s">
        <v>44</v>
      </c>
      <c r="AE1" s="42" t="s">
        <v>45</v>
      </c>
      <c r="AF1" s="42" t="s">
        <v>46</v>
      </c>
      <c r="AG1" s="42" t="s">
        <v>47</v>
      </c>
      <c r="AH1" s="42" t="s">
        <v>48</v>
      </c>
      <c r="AI1" s="32" t="s">
        <v>0</v>
      </c>
      <c r="AJ1" s="42" t="s">
        <v>49</v>
      </c>
      <c r="AK1" s="42" t="s">
        <v>50</v>
      </c>
      <c r="AL1" s="42" t="s">
        <v>51</v>
      </c>
      <c r="AM1" s="42" t="s">
        <v>52</v>
      </c>
      <c r="AN1" s="42" t="s">
        <v>53</v>
      </c>
      <c r="AO1" s="32" t="s">
        <v>0</v>
      </c>
      <c r="AP1" s="45" t="s">
        <v>54</v>
      </c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>
      <c r="A2" s="33">
        <v>2000</v>
      </c>
      <c r="B2" s="33">
        <v>1</v>
      </c>
      <c r="C2" s="5">
        <v>74111.570859399464</v>
      </c>
      <c r="D2" s="6">
        <v>27904</v>
      </c>
      <c r="E2" s="7">
        <v>21577.044766581002</v>
      </c>
      <c r="F2" s="33">
        <v>2000</v>
      </c>
      <c r="G2" s="8">
        <v>649149</v>
      </c>
      <c r="H2" s="43">
        <v>15127</v>
      </c>
      <c r="I2" s="43">
        <v>455498</v>
      </c>
      <c r="J2" s="43">
        <v>181627</v>
      </c>
      <c r="K2" s="43">
        <v>398952</v>
      </c>
      <c r="L2" s="43">
        <v>58402</v>
      </c>
      <c r="M2" s="33">
        <v>2000</v>
      </c>
      <c r="N2" s="43"/>
      <c r="O2" s="43"/>
      <c r="P2" s="43"/>
      <c r="Q2" s="43"/>
      <c r="R2" s="43"/>
      <c r="S2" s="33">
        <v>2000</v>
      </c>
      <c r="T2" s="46">
        <v>-105775</v>
      </c>
      <c r="U2" s="8"/>
      <c r="X2" s="33">
        <v>2000</v>
      </c>
      <c r="Y2" s="5"/>
      <c r="Z2" s="6"/>
      <c r="AA2" s="7"/>
      <c r="AB2" s="33">
        <v>2000</v>
      </c>
      <c r="AC2" s="8"/>
      <c r="AD2" s="43"/>
      <c r="AE2" s="43"/>
      <c r="AF2" s="43"/>
      <c r="AG2" s="43"/>
      <c r="AH2" s="43"/>
      <c r="AI2" s="33">
        <v>2000</v>
      </c>
      <c r="AJ2" s="43"/>
      <c r="AK2" s="43"/>
      <c r="AL2" s="43"/>
      <c r="AM2" s="43"/>
      <c r="AN2" s="43"/>
      <c r="AO2" s="33">
        <v>2000</v>
      </c>
      <c r="AP2" s="46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</row>
    <row r="3" spans="1:73">
      <c r="A3" s="33">
        <v>2001</v>
      </c>
      <c r="B3" s="33">
        <v>2</v>
      </c>
      <c r="C3" s="5">
        <v>65997.072192145803</v>
      </c>
      <c r="D3" s="6">
        <v>28794</v>
      </c>
      <c r="E3" s="7">
        <v>20455.293178080956</v>
      </c>
      <c r="F3" s="33">
        <v>2001</v>
      </c>
      <c r="G3" s="8">
        <v>662278</v>
      </c>
      <c r="H3" s="43">
        <v>16340</v>
      </c>
      <c r="I3" s="43">
        <v>460292</v>
      </c>
      <c r="J3" s="43">
        <v>191517</v>
      </c>
      <c r="K3" s="43">
        <v>416914</v>
      </c>
      <c r="L3" s="43">
        <v>59846</v>
      </c>
      <c r="M3" s="33">
        <v>2001</v>
      </c>
      <c r="N3" s="43"/>
      <c r="O3" s="43"/>
      <c r="P3" s="43"/>
      <c r="Q3" s="43"/>
      <c r="R3" s="43"/>
      <c r="S3" s="33">
        <v>2001</v>
      </c>
      <c r="T3" s="46">
        <v>-109541</v>
      </c>
      <c r="U3" s="8"/>
      <c r="X3" s="33">
        <v>2001</v>
      </c>
      <c r="Y3" s="5">
        <f t="shared" ref="Y3:Y22" si="0">C3-C2</f>
        <v>-8114.4986672536616</v>
      </c>
      <c r="Z3" s="6">
        <f t="shared" ref="Z3:Z21" si="1">D3-D2</f>
        <v>890</v>
      </c>
      <c r="AA3" s="7">
        <f t="shared" ref="AA3:AA22" si="2">E3-E2</f>
        <v>-1121.7515885000466</v>
      </c>
      <c r="AB3" s="33">
        <v>2001</v>
      </c>
      <c r="AC3" s="8">
        <f t="shared" ref="AC3:AC22" si="3">G3-G2</f>
        <v>13129</v>
      </c>
      <c r="AD3" s="43">
        <f t="shared" ref="AD3:AE3" si="4">H3-H2</f>
        <v>1213</v>
      </c>
      <c r="AE3" s="43">
        <f t="shared" si="4"/>
        <v>4794</v>
      </c>
      <c r="AF3" s="43">
        <f>J3-J2</f>
        <v>9890</v>
      </c>
      <c r="AG3" s="43">
        <f t="shared" ref="AG3" si="5">K3-K2</f>
        <v>17962</v>
      </c>
      <c r="AH3" s="43">
        <f>L3-L2</f>
        <v>1444</v>
      </c>
      <c r="AI3" s="33">
        <v>2001</v>
      </c>
      <c r="AJ3" s="43"/>
      <c r="AK3" s="43"/>
      <c r="AL3" s="43"/>
      <c r="AM3" s="43"/>
      <c r="AN3" s="43"/>
      <c r="AO3" s="33">
        <v>2001</v>
      </c>
      <c r="AP3" s="46">
        <f t="shared" ref="AP3:AP9" si="6">T3-T2</f>
        <v>-3766</v>
      </c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</row>
    <row r="4" spans="1:73">
      <c r="A4" s="33">
        <v>2002</v>
      </c>
      <c r="B4" s="33">
        <v>3</v>
      </c>
      <c r="C4" s="5">
        <v>75751.034299008432</v>
      </c>
      <c r="D4" s="6">
        <v>36190</v>
      </c>
      <c r="E4" s="7">
        <v>24219.468966139633</v>
      </c>
      <c r="F4" s="33">
        <v>2002</v>
      </c>
      <c r="G4" s="8">
        <v>739502</v>
      </c>
      <c r="H4" s="43">
        <v>20910</v>
      </c>
      <c r="I4" s="43">
        <v>545002</v>
      </c>
      <c r="J4" s="43">
        <v>186550</v>
      </c>
      <c r="K4" s="43">
        <v>429987</v>
      </c>
      <c r="L4" s="43">
        <v>59771</v>
      </c>
      <c r="M4" s="33">
        <v>2002</v>
      </c>
      <c r="N4" s="43"/>
      <c r="O4" s="43"/>
      <c r="P4" s="43"/>
      <c r="Q4" s="43"/>
      <c r="R4" s="43"/>
      <c r="S4" s="33">
        <v>2002</v>
      </c>
      <c r="T4" s="46">
        <v>-111367</v>
      </c>
      <c r="U4" s="8"/>
      <c r="X4" s="33">
        <v>2002</v>
      </c>
      <c r="Y4" s="5">
        <f t="shared" si="0"/>
        <v>9753.9621068626293</v>
      </c>
      <c r="Z4" s="6">
        <f t="shared" si="1"/>
        <v>7396</v>
      </c>
      <c r="AA4" s="7">
        <f t="shared" si="2"/>
        <v>3764.1757880586774</v>
      </c>
      <c r="AB4" s="33">
        <v>2002</v>
      </c>
      <c r="AC4" s="8">
        <f t="shared" si="3"/>
        <v>77224</v>
      </c>
      <c r="AD4" s="43">
        <f t="shared" ref="AD4:AD22" si="7">H4-H3</f>
        <v>4570</v>
      </c>
      <c r="AE4" s="43">
        <f t="shared" ref="AE4:AE22" si="8">I4-I3</f>
        <v>84710</v>
      </c>
      <c r="AF4" s="43">
        <f t="shared" ref="AF4:AF22" si="9">J4-J3</f>
        <v>-4967</v>
      </c>
      <c r="AG4" s="43">
        <f t="shared" ref="AG4:AG22" si="10">K4-K3</f>
        <v>13073</v>
      </c>
      <c r="AH4" s="43">
        <f t="shared" ref="AH4:AH22" si="11">L4-L3</f>
        <v>-75</v>
      </c>
      <c r="AI4" s="33">
        <v>2002</v>
      </c>
      <c r="AJ4" s="43"/>
      <c r="AK4" s="43"/>
      <c r="AL4" s="43"/>
      <c r="AM4" s="43"/>
      <c r="AN4" s="43"/>
      <c r="AO4" s="33">
        <v>2002</v>
      </c>
      <c r="AP4" s="46">
        <f t="shared" si="6"/>
        <v>-1826</v>
      </c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</row>
    <row r="5" spans="1:73">
      <c r="A5" s="33">
        <v>2003</v>
      </c>
      <c r="B5" s="33">
        <v>4</v>
      </c>
      <c r="C5" s="5">
        <v>73085.881331832017</v>
      </c>
      <c r="D5" s="6">
        <v>36934</v>
      </c>
      <c r="E5" s="7">
        <v>24018.439236134796</v>
      </c>
      <c r="F5" s="33">
        <v>2003</v>
      </c>
      <c r="G5" s="8">
        <v>720602</v>
      </c>
      <c r="H5" s="43">
        <v>21299</v>
      </c>
      <c r="I5" s="43">
        <v>556067</v>
      </c>
      <c r="J5" s="43">
        <v>196937</v>
      </c>
      <c r="K5" s="43">
        <v>443649</v>
      </c>
      <c r="L5" s="43">
        <v>60444</v>
      </c>
      <c r="M5" s="33">
        <v>2003</v>
      </c>
      <c r="N5" s="43"/>
      <c r="O5" s="43"/>
      <c r="P5" s="43"/>
      <c r="Q5" s="43"/>
      <c r="R5" s="43"/>
      <c r="S5" s="33">
        <v>2003</v>
      </c>
      <c r="T5" s="46">
        <v>-135404</v>
      </c>
      <c r="U5" s="8"/>
      <c r="X5" s="33">
        <v>2003</v>
      </c>
      <c r="Y5" s="5">
        <f t="shared" si="0"/>
        <v>-2665.1529671764147</v>
      </c>
      <c r="Z5" s="6">
        <f t="shared" si="1"/>
        <v>744</v>
      </c>
      <c r="AA5" s="7">
        <f t="shared" si="2"/>
        <v>-201.02973000483689</v>
      </c>
      <c r="AB5" s="33">
        <v>2003</v>
      </c>
      <c r="AC5" s="8">
        <f t="shared" si="3"/>
        <v>-18900</v>
      </c>
      <c r="AD5" s="43">
        <f t="shared" si="7"/>
        <v>389</v>
      </c>
      <c r="AE5" s="43">
        <f t="shared" si="8"/>
        <v>11065</v>
      </c>
      <c r="AF5" s="43">
        <f t="shared" si="9"/>
        <v>10387</v>
      </c>
      <c r="AG5" s="43">
        <f t="shared" si="10"/>
        <v>13662</v>
      </c>
      <c r="AH5" s="43">
        <f t="shared" si="11"/>
        <v>673</v>
      </c>
      <c r="AI5" s="33">
        <v>2003</v>
      </c>
      <c r="AJ5" s="43"/>
      <c r="AK5" s="43"/>
      <c r="AL5" s="43"/>
      <c r="AM5" s="43"/>
      <c r="AN5" s="43"/>
      <c r="AO5" s="33">
        <v>2003</v>
      </c>
      <c r="AP5" s="46">
        <f t="shared" si="6"/>
        <v>-24037</v>
      </c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</row>
    <row r="6" spans="1:73">
      <c r="A6" s="33">
        <v>2004</v>
      </c>
      <c r="B6" s="33">
        <v>5</v>
      </c>
      <c r="C6" s="5">
        <v>82035</v>
      </c>
      <c r="D6" s="6">
        <v>38451</v>
      </c>
      <c r="E6" s="7">
        <v>24687</v>
      </c>
      <c r="F6" s="33">
        <v>2004</v>
      </c>
      <c r="G6" s="8">
        <v>757756</v>
      </c>
      <c r="H6" s="43">
        <v>21374</v>
      </c>
      <c r="I6" s="43">
        <v>598268</v>
      </c>
      <c r="J6" s="43">
        <v>213539</v>
      </c>
      <c r="K6" s="43">
        <v>459739</v>
      </c>
      <c r="L6" s="43">
        <v>63155</v>
      </c>
      <c r="M6" s="33">
        <v>2004</v>
      </c>
      <c r="N6" s="43"/>
      <c r="O6" s="43"/>
      <c r="P6" s="43"/>
      <c r="Q6" s="43"/>
      <c r="R6" s="43"/>
      <c r="S6" s="33">
        <v>2004</v>
      </c>
      <c r="T6" s="46">
        <v>-150960</v>
      </c>
      <c r="U6" s="8"/>
      <c r="X6" s="33">
        <v>2004</v>
      </c>
      <c r="Y6" s="5">
        <f t="shared" si="0"/>
        <v>8949.1186681679828</v>
      </c>
      <c r="Z6" s="6">
        <f t="shared" si="1"/>
        <v>1517</v>
      </c>
      <c r="AA6" s="7">
        <f t="shared" si="2"/>
        <v>668.56076386520363</v>
      </c>
      <c r="AB6" s="33">
        <v>2004</v>
      </c>
      <c r="AC6" s="8">
        <f t="shared" si="3"/>
        <v>37154</v>
      </c>
      <c r="AD6" s="43">
        <f t="shared" si="7"/>
        <v>75</v>
      </c>
      <c r="AE6" s="43">
        <f t="shared" si="8"/>
        <v>42201</v>
      </c>
      <c r="AF6" s="43">
        <f t="shared" si="9"/>
        <v>16602</v>
      </c>
      <c r="AG6" s="43">
        <f t="shared" si="10"/>
        <v>16090</v>
      </c>
      <c r="AH6" s="43">
        <f t="shared" si="11"/>
        <v>2711</v>
      </c>
      <c r="AI6" s="33">
        <v>2004</v>
      </c>
      <c r="AJ6" s="43"/>
      <c r="AK6" s="43"/>
      <c r="AL6" s="43"/>
      <c r="AM6" s="43"/>
      <c r="AN6" s="43"/>
      <c r="AO6" s="33">
        <v>2004</v>
      </c>
      <c r="AP6" s="46">
        <f t="shared" si="6"/>
        <v>-15556</v>
      </c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</row>
    <row r="7" spans="1:73">
      <c r="A7" s="33">
        <v>2005</v>
      </c>
      <c r="B7" s="33">
        <v>6</v>
      </c>
      <c r="C7" s="5">
        <v>82829.326253093925</v>
      </c>
      <c r="D7" s="6">
        <v>39565</v>
      </c>
      <c r="E7" s="7">
        <v>24996.242027012875</v>
      </c>
      <c r="F7" s="33">
        <v>2005</v>
      </c>
      <c r="G7" s="8">
        <v>799091</v>
      </c>
      <c r="H7" s="43">
        <v>22459</v>
      </c>
      <c r="I7" s="43">
        <v>615624</v>
      </c>
      <c r="J7" s="43">
        <v>224696</v>
      </c>
      <c r="K7" s="43">
        <v>480886</v>
      </c>
      <c r="L7" s="43">
        <v>65299</v>
      </c>
      <c r="M7" s="33">
        <v>2005</v>
      </c>
      <c r="N7" s="43"/>
      <c r="O7" s="43"/>
      <c r="P7" s="43"/>
      <c r="Q7" s="43"/>
      <c r="R7" s="43"/>
      <c r="S7" s="33">
        <v>2005</v>
      </c>
      <c r="T7" s="46">
        <v>-134967</v>
      </c>
      <c r="U7" s="8"/>
      <c r="X7" s="33">
        <v>2005</v>
      </c>
      <c r="Y7" s="5">
        <f t="shared" si="0"/>
        <v>794.32625309392461</v>
      </c>
      <c r="Z7" s="6">
        <f t="shared" si="1"/>
        <v>1114</v>
      </c>
      <c r="AA7" s="7">
        <f t="shared" si="2"/>
        <v>309.24202701287504</v>
      </c>
      <c r="AB7" s="33">
        <v>2005</v>
      </c>
      <c r="AC7" s="8">
        <f t="shared" si="3"/>
        <v>41335</v>
      </c>
      <c r="AD7" s="43">
        <f t="shared" si="7"/>
        <v>1085</v>
      </c>
      <c r="AE7" s="43">
        <f t="shared" si="8"/>
        <v>17356</v>
      </c>
      <c r="AF7" s="43">
        <f t="shared" si="9"/>
        <v>11157</v>
      </c>
      <c r="AG7" s="43">
        <f t="shared" si="10"/>
        <v>21147</v>
      </c>
      <c r="AH7" s="43">
        <f t="shared" si="11"/>
        <v>2144</v>
      </c>
      <c r="AI7" s="33">
        <v>2005</v>
      </c>
      <c r="AJ7" s="43"/>
      <c r="AK7" s="43"/>
      <c r="AL7" s="43"/>
      <c r="AM7" s="43"/>
      <c r="AN7" s="43"/>
      <c r="AO7" s="33">
        <v>2005</v>
      </c>
      <c r="AP7" s="46">
        <f t="shared" si="6"/>
        <v>15993</v>
      </c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</row>
    <row r="8" spans="1:73">
      <c r="A8" s="33">
        <v>2006</v>
      </c>
      <c r="B8" s="33">
        <v>7</v>
      </c>
      <c r="C8" s="5">
        <v>88828</v>
      </c>
      <c r="D8" s="6">
        <v>41812</v>
      </c>
      <c r="E8" s="7">
        <v>25422</v>
      </c>
      <c r="F8" s="33">
        <v>2006</v>
      </c>
      <c r="G8" s="8">
        <v>855712</v>
      </c>
      <c r="H8" s="43">
        <v>23458</v>
      </c>
      <c r="I8" s="43">
        <v>649965</v>
      </c>
      <c r="J8" s="43">
        <v>244435</v>
      </c>
      <c r="K8" s="43">
        <v>502838</v>
      </c>
      <c r="L8" s="43">
        <v>80110</v>
      </c>
      <c r="M8" s="33">
        <v>2006</v>
      </c>
      <c r="N8" s="43"/>
      <c r="O8" s="43"/>
      <c r="P8" s="43"/>
      <c r="Q8" s="43"/>
      <c r="R8" s="43"/>
      <c r="S8" s="33">
        <v>2006</v>
      </c>
      <c r="T8" s="46">
        <v>-138495</v>
      </c>
      <c r="U8" s="8"/>
      <c r="X8" s="33">
        <v>2006</v>
      </c>
      <c r="Y8" s="5">
        <f t="shared" si="0"/>
        <v>5998.6737469060754</v>
      </c>
      <c r="Z8" s="6">
        <f t="shared" si="1"/>
        <v>2247</v>
      </c>
      <c r="AA8" s="7">
        <f t="shared" si="2"/>
        <v>425.75797298712496</v>
      </c>
      <c r="AB8" s="33">
        <v>2006</v>
      </c>
      <c r="AC8" s="8">
        <f t="shared" si="3"/>
        <v>56621</v>
      </c>
      <c r="AD8" s="43">
        <f t="shared" si="7"/>
        <v>999</v>
      </c>
      <c r="AE8" s="43">
        <f t="shared" si="8"/>
        <v>34341</v>
      </c>
      <c r="AF8" s="43">
        <f t="shared" si="9"/>
        <v>19739</v>
      </c>
      <c r="AG8" s="43">
        <f t="shared" si="10"/>
        <v>21952</v>
      </c>
      <c r="AH8" s="43">
        <f t="shared" si="11"/>
        <v>14811</v>
      </c>
      <c r="AI8" s="33">
        <v>2006</v>
      </c>
      <c r="AJ8" s="43"/>
      <c r="AK8" s="43"/>
      <c r="AL8" s="43"/>
      <c r="AM8" s="43"/>
      <c r="AN8" s="43"/>
      <c r="AO8" s="33">
        <v>2006</v>
      </c>
      <c r="AP8" s="46">
        <f t="shared" si="6"/>
        <v>-3528</v>
      </c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</row>
    <row r="9" spans="1:73">
      <c r="A9" s="33">
        <v>2007</v>
      </c>
      <c r="B9" s="33">
        <v>8</v>
      </c>
      <c r="C9" s="5">
        <v>92211.7999895299</v>
      </c>
      <c r="D9" s="6">
        <v>42949</v>
      </c>
      <c r="E9" s="7">
        <v>24422.193309601087</v>
      </c>
      <c r="F9" s="33">
        <v>2007</v>
      </c>
      <c r="G9" s="8">
        <v>870835</v>
      </c>
      <c r="H9" s="43">
        <v>20632</v>
      </c>
      <c r="I9" s="43">
        <v>645576</v>
      </c>
      <c r="J9" s="43">
        <v>259532</v>
      </c>
      <c r="K9" s="43">
        <v>529067</v>
      </c>
      <c r="L9" s="43">
        <v>81368</v>
      </c>
      <c r="M9" s="33">
        <v>2007</v>
      </c>
      <c r="N9" s="43">
        <v>6349</v>
      </c>
      <c r="O9" s="43">
        <v>230738</v>
      </c>
      <c r="P9" s="43">
        <v>90140</v>
      </c>
      <c r="Q9" s="43">
        <v>162343</v>
      </c>
      <c r="R9" s="43">
        <v>36737</v>
      </c>
      <c r="S9" s="33">
        <v>2007</v>
      </c>
      <c r="T9" s="46">
        <v>-139033</v>
      </c>
      <c r="U9" s="8">
        <f>SUM(H9:L9)-SUM(N9:R9)+T9</f>
        <v>870835</v>
      </c>
      <c r="X9" s="33">
        <v>2007</v>
      </c>
      <c r="Y9" s="5">
        <f t="shared" si="0"/>
        <v>3383.7999895298999</v>
      </c>
      <c r="Z9" s="6">
        <f t="shared" si="1"/>
        <v>1137</v>
      </c>
      <c r="AA9" s="7">
        <f t="shared" si="2"/>
        <v>-999.80669039891291</v>
      </c>
      <c r="AB9" s="33">
        <v>2007</v>
      </c>
      <c r="AC9" s="8">
        <f t="shared" si="3"/>
        <v>15123</v>
      </c>
      <c r="AD9" s="43">
        <f t="shared" si="7"/>
        <v>-2826</v>
      </c>
      <c r="AE9" s="43">
        <f t="shared" si="8"/>
        <v>-4389</v>
      </c>
      <c r="AF9" s="43">
        <f t="shared" si="9"/>
        <v>15097</v>
      </c>
      <c r="AG9" s="43">
        <f t="shared" si="10"/>
        <v>26229</v>
      </c>
      <c r="AH9" s="43">
        <f t="shared" si="11"/>
        <v>1258</v>
      </c>
      <c r="AI9" s="33">
        <v>2007</v>
      </c>
      <c r="AJ9" s="43"/>
      <c r="AK9" s="43"/>
      <c r="AL9" s="43"/>
      <c r="AM9" s="43"/>
      <c r="AN9" s="43"/>
      <c r="AO9" s="33">
        <v>2007</v>
      </c>
      <c r="AP9" s="46">
        <f t="shared" si="6"/>
        <v>-538</v>
      </c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</row>
    <row r="10" spans="1:73">
      <c r="A10" s="33">
        <v>2008</v>
      </c>
      <c r="B10" s="33">
        <v>9</v>
      </c>
      <c r="C10" s="5">
        <v>99146.488212752593</v>
      </c>
      <c r="D10" s="6">
        <v>45874</v>
      </c>
      <c r="E10" s="7">
        <v>25215.167948905873</v>
      </c>
      <c r="F10" s="33">
        <v>2008</v>
      </c>
      <c r="G10" s="8">
        <v>917247</v>
      </c>
      <c r="H10" s="43">
        <v>23321</v>
      </c>
      <c r="I10" s="43">
        <v>657099</v>
      </c>
      <c r="J10" s="43">
        <v>289302</v>
      </c>
      <c r="K10" s="43">
        <v>561248</v>
      </c>
      <c r="L10" s="43">
        <v>91205</v>
      </c>
      <c r="M10" s="33">
        <v>2008</v>
      </c>
      <c r="N10" s="43">
        <v>7252</v>
      </c>
      <c r="O10" s="43">
        <v>243189</v>
      </c>
      <c r="P10" s="43">
        <v>95026</v>
      </c>
      <c r="Q10" s="43">
        <v>172026</v>
      </c>
      <c r="R10" s="43">
        <v>39933</v>
      </c>
      <c r="S10" s="33">
        <v>2008</v>
      </c>
      <c r="T10" s="46">
        <v>-147502</v>
      </c>
      <c r="U10" s="8">
        <f>SUM(H10:L10)-SUM(N10:R10)+T10</f>
        <v>917247</v>
      </c>
      <c r="X10" s="33">
        <v>2008</v>
      </c>
      <c r="Y10" s="5">
        <f t="shared" si="0"/>
        <v>6934.6882232226926</v>
      </c>
      <c r="Z10" s="6">
        <f t="shared" si="1"/>
        <v>2925</v>
      </c>
      <c r="AA10" s="7">
        <f t="shared" si="2"/>
        <v>792.97463930478625</v>
      </c>
      <c r="AB10" s="33">
        <v>2008</v>
      </c>
      <c r="AC10" s="8">
        <f t="shared" si="3"/>
        <v>46412</v>
      </c>
      <c r="AD10" s="43">
        <f t="shared" si="7"/>
        <v>2689</v>
      </c>
      <c r="AE10" s="43">
        <f t="shared" si="8"/>
        <v>11523</v>
      </c>
      <c r="AF10" s="43">
        <f t="shared" si="9"/>
        <v>29770</v>
      </c>
      <c r="AG10" s="43">
        <f t="shared" si="10"/>
        <v>32181</v>
      </c>
      <c r="AH10" s="43">
        <f t="shared" si="11"/>
        <v>9837</v>
      </c>
      <c r="AI10" s="33">
        <v>2008</v>
      </c>
      <c r="AJ10" s="43">
        <f t="shared" ref="AJ10:AJ22" si="12">N10-N9</f>
        <v>903</v>
      </c>
      <c r="AK10" s="43">
        <f t="shared" ref="AK10:AK22" si="13">O10-O9</f>
        <v>12451</v>
      </c>
      <c r="AL10" s="43">
        <f t="shared" ref="AL10:AL22" si="14">P10-P9</f>
        <v>4886</v>
      </c>
      <c r="AM10" s="43">
        <f t="shared" ref="AM10:AM22" si="15">Q10-Q9</f>
        <v>9683</v>
      </c>
      <c r="AN10" s="43">
        <f t="shared" ref="AN10:AN22" si="16">R10-R9</f>
        <v>3196</v>
      </c>
      <c r="AO10" s="33">
        <v>2008</v>
      </c>
      <c r="AP10" s="46">
        <f t="shared" ref="AP10:AP22" si="17">T10-T9</f>
        <v>-8469</v>
      </c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</row>
    <row r="11" spans="1:73">
      <c r="A11" s="33">
        <v>2009</v>
      </c>
      <c r="B11" s="33">
        <v>10</v>
      </c>
      <c r="C11" s="5">
        <v>108289.20367903885</v>
      </c>
      <c r="D11" s="6">
        <v>48466</v>
      </c>
      <c r="E11" s="7">
        <v>26626.424405821377</v>
      </c>
      <c r="F11" s="33">
        <v>2009</v>
      </c>
      <c r="G11" s="8">
        <v>987243</v>
      </c>
      <c r="H11" s="43">
        <v>57116</v>
      </c>
      <c r="I11" s="43">
        <v>677646</v>
      </c>
      <c r="J11" s="43">
        <v>301090</v>
      </c>
      <c r="K11" s="43">
        <v>602201</v>
      </c>
      <c r="L11" s="43">
        <v>98727</v>
      </c>
      <c r="M11" s="33">
        <v>2009</v>
      </c>
      <c r="N11" s="43">
        <v>9302</v>
      </c>
      <c r="O11" s="43">
        <v>255390</v>
      </c>
      <c r="P11" s="43">
        <v>100649</v>
      </c>
      <c r="Q11" s="43">
        <v>181327</v>
      </c>
      <c r="R11" s="43">
        <v>39153</v>
      </c>
      <c r="S11" s="33">
        <v>2009</v>
      </c>
      <c r="T11" s="46">
        <v>-163716</v>
      </c>
      <c r="U11" s="8">
        <f>SUM(H11:L11)-SUM(N11:R11)+T11</f>
        <v>987243</v>
      </c>
      <c r="X11" s="33">
        <v>2009</v>
      </c>
      <c r="Y11" s="5">
        <f t="shared" si="0"/>
        <v>9142.7154662862595</v>
      </c>
      <c r="Z11" s="6">
        <f t="shared" si="1"/>
        <v>2592</v>
      </c>
      <c r="AA11" s="7">
        <f t="shared" si="2"/>
        <v>1411.2564569155038</v>
      </c>
      <c r="AB11" s="33">
        <v>2009</v>
      </c>
      <c r="AC11" s="8">
        <f t="shared" si="3"/>
        <v>69996</v>
      </c>
      <c r="AD11" s="43">
        <f t="shared" si="7"/>
        <v>33795</v>
      </c>
      <c r="AE11" s="43">
        <f t="shared" si="8"/>
        <v>20547</v>
      </c>
      <c r="AF11" s="43">
        <f t="shared" si="9"/>
        <v>11788</v>
      </c>
      <c r="AG11" s="43">
        <f t="shared" si="10"/>
        <v>40953</v>
      </c>
      <c r="AH11" s="43">
        <f t="shared" si="11"/>
        <v>7522</v>
      </c>
      <c r="AI11" s="33">
        <v>2009</v>
      </c>
      <c r="AJ11" s="43">
        <f t="shared" si="12"/>
        <v>2050</v>
      </c>
      <c r="AK11" s="43">
        <f t="shared" si="13"/>
        <v>12201</v>
      </c>
      <c r="AL11" s="43">
        <f t="shared" si="14"/>
        <v>5623</v>
      </c>
      <c r="AM11" s="43">
        <f t="shared" si="15"/>
        <v>9301</v>
      </c>
      <c r="AN11" s="43">
        <f t="shared" si="16"/>
        <v>-780</v>
      </c>
      <c r="AO11" s="33">
        <v>2009</v>
      </c>
      <c r="AP11" s="46">
        <f t="shared" si="17"/>
        <v>-16214</v>
      </c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</row>
    <row r="12" spans="1:73">
      <c r="A12" s="33">
        <v>2010</v>
      </c>
      <c r="B12" s="33">
        <v>11</v>
      </c>
      <c r="C12" s="5">
        <v>113649.52340035603</v>
      </c>
      <c r="D12" s="6">
        <v>52270</v>
      </c>
      <c r="E12" s="7">
        <v>29451.477627473563</v>
      </c>
      <c r="F12" s="33">
        <v>2010</v>
      </c>
      <c r="G12" s="8">
        <v>1036064</v>
      </c>
      <c r="H12" s="43">
        <v>81955</v>
      </c>
      <c r="I12" s="43">
        <v>692689</v>
      </c>
      <c r="J12" s="43">
        <v>312505</v>
      </c>
      <c r="K12" s="43">
        <v>642143</v>
      </c>
      <c r="L12" s="43">
        <v>120996</v>
      </c>
      <c r="M12" s="33">
        <v>2010</v>
      </c>
      <c r="N12" s="43">
        <v>12606</v>
      </c>
      <c r="O12" s="43">
        <v>272340</v>
      </c>
      <c r="P12" s="43">
        <v>106041</v>
      </c>
      <c r="Q12" s="43">
        <v>194593</v>
      </c>
      <c r="R12" s="43">
        <v>43819</v>
      </c>
      <c r="S12" s="33">
        <v>2010</v>
      </c>
      <c r="T12" s="46">
        <v>-184825</v>
      </c>
      <c r="U12" s="8">
        <f t="shared" ref="U12:U21" si="18">SUM(H12:L12)-SUM(N12:R12)+T12</f>
        <v>1036064</v>
      </c>
      <c r="X12" s="33">
        <v>2010</v>
      </c>
      <c r="Y12" s="5">
        <f t="shared" si="0"/>
        <v>5360.3197213171807</v>
      </c>
      <c r="Z12" s="6">
        <f t="shared" si="1"/>
        <v>3804</v>
      </c>
      <c r="AA12" s="7">
        <f t="shared" si="2"/>
        <v>2825.053221652186</v>
      </c>
      <c r="AB12" s="33">
        <v>2010</v>
      </c>
      <c r="AC12" s="8">
        <f t="shared" si="3"/>
        <v>48821</v>
      </c>
      <c r="AD12" s="43">
        <f t="shared" si="7"/>
        <v>24839</v>
      </c>
      <c r="AE12" s="43">
        <f t="shared" si="8"/>
        <v>15043</v>
      </c>
      <c r="AF12" s="43">
        <f t="shared" si="9"/>
        <v>11415</v>
      </c>
      <c r="AG12" s="43">
        <f t="shared" si="10"/>
        <v>39942</v>
      </c>
      <c r="AH12" s="43">
        <f t="shared" si="11"/>
        <v>22269</v>
      </c>
      <c r="AI12" s="33">
        <v>2010</v>
      </c>
      <c r="AJ12" s="43">
        <f t="shared" si="12"/>
        <v>3304</v>
      </c>
      <c r="AK12" s="43">
        <f t="shared" si="13"/>
        <v>16950</v>
      </c>
      <c r="AL12" s="43">
        <f t="shared" si="14"/>
        <v>5392</v>
      </c>
      <c r="AM12" s="43">
        <f t="shared" si="15"/>
        <v>13266</v>
      </c>
      <c r="AN12" s="43">
        <f t="shared" si="16"/>
        <v>4666</v>
      </c>
      <c r="AO12" s="33">
        <v>2010</v>
      </c>
      <c r="AP12" s="46">
        <f t="shared" si="17"/>
        <v>-21109</v>
      </c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</row>
    <row r="13" spans="1:73">
      <c r="A13" s="33">
        <v>2011</v>
      </c>
      <c r="B13" s="33">
        <v>12</v>
      </c>
      <c r="C13" s="5">
        <v>123418.7529832047</v>
      </c>
      <c r="D13" s="6">
        <v>55304</v>
      </c>
      <c r="E13" s="7">
        <v>32679.513135797297</v>
      </c>
      <c r="F13" s="33">
        <v>2011</v>
      </c>
      <c r="G13" s="8">
        <v>1087140</v>
      </c>
      <c r="H13" s="43">
        <v>84081</v>
      </c>
      <c r="I13" s="43">
        <v>706894</v>
      </c>
      <c r="J13" s="43">
        <v>328012</v>
      </c>
      <c r="K13" s="43">
        <v>696082</v>
      </c>
      <c r="L13" s="43">
        <v>140218</v>
      </c>
      <c r="M13" s="33">
        <v>2011</v>
      </c>
      <c r="N13" s="43">
        <v>13074</v>
      </c>
      <c r="O13" s="43">
        <v>286300</v>
      </c>
      <c r="P13" s="43">
        <v>111144</v>
      </c>
      <c r="Q13" s="43">
        <v>209101</v>
      </c>
      <c r="R13" s="43">
        <v>47365</v>
      </c>
      <c r="S13" s="33">
        <v>2011</v>
      </c>
      <c r="T13" s="46">
        <v>-201163</v>
      </c>
      <c r="U13" s="8">
        <f t="shared" si="18"/>
        <v>1087140</v>
      </c>
      <c r="X13" s="33">
        <v>2011</v>
      </c>
      <c r="Y13" s="5">
        <f t="shared" si="0"/>
        <v>9769.2295828486676</v>
      </c>
      <c r="Z13" s="6">
        <f t="shared" si="1"/>
        <v>3034</v>
      </c>
      <c r="AA13" s="7">
        <f t="shared" si="2"/>
        <v>3228.0355083237337</v>
      </c>
      <c r="AB13" s="33">
        <v>2011</v>
      </c>
      <c r="AC13" s="8">
        <f t="shared" si="3"/>
        <v>51076</v>
      </c>
      <c r="AD13" s="43">
        <f t="shared" si="7"/>
        <v>2126</v>
      </c>
      <c r="AE13" s="43">
        <f t="shared" si="8"/>
        <v>14205</v>
      </c>
      <c r="AF13" s="43">
        <f t="shared" si="9"/>
        <v>15507</v>
      </c>
      <c r="AG13" s="43">
        <f t="shared" si="10"/>
        <v>53939</v>
      </c>
      <c r="AH13" s="43">
        <f t="shared" si="11"/>
        <v>19222</v>
      </c>
      <c r="AI13" s="33">
        <v>2011</v>
      </c>
      <c r="AJ13" s="43">
        <f t="shared" si="12"/>
        <v>468</v>
      </c>
      <c r="AK13" s="43">
        <f t="shared" si="13"/>
        <v>13960</v>
      </c>
      <c r="AL13" s="43">
        <f t="shared" si="14"/>
        <v>5103</v>
      </c>
      <c r="AM13" s="43">
        <f t="shared" si="15"/>
        <v>14508</v>
      </c>
      <c r="AN13" s="43">
        <f t="shared" si="16"/>
        <v>3546</v>
      </c>
      <c r="AO13" s="33">
        <v>2011</v>
      </c>
      <c r="AP13" s="46">
        <f t="shared" si="17"/>
        <v>-16338</v>
      </c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</row>
    <row r="14" spans="1:73">
      <c r="A14" s="33">
        <v>2012</v>
      </c>
      <c r="B14" s="33">
        <v>13</v>
      </c>
      <c r="C14" s="5">
        <v>130194.49114962851</v>
      </c>
      <c r="D14" s="6">
        <v>58946</v>
      </c>
      <c r="E14" s="7">
        <v>33804.624334624648</v>
      </c>
      <c r="F14" s="33">
        <v>2012</v>
      </c>
      <c r="G14" s="8">
        <v>1131570</v>
      </c>
      <c r="H14" s="43">
        <v>85247</v>
      </c>
      <c r="I14" s="43">
        <v>717448</v>
      </c>
      <c r="J14" s="43">
        <v>342382</v>
      </c>
      <c r="K14" s="43">
        <v>743732</v>
      </c>
      <c r="L14" s="43">
        <v>155104</v>
      </c>
      <c r="M14" s="33">
        <v>2012</v>
      </c>
      <c r="N14" s="43">
        <v>14736</v>
      </c>
      <c r="O14" s="43">
        <v>300170</v>
      </c>
      <c r="P14" s="43">
        <v>116316</v>
      </c>
      <c r="Q14" s="43">
        <v>221408</v>
      </c>
      <c r="R14" s="43">
        <v>51504</v>
      </c>
      <c r="S14" s="33">
        <v>2012</v>
      </c>
      <c r="T14" s="46">
        <v>-208209</v>
      </c>
      <c r="U14" s="8">
        <f>SUM(H14:L14)-SUM(N14:R14)+T14</f>
        <v>1131570</v>
      </c>
      <c r="X14" s="33">
        <v>2012</v>
      </c>
      <c r="Y14" s="5">
        <f t="shared" si="0"/>
        <v>6775.7381664238055</v>
      </c>
      <c r="Z14" s="6">
        <f t="shared" si="1"/>
        <v>3642</v>
      </c>
      <c r="AA14" s="7">
        <f t="shared" si="2"/>
        <v>1125.1111988273515</v>
      </c>
      <c r="AB14" s="33">
        <v>2012</v>
      </c>
      <c r="AC14" s="8">
        <f t="shared" si="3"/>
        <v>44430</v>
      </c>
      <c r="AD14" s="43">
        <f t="shared" si="7"/>
        <v>1166</v>
      </c>
      <c r="AE14" s="43">
        <f t="shared" si="8"/>
        <v>10554</v>
      </c>
      <c r="AF14" s="43">
        <f t="shared" si="9"/>
        <v>14370</v>
      </c>
      <c r="AG14" s="43">
        <f t="shared" si="10"/>
        <v>47650</v>
      </c>
      <c r="AH14" s="43">
        <f t="shared" si="11"/>
        <v>14886</v>
      </c>
      <c r="AI14" s="33">
        <v>2012</v>
      </c>
      <c r="AJ14" s="43">
        <f t="shared" si="12"/>
        <v>1662</v>
      </c>
      <c r="AK14" s="43">
        <f t="shared" si="13"/>
        <v>13870</v>
      </c>
      <c r="AL14" s="43">
        <f t="shared" si="14"/>
        <v>5172</v>
      </c>
      <c r="AM14" s="43">
        <f t="shared" si="15"/>
        <v>12307</v>
      </c>
      <c r="AN14" s="43">
        <f t="shared" si="16"/>
        <v>4139</v>
      </c>
      <c r="AO14" s="33">
        <v>2012</v>
      </c>
      <c r="AP14" s="46">
        <f t="shared" si="17"/>
        <v>-7046</v>
      </c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</row>
    <row r="15" spans="1:73">
      <c r="A15" s="33">
        <v>2013</v>
      </c>
      <c r="B15" s="33">
        <v>14</v>
      </c>
      <c r="C15" s="5">
        <v>129510</v>
      </c>
      <c r="D15" s="6">
        <v>60308</v>
      </c>
      <c r="E15" s="7">
        <v>36722</v>
      </c>
      <c r="F15" s="33">
        <v>2013</v>
      </c>
      <c r="G15" s="8">
        <v>1195010</v>
      </c>
      <c r="H15" s="43">
        <v>91466</v>
      </c>
      <c r="I15" s="43">
        <v>738315</v>
      </c>
      <c r="J15" s="43">
        <v>359941</v>
      </c>
      <c r="K15" s="43">
        <v>796640</v>
      </c>
      <c r="L15" s="43">
        <v>179134</v>
      </c>
      <c r="M15" s="33">
        <v>2013</v>
      </c>
      <c r="N15" s="43">
        <v>17667</v>
      </c>
      <c r="O15" s="43">
        <v>314599</v>
      </c>
      <c r="P15" s="43">
        <v>122308</v>
      </c>
      <c r="Q15" s="43">
        <v>236201</v>
      </c>
      <c r="R15" s="43">
        <v>58357</v>
      </c>
      <c r="S15" s="33">
        <v>2013</v>
      </c>
      <c r="T15" s="46">
        <v>-221354</v>
      </c>
      <c r="U15" s="8">
        <f t="shared" si="18"/>
        <v>1195010</v>
      </c>
      <c r="X15" s="33">
        <v>2013</v>
      </c>
      <c r="Y15" s="5">
        <f t="shared" si="0"/>
        <v>-684.49114962850581</v>
      </c>
      <c r="Z15" s="6">
        <f t="shared" si="1"/>
        <v>1362</v>
      </c>
      <c r="AA15" s="7">
        <f t="shared" si="2"/>
        <v>2917.3756653753517</v>
      </c>
      <c r="AB15" s="33">
        <v>2013</v>
      </c>
      <c r="AC15" s="8">
        <f t="shared" si="3"/>
        <v>63440</v>
      </c>
      <c r="AD15" s="43">
        <f t="shared" si="7"/>
        <v>6219</v>
      </c>
      <c r="AE15" s="43">
        <f t="shared" si="8"/>
        <v>20867</v>
      </c>
      <c r="AF15" s="43">
        <f t="shared" si="9"/>
        <v>17559</v>
      </c>
      <c r="AG15" s="43">
        <f t="shared" si="10"/>
        <v>52908</v>
      </c>
      <c r="AH15" s="43">
        <f t="shared" si="11"/>
        <v>24030</v>
      </c>
      <c r="AI15" s="33">
        <v>2013</v>
      </c>
      <c r="AJ15" s="43">
        <f t="shared" si="12"/>
        <v>2931</v>
      </c>
      <c r="AK15" s="43">
        <f t="shared" si="13"/>
        <v>14429</v>
      </c>
      <c r="AL15" s="43">
        <f t="shared" si="14"/>
        <v>5992</v>
      </c>
      <c r="AM15" s="43">
        <f t="shared" si="15"/>
        <v>14793</v>
      </c>
      <c r="AN15" s="43">
        <f t="shared" si="16"/>
        <v>6853</v>
      </c>
      <c r="AO15" s="33">
        <v>2013</v>
      </c>
      <c r="AP15" s="46">
        <f t="shared" si="17"/>
        <v>-13145</v>
      </c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</row>
    <row r="16" spans="1:73">
      <c r="A16" s="33">
        <v>2014</v>
      </c>
      <c r="B16" s="33">
        <v>15</v>
      </c>
      <c r="C16" s="5">
        <v>131891</v>
      </c>
      <c r="D16" s="6">
        <v>64456</v>
      </c>
      <c r="E16" s="7">
        <v>38649</v>
      </c>
      <c r="F16" s="33">
        <v>2014</v>
      </c>
      <c r="G16" s="8">
        <v>1214504</v>
      </c>
      <c r="H16" s="43">
        <v>102620</v>
      </c>
      <c r="I16" s="43">
        <v>746101</v>
      </c>
      <c r="J16" s="43">
        <v>371971</v>
      </c>
      <c r="K16" s="43">
        <v>842795</v>
      </c>
      <c r="L16" s="43">
        <v>196867</v>
      </c>
      <c r="M16" s="33">
        <v>2014</v>
      </c>
      <c r="N16" s="43">
        <v>20242</v>
      </c>
      <c r="O16" s="43">
        <v>325531</v>
      </c>
      <c r="P16" s="43">
        <v>123869</v>
      </c>
      <c r="Q16" s="43">
        <v>252722</v>
      </c>
      <c r="R16" s="43">
        <v>65720</v>
      </c>
      <c r="S16" s="33">
        <v>2014</v>
      </c>
      <c r="T16" s="46">
        <v>-257766</v>
      </c>
      <c r="U16" s="8">
        <f t="shared" si="18"/>
        <v>1214504</v>
      </c>
      <c r="X16" s="33">
        <v>2014</v>
      </c>
      <c r="Y16" s="5">
        <f t="shared" si="0"/>
        <v>2381</v>
      </c>
      <c r="Z16" s="6">
        <f t="shared" si="1"/>
        <v>4148</v>
      </c>
      <c r="AA16" s="7">
        <f t="shared" si="2"/>
        <v>1927</v>
      </c>
      <c r="AB16" s="33">
        <v>2014</v>
      </c>
      <c r="AC16" s="8">
        <f t="shared" si="3"/>
        <v>19494</v>
      </c>
      <c r="AD16" s="43">
        <f t="shared" si="7"/>
        <v>11154</v>
      </c>
      <c r="AE16" s="43">
        <f t="shared" si="8"/>
        <v>7786</v>
      </c>
      <c r="AF16" s="43">
        <f t="shared" si="9"/>
        <v>12030</v>
      </c>
      <c r="AG16" s="43">
        <f t="shared" si="10"/>
        <v>46155</v>
      </c>
      <c r="AH16" s="43">
        <f t="shared" si="11"/>
        <v>17733</v>
      </c>
      <c r="AI16" s="33">
        <v>2014</v>
      </c>
      <c r="AJ16" s="43">
        <f t="shared" si="12"/>
        <v>2575</v>
      </c>
      <c r="AK16" s="43">
        <f t="shared" si="13"/>
        <v>10932</v>
      </c>
      <c r="AL16" s="43">
        <f t="shared" si="14"/>
        <v>1561</v>
      </c>
      <c r="AM16" s="43">
        <f t="shared" si="15"/>
        <v>16521</v>
      </c>
      <c r="AN16" s="43">
        <f t="shared" si="16"/>
        <v>7363</v>
      </c>
      <c r="AO16" s="33">
        <v>2014</v>
      </c>
      <c r="AP16" s="46">
        <f t="shared" si="17"/>
        <v>-36412</v>
      </c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</row>
    <row r="17" spans="1:73">
      <c r="A17" s="33">
        <v>2015</v>
      </c>
      <c r="B17" s="33">
        <v>16</v>
      </c>
      <c r="C17" s="5">
        <v>137009</v>
      </c>
      <c r="D17" s="6">
        <v>71829</v>
      </c>
      <c r="E17" s="7">
        <v>41581</v>
      </c>
      <c r="F17" s="33">
        <v>2015</v>
      </c>
      <c r="G17" s="8">
        <v>1271626</v>
      </c>
      <c r="H17" s="43">
        <v>144970</v>
      </c>
      <c r="I17" s="43">
        <v>779441</v>
      </c>
      <c r="J17" s="43">
        <v>401700</v>
      </c>
      <c r="K17" s="43">
        <v>895055</v>
      </c>
      <c r="L17" s="43">
        <v>212726</v>
      </c>
      <c r="M17" s="33">
        <v>2015</v>
      </c>
      <c r="N17" s="43">
        <v>24943</v>
      </c>
      <c r="O17" s="43">
        <v>342899</v>
      </c>
      <c r="P17" s="43">
        <v>129936</v>
      </c>
      <c r="Q17" s="43">
        <v>273578</v>
      </c>
      <c r="R17" s="43">
        <v>73050</v>
      </c>
      <c r="S17" s="33">
        <v>2015</v>
      </c>
      <c r="T17" s="46">
        <v>-317860</v>
      </c>
      <c r="U17" s="8">
        <f t="shared" si="18"/>
        <v>1271626</v>
      </c>
      <c r="X17" s="33">
        <v>2015</v>
      </c>
      <c r="Y17" s="5">
        <f t="shared" si="0"/>
        <v>5118</v>
      </c>
      <c r="Z17" s="6">
        <f t="shared" si="1"/>
        <v>7373</v>
      </c>
      <c r="AA17" s="7">
        <f t="shared" si="2"/>
        <v>2932</v>
      </c>
      <c r="AB17" s="33">
        <v>2015</v>
      </c>
      <c r="AC17" s="8">
        <f t="shared" si="3"/>
        <v>57122</v>
      </c>
      <c r="AD17" s="43">
        <f t="shared" si="7"/>
        <v>42350</v>
      </c>
      <c r="AE17" s="43">
        <f t="shared" si="8"/>
        <v>33340</v>
      </c>
      <c r="AF17" s="43">
        <f t="shared" si="9"/>
        <v>29729</v>
      </c>
      <c r="AG17" s="43">
        <f t="shared" si="10"/>
        <v>52260</v>
      </c>
      <c r="AH17" s="43">
        <f t="shared" si="11"/>
        <v>15859</v>
      </c>
      <c r="AI17" s="33">
        <v>2015</v>
      </c>
      <c r="AJ17" s="43">
        <f t="shared" si="12"/>
        <v>4701</v>
      </c>
      <c r="AK17" s="43">
        <f t="shared" si="13"/>
        <v>17368</v>
      </c>
      <c r="AL17" s="43">
        <f t="shared" si="14"/>
        <v>6067</v>
      </c>
      <c r="AM17" s="43">
        <f t="shared" si="15"/>
        <v>20856</v>
      </c>
      <c r="AN17" s="43">
        <f t="shared" si="16"/>
        <v>7330</v>
      </c>
      <c r="AO17" s="33">
        <v>2015</v>
      </c>
      <c r="AP17" s="46">
        <f t="shared" si="17"/>
        <v>-60094</v>
      </c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</row>
    <row r="18" spans="1:73">
      <c r="A18" s="33">
        <v>2016</v>
      </c>
      <c r="B18" s="33">
        <v>17</v>
      </c>
      <c r="C18" s="5">
        <v>141497.76880000002</v>
      </c>
      <c r="D18" s="6">
        <v>78372</v>
      </c>
      <c r="E18" s="7">
        <v>41941</v>
      </c>
      <c r="F18" s="33">
        <v>2016</v>
      </c>
      <c r="G18" s="8">
        <v>1375685</v>
      </c>
      <c r="H18" s="43">
        <v>156057</v>
      </c>
      <c r="I18" s="43">
        <v>832833</v>
      </c>
      <c r="J18" s="43">
        <v>430613</v>
      </c>
      <c r="K18" s="43">
        <v>970455</v>
      </c>
      <c r="L18" s="43">
        <v>233266</v>
      </c>
      <c r="M18" s="33">
        <v>2016</v>
      </c>
      <c r="N18" s="43">
        <v>30914</v>
      </c>
      <c r="O18" s="43">
        <v>351625</v>
      </c>
      <c r="P18" s="43">
        <v>135624</v>
      </c>
      <c r="Q18" s="43">
        <v>295383</v>
      </c>
      <c r="R18" s="43">
        <v>80093</v>
      </c>
      <c r="S18" s="33">
        <v>2016</v>
      </c>
      <c r="T18" s="46">
        <v>-353900</v>
      </c>
      <c r="U18" s="8">
        <f t="shared" si="18"/>
        <v>1375685</v>
      </c>
      <c r="X18" s="33">
        <v>2016</v>
      </c>
      <c r="Y18" s="5">
        <f t="shared" si="0"/>
        <v>4488.7688000000198</v>
      </c>
      <c r="Z18" s="6">
        <f t="shared" si="1"/>
        <v>6543</v>
      </c>
      <c r="AA18" s="7">
        <f t="shared" si="2"/>
        <v>360</v>
      </c>
      <c r="AB18" s="33">
        <v>2016</v>
      </c>
      <c r="AC18" s="8">
        <f t="shared" si="3"/>
        <v>104059</v>
      </c>
      <c r="AD18" s="43">
        <f t="shared" si="7"/>
        <v>11087</v>
      </c>
      <c r="AE18" s="43">
        <f t="shared" si="8"/>
        <v>53392</v>
      </c>
      <c r="AF18" s="43">
        <f t="shared" si="9"/>
        <v>28913</v>
      </c>
      <c r="AG18" s="43">
        <f t="shared" si="10"/>
        <v>75400</v>
      </c>
      <c r="AH18" s="43">
        <f t="shared" si="11"/>
        <v>20540</v>
      </c>
      <c r="AI18" s="33">
        <v>2016</v>
      </c>
      <c r="AJ18" s="43">
        <f t="shared" si="12"/>
        <v>5971</v>
      </c>
      <c r="AK18" s="43">
        <f t="shared" si="13"/>
        <v>8726</v>
      </c>
      <c r="AL18" s="43">
        <f t="shared" si="14"/>
        <v>5688</v>
      </c>
      <c r="AM18" s="43">
        <f t="shared" si="15"/>
        <v>21805</v>
      </c>
      <c r="AN18" s="43">
        <f t="shared" si="16"/>
        <v>7043</v>
      </c>
      <c r="AO18" s="33">
        <v>2016</v>
      </c>
      <c r="AP18" s="46">
        <f t="shared" si="17"/>
        <v>-36040</v>
      </c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</row>
    <row r="19" spans="1:73">
      <c r="A19" s="33">
        <v>2017</v>
      </c>
      <c r="B19" s="33">
        <v>18</v>
      </c>
      <c r="C19" s="5">
        <v>139066.91699999999</v>
      </c>
      <c r="D19" s="6">
        <v>82874</v>
      </c>
      <c r="E19" s="7">
        <v>42043</v>
      </c>
      <c r="F19" s="33">
        <v>2017</v>
      </c>
      <c r="G19" s="8">
        <v>1448047</v>
      </c>
      <c r="H19" s="43">
        <v>163474</v>
      </c>
      <c r="I19" s="43">
        <v>879704</v>
      </c>
      <c r="J19" s="43">
        <v>451003</v>
      </c>
      <c r="K19" s="43">
        <v>1033739</v>
      </c>
      <c r="L19" s="43">
        <v>242339</v>
      </c>
      <c r="M19" s="33">
        <v>2017</v>
      </c>
      <c r="N19" s="43">
        <v>37059</v>
      </c>
      <c r="O19" s="43">
        <v>352091</v>
      </c>
      <c r="P19" s="43">
        <v>136838</v>
      </c>
      <c r="Q19" s="43">
        <v>314013</v>
      </c>
      <c r="R19" s="43">
        <v>85360</v>
      </c>
      <c r="S19" s="33">
        <v>2017</v>
      </c>
      <c r="T19" s="46">
        <v>-396851</v>
      </c>
      <c r="U19" s="8">
        <f t="shared" si="18"/>
        <v>1448047</v>
      </c>
      <c r="X19" s="33">
        <v>2017</v>
      </c>
      <c r="Y19" s="5">
        <f t="shared" si="0"/>
        <v>-2430.8518000000331</v>
      </c>
      <c r="Z19" s="6">
        <f t="shared" si="1"/>
        <v>4502</v>
      </c>
      <c r="AA19" s="7">
        <f t="shared" si="2"/>
        <v>102</v>
      </c>
      <c r="AB19" s="33">
        <v>2017</v>
      </c>
      <c r="AC19" s="8">
        <f t="shared" si="3"/>
        <v>72362</v>
      </c>
      <c r="AD19" s="43">
        <f t="shared" si="7"/>
        <v>7417</v>
      </c>
      <c r="AE19" s="43">
        <f t="shared" si="8"/>
        <v>46871</v>
      </c>
      <c r="AF19" s="43">
        <f t="shared" si="9"/>
        <v>20390</v>
      </c>
      <c r="AG19" s="43">
        <f t="shared" si="10"/>
        <v>63284</v>
      </c>
      <c r="AH19" s="43">
        <f t="shared" si="11"/>
        <v>9073</v>
      </c>
      <c r="AI19" s="33">
        <v>2017</v>
      </c>
      <c r="AJ19" s="43">
        <f t="shared" si="12"/>
        <v>6145</v>
      </c>
      <c r="AK19" s="43">
        <f t="shared" si="13"/>
        <v>466</v>
      </c>
      <c r="AL19" s="43">
        <f t="shared" si="14"/>
        <v>1214</v>
      </c>
      <c r="AM19" s="43">
        <f t="shared" si="15"/>
        <v>18630</v>
      </c>
      <c r="AN19" s="43">
        <f t="shared" si="16"/>
        <v>5267</v>
      </c>
      <c r="AO19" s="33">
        <v>2017</v>
      </c>
      <c r="AP19" s="46">
        <f t="shared" si="17"/>
        <v>-42951</v>
      </c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</row>
    <row r="20" spans="1:73">
      <c r="A20" s="33">
        <v>2018</v>
      </c>
      <c r="B20" s="33">
        <v>19</v>
      </c>
      <c r="C20" s="5">
        <v>146848</v>
      </c>
      <c r="D20" s="6">
        <v>88789</v>
      </c>
      <c r="E20" s="7">
        <v>45215</v>
      </c>
      <c r="F20" s="33">
        <v>2018</v>
      </c>
      <c r="G20" s="8">
        <v>1530459</v>
      </c>
      <c r="H20" s="43">
        <v>189271</v>
      </c>
      <c r="I20" s="43">
        <v>905266</v>
      </c>
      <c r="J20" s="43">
        <v>477024</v>
      </c>
      <c r="K20" s="43">
        <v>1086668</v>
      </c>
      <c r="L20" s="43">
        <v>260548</v>
      </c>
      <c r="M20" s="33">
        <v>2018</v>
      </c>
      <c r="N20" s="43">
        <v>43469</v>
      </c>
      <c r="O20" s="43">
        <v>365167</v>
      </c>
      <c r="P20" s="43">
        <v>140271</v>
      </c>
      <c r="Q20" s="43">
        <v>335270</v>
      </c>
      <c r="R20" s="43">
        <v>93140</v>
      </c>
      <c r="S20" s="33">
        <v>2018</v>
      </c>
      <c r="T20" s="46">
        <v>-411001</v>
      </c>
      <c r="U20" s="8">
        <f t="shared" si="18"/>
        <v>1530459</v>
      </c>
      <c r="X20" s="33">
        <v>2018</v>
      </c>
      <c r="Y20" s="5">
        <f t="shared" si="0"/>
        <v>7781.0830000000133</v>
      </c>
      <c r="Z20" s="6">
        <f t="shared" si="1"/>
        <v>5915</v>
      </c>
      <c r="AA20" s="7">
        <f t="shared" si="2"/>
        <v>3172</v>
      </c>
      <c r="AB20" s="33">
        <v>2018</v>
      </c>
      <c r="AC20" s="8">
        <f t="shared" si="3"/>
        <v>82412</v>
      </c>
      <c r="AD20" s="43">
        <f t="shared" si="7"/>
        <v>25797</v>
      </c>
      <c r="AE20" s="43">
        <f t="shared" si="8"/>
        <v>25562</v>
      </c>
      <c r="AF20" s="43">
        <f t="shared" si="9"/>
        <v>26021</v>
      </c>
      <c r="AG20" s="43">
        <f t="shared" si="10"/>
        <v>52929</v>
      </c>
      <c r="AH20" s="43">
        <f t="shared" si="11"/>
        <v>18209</v>
      </c>
      <c r="AI20" s="33">
        <v>2018</v>
      </c>
      <c r="AJ20" s="43">
        <f t="shared" si="12"/>
        <v>6410</v>
      </c>
      <c r="AK20" s="43">
        <f t="shared" si="13"/>
        <v>13076</v>
      </c>
      <c r="AL20" s="43">
        <f t="shared" si="14"/>
        <v>3433</v>
      </c>
      <c r="AM20" s="43">
        <f t="shared" si="15"/>
        <v>21257</v>
      </c>
      <c r="AN20" s="43">
        <f t="shared" si="16"/>
        <v>7780</v>
      </c>
      <c r="AO20" s="33">
        <v>2018</v>
      </c>
      <c r="AP20" s="46">
        <f t="shared" si="17"/>
        <v>-14150</v>
      </c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</row>
    <row r="21" spans="1:73">
      <c r="A21" s="33">
        <v>2019</v>
      </c>
      <c r="B21" s="33">
        <v>20</v>
      </c>
      <c r="C21" s="5">
        <v>155757</v>
      </c>
      <c r="D21" s="6">
        <v>94723</v>
      </c>
      <c r="E21" s="7">
        <v>45790</v>
      </c>
      <c r="F21" s="33">
        <v>2019</v>
      </c>
      <c r="G21" s="8">
        <v>1619708</v>
      </c>
      <c r="H21" s="43">
        <v>211035</v>
      </c>
      <c r="I21" s="43">
        <v>930160</v>
      </c>
      <c r="J21" s="43">
        <v>509897</v>
      </c>
      <c r="K21" s="43">
        <v>1136809</v>
      </c>
      <c r="L21" s="43">
        <v>279555</v>
      </c>
      <c r="M21" s="33">
        <v>2019</v>
      </c>
      <c r="N21" s="43">
        <v>57078</v>
      </c>
      <c r="O21" s="43">
        <v>382437</v>
      </c>
      <c r="P21" s="43">
        <v>147016</v>
      </c>
      <c r="Q21" s="43">
        <v>352811</v>
      </c>
      <c r="R21" s="43">
        <v>92865</v>
      </c>
      <c r="S21" s="33">
        <v>2019</v>
      </c>
      <c r="T21" s="46">
        <v>-415541</v>
      </c>
      <c r="U21" s="8">
        <f t="shared" si="18"/>
        <v>1619708</v>
      </c>
      <c r="X21" s="33">
        <v>2019</v>
      </c>
      <c r="Y21" s="5">
        <f t="shared" si="0"/>
        <v>8909</v>
      </c>
      <c r="Z21" s="6">
        <f t="shared" si="1"/>
        <v>5934</v>
      </c>
      <c r="AA21" s="7">
        <f t="shared" si="2"/>
        <v>575</v>
      </c>
      <c r="AB21" s="33">
        <v>2019</v>
      </c>
      <c r="AC21" s="8">
        <f t="shared" si="3"/>
        <v>89249</v>
      </c>
      <c r="AD21" s="43">
        <f t="shared" si="7"/>
        <v>21764</v>
      </c>
      <c r="AE21" s="43">
        <f t="shared" si="8"/>
        <v>24894</v>
      </c>
      <c r="AF21" s="43">
        <f t="shared" si="9"/>
        <v>32873</v>
      </c>
      <c r="AG21" s="43">
        <f t="shared" si="10"/>
        <v>50141</v>
      </c>
      <c r="AH21" s="43">
        <f t="shared" si="11"/>
        <v>19007</v>
      </c>
      <c r="AI21" s="33">
        <v>2019</v>
      </c>
      <c r="AJ21" s="43">
        <f t="shared" si="12"/>
        <v>13609</v>
      </c>
      <c r="AK21" s="43">
        <f t="shared" si="13"/>
        <v>17270</v>
      </c>
      <c r="AL21" s="43">
        <f t="shared" si="14"/>
        <v>6745</v>
      </c>
      <c r="AM21" s="43">
        <f t="shared" si="15"/>
        <v>17541</v>
      </c>
      <c r="AN21" s="43">
        <f t="shared" si="16"/>
        <v>-275</v>
      </c>
      <c r="AO21" s="33">
        <v>2019</v>
      </c>
      <c r="AP21" s="46">
        <f t="shared" si="17"/>
        <v>-4540</v>
      </c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</row>
    <row r="22" spans="1:73">
      <c r="A22" s="33">
        <v>2020</v>
      </c>
      <c r="B22" s="33">
        <v>21</v>
      </c>
      <c r="C22" s="9">
        <v>167561</v>
      </c>
      <c r="D22" s="6">
        <v>99614</v>
      </c>
      <c r="E22" s="9">
        <v>45765</v>
      </c>
      <c r="F22" s="33">
        <v>2020</v>
      </c>
      <c r="G22" s="8">
        <v>1669383</v>
      </c>
      <c r="H22" s="43">
        <v>216378</v>
      </c>
      <c r="I22" s="43">
        <v>937387</v>
      </c>
      <c r="J22" s="43">
        <v>540754</v>
      </c>
      <c r="K22" s="43">
        <v>1181371</v>
      </c>
      <c r="L22" s="43">
        <v>287733</v>
      </c>
      <c r="M22" s="33">
        <v>2020</v>
      </c>
      <c r="N22" s="43">
        <v>72611</v>
      </c>
      <c r="O22" s="43">
        <v>402763</v>
      </c>
      <c r="P22" s="43">
        <v>153938</v>
      </c>
      <c r="Q22" s="43">
        <v>352905</v>
      </c>
      <c r="R22" s="43">
        <v>95550</v>
      </c>
      <c r="S22" s="33">
        <v>2020</v>
      </c>
      <c r="T22" s="46">
        <v>-416473</v>
      </c>
      <c r="U22" s="8">
        <f>SUM(H22:L22)-SUM(N22:R22)+T22</f>
        <v>1669383</v>
      </c>
      <c r="X22" s="33">
        <v>2020</v>
      </c>
      <c r="Y22" s="5">
        <f t="shared" si="0"/>
        <v>11804</v>
      </c>
      <c r="Z22" s="6">
        <f>D22-D21</f>
        <v>4891</v>
      </c>
      <c r="AA22" s="7">
        <f t="shared" si="2"/>
        <v>-25</v>
      </c>
      <c r="AB22" s="33">
        <v>2020</v>
      </c>
      <c r="AC22" s="8">
        <f t="shared" si="3"/>
        <v>49675</v>
      </c>
      <c r="AD22" s="43">
        <f t="shared" si="7"/>
        <v>5343</v>
      </c>
      <c r="AE22" s="43">
        <f t="shared" si="8"/>
        <v>7227</v>
      </c>
      <c r="AF22" s="43">
        <f t="shared" si="9"/>
        <v>30857</v>
      </c>
      <c r="AG22" s="43">
        <f t="shared" si="10"/>
        <v>44562</v>
      </c>
      <c r="AH22" s="43">
        <f t="shared" si="11"/>
        <v>8178</v>
      </c>
      <c r="AI22" s="33">
        <v>2020</v>
      </c>
      <c r="AJ22" s="43">
        <f t="shared" si="12"/>
        <v>15533</v>
      </c>
      <c r="AK22" s="43">
        <f t="shared" si="13"/>
        <v>20326</v>
      </c>
      <c r="AL22" s="43">
        <f t="shared" si="14"/>
        <v>6922</v>
      </c>
      <c r="AM22" s="43">
        <f t="shared" si="15"/>
        <v>94</v>
      </c>
      <c r="AN22" s="43">
        <f t="shared" si="16"/>
        <v>2685</v>
      </c>
      <c r="AO22" s="33">
        <v>2020</v>
      </c>
      <c r="AP22" s="46">
        <f t="shared" si="17"/>
        <v>-932</v>
      </c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</row>
    <row r="23" spans="1:73">
      <c r="Q23"/>
      <c r="R23"/>
      <c r="S23"/>
      <c r="AC23"/>
      <c r="AD23"/>
      <c r="AE23"/>
      <c r="AF23"/>
      <c r="AG23"/>
      <c r="BL23" s="34"/>
      <c r="BM23" s="49"/>
    </row>
    <row r="24" spans="1:73">
      <c r="Q24"/>
      <c r="R24"/>
      <c r="S24"/>
      <c r="X24"/>
      <c r="Y24"/>
      <c r="Z24"/>
      <c r="AA24"/>
      <c r="AB24"/>
      <c r="AC24"/>
      <c r="AD24"/>
      <c r="AE24"/>
      <c r="AF24"/>
      <c r="AG24"/>
    </row>
    <row r="25" spans="1:73">
      <c r="C25" s="12"/>
      <c r="D25" s="12"/>
      <c r="E25" s="12"/>
      <c r="F25" s="12"/>
      <c r="Q25"/>
      <c r="R25"/>
      <c r="S25"/>
      <c r="X25"/>
      <c r="Y25"/>
      <c r="Z25" s="52"/>
      <c r="AA25"/>
      <c r="AB25"/>
      <c r="AC25"/>
      <c r="AD25"/>
      <c r="AE25"/>
      <c r="AF25"/>
      <c r="AG25"/>
      <c r="AU25" s="50"/>
      <c r="AV25" s="50"/>
    </row>
    <row r="26" spans="1:73" customFormat="1"/>
    <row r="27" spans="1:73" customFormat="1"/>
    <row r="28" spans="1:73" customFormat="1"/>
    <row r="29" spans="1:73" customFormat="1"/>
    <row r="30" spans="1:73" customFormat="1"/>
    <row r="31" spans="1:73">
      <c r="A31" s="60" t="s">
        <v>78</v>
      </c>
      <c r="B31"/>
      <c r="C31"/>
      <c r="E31" s="54" t="s">
        <v>79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</row>
    <row r="32" spans="1:73" ht="25.5">
      <c r="A32" s="18" t="s">
        <v>10</v>
      </c>
      <c r="B32" s="19" t="s">
        <v>15</v>
      </c>
      <c r="C32" s="19" t="s">
        <v>16</v>
      </c>
      <c r="E32" s="18" t="s">
        <v>10</v>
      </c>
      <c r="F32" s="20" t="str">
        <f t="shared" ref="F32:F47" si="19">B32</f>
        <v>Slope 2014-2020</v>
      </c>
      <c r="G32" s="20" t="s">
        <v>17</v>
      </c>
      <c r="H32" s="20" t="s">
        <v>11</v>
      </c>
      <c r="I32" s="20" t="s">
        <v>14</v>
      </c>
      <c r="J32" s="20" t="s">
        <v>12</v>
      </c>
      <c r="K32" s="20" t="s">
        <v>13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</row>
    <row r="33" spans="1:57">
      <c r="A33" s="36" t="s">
        <v>2</v>
      </c>
      <c r="B33" s="21" cm="1">
        <f t="array" ref="B33:C33">LINEST(C16:C22)</f>
        <v>5352.0082571428557</v>
      </c>
      <c r="C33" s="21">
        <v>124253.49351428571</v>
      </c>
      <c r="E33" s="36" t="s">
        <v>2</v>
      </c>
      <c r="F33" s="22">
        <f>B33</f>
        <v>5352.0082571428557</v>
      </c>
      <c r="G33" s="22">
        <f>AVERAGE(Y17:Y22)</f>
        <v>5945</v>
      </c>
      <c r="H33" s="22">
        <f>C22</f>
        <v>167561</v>
      </c>
      <c r="I33" s="23">
        <f>F33/$H33</f>
        <v>3.1940655982853144E-2</v>
      </c>
      <c r="J33" s="23">
        <f>G33/$H33</f>
        <v>3.54796163785129E-2</v>
      </c>
      <c r="K33" s="23">
        <f>I33-J33</f>
        <v>-3.5389603956597557E-3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</row>
    <row r="34" spans="1:57">
      <c r="A34" s="37" t="s">
        <v>3</v>
      </c>
      <c r="B34" s="21" cm="1">
        <f t="array" ref="B34:C34">LINEST(D16:D22)</f>
        <v>5774.2500000000009</v>
      </c>
      <c r="C34" s="21">
        <v>59854</v>
      </c>
      <c r="E34" s="37" t="s">
        <v>3</v>
      </c>
      <c r="F34" s="22">
        <f t="shared" si="19"/>
        <v>5774.2500000000009</v>
      </c>
      <c r="G34" s="22">
        <f>AVERAGE(Z17:Z22)</f>
        <v>5859.666666666667</v>
      </c>
      <c r="H34" s="22">
        <f>D22</f>
        <v>99614</v>
      </c>
      <c r="I34" s="23">
        <f t="shared" ref="I34:J36" si="20">F34/$H34</f>
        <v>5.7966249723934396E-2</v>
      </c>
      <c r="J34" s="23">
        <f t="shared" si="20"/>
        <v>5.8823726249991638E-2</v>
      </c>
      <c r="K34" s="23">
        <f t="shared" ref="K34:K36" si="21">I34-J34</f>
        <v>-8.5747652605724228E-4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</row>
    <row r="35" spans="1:57" ht="25.5">
      <c r="A35" s="38" t="s">
        <v>4</v>
      </c>
      <c r="B35" s="21" cm="1">
        <f t="array" ref="B35:C35">LINEST(E16:E22)</f>
        <v>1180</v>
      </c>
      <c r="C35" s="21">
        <v>38277.714285714283</v>
      </c>
      <c r="E35" s="38" t="s">
        <v>4</v>
      </c>
      <c r="F35" s="22">
        <f t="shared" si="19"/>
        <v>1180</v>
      </c>
      <c r="G35" s="22">
        <f>AVERAGE(AA17:AA22)</f>
        <v>1186</v>
      </c>
      <c r="H35" s="22">
        <f>E22</f>
        <v>45765</v>
      </c>
      <c r="I35" s="23">
        <f t="shared" si="20"/>
        <v>2.5783895990385667E-2</v>
      </c>
      <c r="J35" s="23">
        <f>G35/$H35</f>
        <v>2.5915000546268982E-2</v>
      </c>
      <c r="K35" s="23">
        <f t="shared" si="21"/>
        <v>-1.3110455588331502E-4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</row>
    <row r="36" spans="1:57" ht="25.5">
      <c r="A36" s="39" t="s">
        <v>5</v>
      </c>
      <c r="B36" s="21" cm="1">
        <f t="array" ref="B36:C36">LINEST(G16:G22)</f>
        <v>79127.678571428551</v>
      </c>
      <c r="C36" s="21">
        <v>1130548.1428571427</v>
      </c>
      <c r="E36" s="39" t="s">
        <v>5</v>
      </c>
      <c r="F36" s="22">
        <f t="shared" si="19"/>
        <v>79127.678571428551</v>
      </c>
      <c r="G36" s="22">
        <f>AVERAGE(AC17:AC22)</f>
        <v>75813.166666666672</v>
      </c>
      <c r="H36" s="22">
        <f>G22</f>
        <v>1669383</v>
      </c>
      <c r="I36" s="23">
        <f t="shared" si="20"/>
        <v>4.7399355672981307E-2</v>
      </c>
      <c r="J36" s="23">
        <f t="shared" si="20"/>
        <v>4.5413884451121565E-2</v>
      </c>
      <c r="K36" s="23">
        <f t="shared" si="21"/>
        <v>1.9854712218597415E-3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</row>
    <row r="37" spans="1:57">
      <c r="A37" s="44" t="s">
        <v>28</v>
      </c>
      <c r="B37" s="21" cm="1">
        <f t="array" ref="B37:C37">LINEST(H16:H22)</f>
        <v>18093.499999999996</v>
      </c>
      <c r="C37" s="21">
        <v>96741.000000000015</v>
      </c>
      <c r="E37" s="44" t="s">
        <v>28</v>
      </c>
      <c r="F37" s="22">
        <f t="shared" si="19"/>
        <v>18093.499999999996</v>
      </c>
      <c r="G37" s="22">
        <f>AVERAGE(AD17:AD22)</f>
        <v>18959.666666666668</v>
      </c>
      <c r="H37" s="22">
        <f>H22</f>
        <v>216378</v>
      </c>
      <c r="I37" s="23">
        <f t="shared" ref="I37:I47" si="22">F37/$H37</f>
        <v>8.3619868933070815E-2</v>
      </c>
      <c r="J37" s="23">
        <f t="shared" ref="J37:J47" si="23">G37/$H37</f>
        <v>8.7622894502521823E-2</v>
      </c>
      <c r="K37" s="23">
        <f t="shared" ref="K37:K47" si="24">I37-J37</f>
        <v>-4.0030255694510075E-3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</row>
    <row r="38" spans="1:57">
      <c r="A38" s="44" t="s">
        <v>29</v>
      </c>
      <c r="B38" s="21" cm="1">
        <f t="array" ref="B38:C38">LINEST(I16:I22)</f>
        <v>33847.464285714283</v>
      </c>
      <c r="C38" s="21">
        <v>723309</v>
      </c>
      <c r="E38" s="44" t="s">
        <v>29</v>
      </c>
      <c r="F38" s="22">
        <f t="shared" si="19"/>
        <v>33847.464285714283</v>
      </c>
      <c r="G38" s="22">
        <f>AVERAGE(AE17:AE22)</f>
        <v>31881</v>
      </c>
      <c r="H38" s="22">
        <f>I22</f>
        <v>937387</v>
      </c>
      <c r="I38" s="23">
        <f t="shared" si="22"/>
        <v>3.610831416022868E-2</v>
      </c>
      <c r="J38" s="23">
        <f t="shared" si="23"/>
        <v>3.4010499398860874E-2</v>
      </c>
      <c r="K38" s="23">
        <f>I38-J38</f>
        <v>2.0978147613678055E-3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</row>
    <row r="39" spans="1:57">
      <c r="A39" s="44" t="s">
        <v>30</v>
      </c>
      <c r="B39" s="21" cm="1">
        <f t="array" ref="B39:C39">LINEST(J16:J22)</f>
        <v>27469.785714285714</v>
      </c>
      <c r="C39" s="21">
        <v>344829.71428571432</v>
      </c>
      <c r="E39" s="44" t="s">
        <v>30</v>
      </c>
      <c r="F39" s="22">
        <f t="shared" si="19"/>
        <v>27469.785714285714</v>
      </c>
      <c r="G39" s="22">
        <f>AVERAGE(AF17:AF22)</f>
        <v>28130.5</v>
      </c>
      <c r="H39" s="22">
        <f>J22</f>
        <v>540754</v>
      </c>
      <c r="I39" s="23">
        <f t="shared" si="22"/>
        <v>5.0799043029336285E-2</v>
      </c>
      <c r="J39" s="23">
        <f>G39/$H39</f>
        <v>5.2020881953716479E-2</v>
      </c>
      <c r="K39" s="23">
        <f t="shared" si="24"/>
        <v>-1.2218389243801933E-3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</row>
    <row r="40" spans="1:57">
      <c r="A40" s="44" t="s">
        <v>31</v>
      </c>
      <c r="B40" s="21" cm="1">
        <f t="array" ref="B40:C40">LINEST(K16:K22)</f>
        <v>57694.607142857152</v>
      </c>
      <c r="C40" s="21">
        <v>790206.14285714284</v>
      </c>
      <c r="E40" s="44" t="s">
        <v>31</v>
      </c>
      <c r="F40" s="22">
        <f t="shared" si="19"/>
        <v>57694.607142857152</v>
      </c>
      <c r="G40" s="22">
        <f>AVERAGE(AG17:AG22)</f>
        <v>56429.333333333336</v>
      </c>
      <c r="H40" s="22">
        <f>K22</f>
        <v>1181371</v>
      </c>
      <c r="I40" s="23">
        <f t="shared" si="22"/>
        <v>4.8836992903039902E-2</v>
      </c>
      <c r="J40" s="23">
        <f t="shared" si="23"/>
        <v>4.7765971344593136E-2</v>
      </c>
      <c r="K40" s="23">
        <f t="shared" si="24"/>
        <v>1.0710215584467664E-3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</row>
    <row r="41" spans="1:57">
      <c r="A41" s="44" t="s">
        <v>32</v>
      </c>
      <c r="B41" s="21" cm="1">
        <f t="array" ref="B41:C41">LINEST(L16:L22)</f>
        <v>15483.5</v>
      </c>
      <c r="C41" s="21">
        <v>182785.14285714287</v>
      </c>
      <c r="E41" s="44" t="s">
        <v>32</v>
      </c>
      <c r="F41" s="22">
        <f t="shared" si="19"/>
        <v>15483.5</v>
      </c>
      <c r="G41" s="22">
        <f>AVERAGE(AH17:AH22)</f>
        <v>15144.333333333334</v>
      </c>
      <c r="H41" s="22">
        <f>L22</f>
        <v>287733</v>
      </c>
      <c r="I41" s="23">
        <f t="shared" si="22"/>
        <v>5.3812041024143914E-2</v>
      </c>
      <c r="J41" s="23">
        <f t="shared" si="23"/>
        <v>5.2633286183139692E-2</v>
      </c>
      <c r="K41" s="23">
        <f t="shared" si="24"/>
        <v>1.1787548410042217E-3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</row>
    <row r="42" spans="1:57">
      <c r="A42" s="44" t="s">
        <v>33</v>
      </c>
      <c r="B42" s="21" cm="1">
        <f t="array" ref="B42:C42">LINEST(N16:N22)</f>
        <v>8354.7142857142844</v>
      </c>
      <c r="C42" s="21">
        <v>7483.4285714285797</v>
      </c>
      <c r="E42" s="44" t="s">
        <v>33</v>
      </c>
      <c r="F42" s="22">
        <f t="shared" si="19"/>
        <v>8354.7142857142844</v>
      </c>
      <c r="G42" s="22">
        <f>AVERAGE(AJ17:AJ22)</f>
        <v>8728.1666666666661</v>
      </c>
      <c r="H42" s="22">
        <f>N22</f>
        <v>72611</v>
      </c>
      <c r="I42" s="23">
        <f t="shared" si="22"/>
        <v>0.11506127564300567</v>
      </c>
      <c r="J42" s="23">
        <f>G42/$H42</f>
        <v>0.1202044685607782</v>
      </c>
      <c r="K42" s="23">
        <f>I42-J42</f>
        <v>-5.1431929177725294E-3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</row>
    <row r="43" spans="1:57">
      <c r="A43" s="44" t="s">
        <v>34</v>
      </c>
      <c r="B43" s="21" cm="1">
        <f t="array" ref="B43:C43">LINEST(O16:O22)</f>
        <v>11582.642857142853</v>
      </c>
      <c r="C43" s="21">
        <v>314028.42857142858</v>
      </c>
      <c r="E43" s="44" t="s">
        <v>34</v>
      </c>
      <c r="F43" s="22">
        <f t="shared" si="19"/>
        <v>11582.642857142853</v>
      </c>
      <c r="G43" s="22">
        <f>AVERAGE(AK17:AK22)</f>
        <v>12872</v>
      </c>
      <c r="H43" s="22">
        <f>O22</f>
        <v>402763</v>
      </c>
      <c r="I43" s="23">
        <f t="shared" si="22"/>
        <v>2.8757961523632639E-2</v>
      </c>
      <c r="J43" s="23">
        <f t="shared" si="23"/>
        <v>3.1959241539068879E-2</v>
      </c>
      <c r="K43" s="23">
        <f t="shared" si="24"/>
        <v>-3.2012800154362399E-3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</row>
    <row r="44" spans="1:57">
      <c r="A44" s="44" t="s">
        <v>35</v>
      </c>
      <c r="B44" s="21" cm="1">
        <f t="array" ref="B44:C44">LINEST(P16:P22)</f>
        <v>4607.642857142856</v>
      </c>
      <c r="C44" s="21">
        <v>119782.57142857145</v>
      </c>
      <c r="E44" s="44" t="s">
        <v>35</v>
      </c>
      <c r="F44" s="22">
        <f t="shared" si="19"/>
        <v>4607.642857142856</v>
      </c>
      <c r="G44" s="22">
        <f>AVERAGE(AL17:AL22)</f>
        <v>5011.5</v>
      </c>
      <c r="H44" s="22">
        <f>P22</f>
        <v>153938</v>
      </c>
      <c r="I44" s="23">
        <f t="shared" si="22"/>
        <v>2.9931809281287636E-2</v>
      </c>
      <c r="J44" s="23">
        <f t="shared" si="23"/>
        <v>3.2555314477257076E-2</v>
      </c>
      <c r="K44" s="23">
        <f t="shared" si="24"/>
        <v>-2.6235051959694403E-3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</row>
    <row r="45" spans="1:57">
      <c r="A45" s="44" t="s">
        <v>36</v>
      </c>
      <c r="B45" s="21" cm="1">
        <f t="array" ref="B45:C45">LINEST(Q16:Q22)</f>
        <v>17817.928571428572</v>
      </c>
      <c r="C45" s="21">
        <v>239682.85714285713</v>
      </c>
      <c r="E45" s="44" t="s">
        <v>36</v>
      </c>
      <c r="F45" s="22">
        <f t="shared" si="19"/>
        <v>17817.928571428572</v>
      </c>
      <c r="G45" s="22">
        <f>AVERAGE(AM17:AM22)</f>
        <v>16697.166666666668</v>
      </c>
      <c r="H45" s="22">
        <f>Q22</f>
        <v>352905</v>
      </c>
      <c r="I45" s="23">
        <f t="shared" si="22"/>
        <v>5.0489306106256848E-2</v>
      </c>
      <c r="J45" s="23">
        <f t="shared" si="23"/>
        <v>4.7313488521462339E-2</v>
      </c>
      <c r="K45" s="23">
        <f t="shared" si="24"/>
        <v>3.1758175847945089E-3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</row>
    <row r="46" spans="1:57">
      <c r="A46" s="44" t="s">
        <v>37</v>
      </c>
      <c r="B46" s="21" cm="1">
        <f t="array" ref="B46:C46">LINEST(R16:R22)</f>
        <v>5077.3928571428578</v>
      </c>
      <c r="C46" s="21">
        <v>63373</v>
      </c>
      <c r="E46" s="44" t="s">
        <v>37</v>
      </c>
      <c r="F46" s="22">
        <f t="shared" si="19"/>
        <v>5077.3928571428578</v>
      </c>
      <c r="G46" s="22">
        <f>AVERAGE(AN17:AN22)</f>
        <v>4971.666666666667</v>
      </c>
      <c r="H46" s="22">
        <f>R22</f>
        <v>95550</v>
      </c>
      <c r="I46" s="23">
        <f t="shared" si="22"/>
        <v>5.3138596097779781E-2</v>
      </c>
      <c r="J46" s="23">
        <f t="shared" si="23"/>
        <v>5.2032094889237747E-2</v>
      </c>
      <c r="K46" s="23">
        <f>I46-J46</f>
        <v>1.1065012085420337E-3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</row>
    <row r="47" spans="1:57">
      <c r="A47" s="47" t="s">
        <v>39</v>
      </c>
      <c r="B47" s="21" cm="1">
        <f t="array" ref="B47:C47">LINEST(T16:T22)</f>
        <v>-26020.857142857145</v>
      </c>
      <c r="C47" s="21">
        <v>-262972.57142857142</v>
      </c>
      <c r="E47" s="47" t="s">
        <v>39</v>
      </c>
      <c r="F47" s="22">
        <f t="shared" si="19"/>
        <v>-26020.857142857145</v>
      </c>
      <c r="G47" s="22">
        <f>AVERAGE(AP17:AP22)</f>
        <v>-26451.166666666668</v>
      </c>
      <c r="H47" s="22">
        <f>T22</f>
        <v>-416473</v>
      </c>
      <c r="I47" s="23">
        <f t="shared" si="22"/>
        <v>6.2479097427341375E-2</v>
      </c>
      <c r="J47" s="23">
        <f t="shared" si="23"/>
        <v>6.3512320526580762E-2</v>
      </c>
      <c r="K47" s="23">
        <f t="shared" si="24"/>
        <v>-1.0332230992393873E-3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</row>
    <row r="48" spans="1:57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</row>
    <row r="49" spans="1:57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</row>
    <row r="50" spans="1:57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</row>
    <row r="51" spans="1:57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</row>
    <row r="52" spans="1:57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C52"/>
      <c r="AD52"/>
      <c r="AE52"/>
      <c r="AF52"/>
      <c r="AG52"/>
      <c r="AH52"/>
      <c r="AI52"/>
      <c r="AJ52"/>
      <c r="AK52"/>
      <c r="AL52"/>
      <c r="AM52"/>
    </row>
    <row r="53" spans="1:57">
      <c r="P53"/>
      <c r="Q53"/>
      <c r="R53"/>
      <c r="S53"/>
      <c r="T53"/>
      <c r="U53"/>
      <c r="V53"/>
      <c r="W53"/>
      <c r="X53"/>
      <c r="AC53"/>
      <c r="AD53"/>
      <c r="AE53"/>
      <c r="AF53"/>
      <c r="AG53"/>
      <c r="AH53"/>
      <c r="AI53"/>
      <c r="AJ53"/>
      <c r="AK53"/>
      <c r="AL53"/>
      <c r="AM53"/>
    </row>
    <row r="54" spans="1:57">
      <c r="AC54"/>
      <c r="AD54"/>
      <c r="AE54"/>
      <c r="AF54"/>
      <c r="AG54"/>
      <c r="AH54"/>
      <c r="AI54"/>
      <c r="AJ54"/>
      <c r="AK54"/>
      <c r="AL54"/>
      <c r="AM54"/>
    </row>
    <row r="55" spans="1:57">
      <c r="A55" s="15" t="s">
        <v>27</v>
      </c>
      <c r="B55" s="16"/>
      <c r="C55" s="16"/>
      <c r="D55" s="16"/>
      <c r="E55" s="16"/>
      <c r="F55" s="16"/>
      <c r="G55" s="16"/>
      <c r="AC55"/>
      <c r="AD55"/>
      <c r="AE55"/>
      <c r="AF55"/>
      <c r="AG55"/>
      <c r="AH55"/>
      <c r="AI55"/>
      <c r="AJ55"/>
      <c r="AK55"/>
      <c r="AL55"/>
      <c r="AM55"/>
    </row>
    <row r="56" spans="1:57" ht="38.25">
      <c r="A56" s="32" t="s">
        <v>1</v>
      </c>
      <c r="B56" s="32" t="s">
        <v>0</v>
      </c>
      <c r="C56" s="1" t="s">
        <v>2</v>
      </c>
      <c r="D56" s="1" t="s">
        <v>6</v>
      </c>
      <c r="E56" s="1" t="s">
        <v>18</v>
      </c>
      <c r="F56" s="1" t="s">
        <v>19</v>
      </c>
      <c r="G56" s="1" t="s">
        <v>20</v>
      </c>
      <c r="AC56"/>
      <c r="AD56"/>
      <c r="AE56"/>
      <c r="AF56"/>
      <c r="AG56"/>
      <c r="AH56"/>
      <c r="AI56"/>
      <c r="AJ56"/>
      <c r="AK56"/>
      <c r="AL56"/>
      <c r="AM56"/>
    </row>
    <row r="57" spans="1:57">
      <c r="A57" s="33">
        <v>1</v>
      </c>
      <c r="B57" s="33">
        <v>2014</v>
      </c>
      <c r="C57" s="10">
        <f t="shared" ref="C57:C63" si="25">C16</f>
        <v>131891</v>
      </c>
      <c r="D57" s="11"/>
      <c r="E57" s="11"/>
      <c r="F57" s="24">
        <f>(A57*$B$33)+$C$33</f>
        <v>129605.50177142856</v>
      </c>
      <c r="G57" s="11"/>
      <c r="H57" s="25"/>
      <c r="AC57"/>
      <c r="AD57"/>
      <c r="AE57"/>
      <c r="AF57"/>
      <c r="AG57"/>
      <c r="AH57"/>
      <c r="AI57"/>
      <c r="AJ57"/>
      <c r="AK57"/>
      <c r="AL57"/>
      <c r="AM57"/>
    </row>
    <row r="58" spans="1:57">
      <c r="A58" s="33">
        <v>2</v>
      </c>
      <c r="B58" s="33">
        <v>2015</v>
      </c>
      <c r="C58" s="10">
        <f t="shared" si="25"/>
        <v>137009</v>
      </c>
      <c r="D58" s="26">
        <f t="shared" ref="D58:D63" si="26">Y17</f>
        <v>5118</v>
      </c>
      <c r="E58" s="24">
        <f t="shared" ref="E58:E63" si="27">C57+$D$67</f>
        <v>137836</v>
      </c>
      <c r="F58" s="24">
        <f>(A58*$B$33)+$C$33</f>
        <v>134957.51002857141</v>
      </c>
      <c r="G58" s="17">
        <f>F58/E58-1</f>
        <v>-2.088344098369499E-2</v>
      </c>
      <c r="H58" s="25"/>
      <c r="AC58"/>
      <c r="AD58"/>
      <c r="AE58"/>
      <c r="AF58"/>
      <c r="AG58"/>
      <c r="AH58"/>
      <c r="AI58"/>
      <c r="AJ58"/>
      <c r="AK58"/>
      <c r="AL58"/>
      <c r="AM58"/>
    </row>
    <row r="59" spans="1:57">
      <c r="A59" s="33">
        <v>3</v>
      </c>
      <c r="B59" s="33">
        <v>2016</v>
      </c>
      <c r="C59" s="10">
        <f t="shared" si="25"/>
        <v>141497.76880000002</v>
      </c>
      <c r="D59" s="26">
        <f t="shared" si="26"/>
        <v>4488.7688000000198</v>
      </c>
      <c r="E59" s="24">
        <f t="shared" si="27"/>
        <v>142954</v>
      </c>
      <c r="F59" s="24">
        <f t="shared" ref="F59:F63" si="28">(A59*$B$33)+$C$33</f>
        <v>140309.51828571429</v>
      </c>
      <c r="G59" s="17">
        <f t="shared" ref="G59:G63" si="29">F59/E59-1</f>
        <v>-1.8498829793400007E-2</v>
      </c>
      <c r="H59" s="25"/>
      <c r="AC59"/>
      <c r="AD59"/>
      <c r="AE59"/>
      <c r="AF59"/>
      <c r="AG59"/>
      <c r="AH59"/>
      <c r="AI59"/>
      <c r="AJ59"/>
      <c r="AK59"/>
      <c r="AL59"/>
      <c r="AM59"/>
    </row>
    <row r="60" spans="1:57">
      <c r="A60" s="33">
        <v>4</v>
      </c>
      <c r="B60" s="33">
        <v>2017</v>
      </c>
      <c r="C60" s="10">
        <f t="shared" si="25"/>
        <v>139066.91699999999</v>
      </c>
      <c r="D60" s="26">
        <f t="shared" si="26"/>
        <v>-2430.8518000000331</v>
      </c>
      <c r="E60" s="24">
        <f t="shared" si="27"/>
        <v>147442.76880000002</v>
      </c>
      <c r="F60" s="24">
        <f t="shared" si="28"/>
        <v>145661.52654285714</v>
      </c>
      <c r="G60" s="17">
        <f t="shared" si="29"/>
        <v>-1.2080906182378226E-2</v>
      </c>
      <c r="H60" s="25"/>
      <c r="AC60"/>
      <c r="AD60"/>
      <c r="AE60"/>
      <c r="AF60"/>
      <c r="AG60"/>
      <c r="AH60"/>
      <c r="AI60"/>
      <c r="AJ60"/>
      <c r="AK60"/>
      <c r="AL60"/>
      <c r="AM60"/>
    </row>
    <row r="61" spans="1:57">
      <c r="A61" s="33">
        <v>5</v>
      </c>
      <c r="B61" s="33">
        <v>2018</v>
      </c>
      <c r="C61" s="10">
        <f t="shared" si="25"/>
        <v>146848</v>
      </c>
      <c r="D61" s="26">
        <f t="shared" si="26"/>
        <v>7781.0830000000133</v>
      </c>
      <c r="E61" s="24">
        <f t="shared" si="27"/>
        <v>145011.91699999999</v>
      </c>
      <c r="F61" s="24">
        <f t="shared" si="28"/>
        <v>151013.53479999999</v>
      </c>
      <c r="G61" s="17">
        <f t="shared" si="29"/>
        <v>4.1387066140226247E-2</v>
      </c>
      <c r="H61" s="25"/>
      <c r="AC61"/>
      <c r="AD61"/>
      <c r="AE61"/>
      <c r="AF61"/>
      <c r="AG61"/>
      <c r="AH61"/>
      <c r="AI61"/>
      <c r="AJ61"/>
      <c r="AK61"/>
      <c r="AL61"/>
      <c r="AM61"/>
    </row>
    <row r="62" spans="1:57">
      <c r="A62" s="33">
        <v>6</v>
      </c>
      <c r="B62" s="33">
        <v>2019</v>
      </c>
      <c r="C62" s="10">
        <f t="shared" si="25"/>
        <v>155757</v>
      </c>
      <c r="D62" s="26">
        <f t="shared" si="26"/>
        <v>8909</v>
      </c>
      <c r="E62" s="24">
        <f t="shared" si="27"/>
        <v>152793</v>
      </c>
      <c r="F62" s="24">
        <f t="shared" si="28"/>
        <v>156365.54305714284</v>
      </c>
      <c r="G62" s="17">
        <f t="shared" si="29"/>
        <v>2.3381588535750009E-2</v>
      </c>
      <c r="H62" s="25"/>
      <c r="AC62"/>
      <c r="AD62"/>
      <c r="AE62"/>
      <c r="AF62"/>
      <c r="AG62"/>
      <c r="AH62"/>
      <c r="AI62"/>
      <c r="AJ62"/>
      <c r="AK62"/>
      <c r="AL62"/>
      <c r="AM62"/>
    </row>
    <row r="63" spans="1:57">
      <c r="A63" s="33">
        <v>7</v>
      </c>
      <c r="B63" s="33">
        <v>2020</v>
      </c>
      <c r="C63" s="10">
        <f t="shared" si="25"/>
        <v>167561</v>
      </c>
      <c r="D63" s="26">
        <f t="shared" si="26"/>
        <v>11804</v>
      </c>
      <c r="E63" s="24">
        <f t="shared" si="27"/>
        <v>161702</v>
      </c>
      <c r="F63" s="24">
        <f t="shared" si="28"/>
        <v>161717.55131428569</v>
      </c>
      <c r="G63" s="17">
        <f t="shared" si="29"/>
        <v>9.6172677429340325E-5</v>
      </c>
      <c r="H63" s="25"/>
      <c r="AC63"/>
      <c r="AD63"/>
      <c r="AE63"/>
      <c r="AF63"/>
      <c r="AG63"/>
      <c r="AH63"/>
      <c r="AI63"/>
      <c r="AJ63"/>
      <c r="AK63"/>
      <c r="AL63"/>
      <c r="AM63"/>
    </row>
    <row r="64" spans="1:57">
      <c r="G64" s="27"/>
      <c r="H64" s="27"/>
      <c r="AC64"/>
      <c r="AD64"/>
      <c r="AE64"/>
      <c r="AF64"/>
      <c r="AG64"/>
      <c r="AH64"/>
      <c r="AI64"/>
      <c r="AJ64"/>
      <c r="AK64"/>
      <c r="AL64"/>
      <c r="AM64"/>
    </row>
    <row r="65" spans="1:39">
      <c r="G65"/>
      <c r="AC65"/>
      <c r="AD65"/>
      <c r="AE65"/>
      <c r="AF65"/>
      <c r="AG65"/>
      <c r="AH65"/>
      <c r="AI65"/>
      <c r="AJ65"/>
      <c r="AK65"/>
      <c r="AL65"/>
      <c r="AM65"/>
    </row>
    <row r="66" spans="1:39">
      <c r="C66" s="28" t="s">
        <v>21</v>
      </c>
      <c r="D66" s="28" t="s">
        <v>22</v>
      </c>
      <c r="G66"/>
      <c r="AC66"/>
      <c r="AD66"/>
      <c r="AE66"/>
      <c r="AF66"/>
      <c r="AG66"/>
      <c r="AH66"/>
      <c r="AI66"/>
      <c r="AJ66"/>
      <c r="AK66"/>
      <c r="AL66"/>
      <c r="AM66"/>
    </row>
    <row r="67" spans="1:39">
      <c r="C67" s="29">
        <f>B33</f>
        <v>5352.0082571428557</v>
      </c>
      <c r="D67" s="30">
        <f>AVERAGE(D58:D63)</f>
        <v>5945</v>
      </c>
      <c r="G67"/>
      <c r="AC67"/>
      <c r="AD67"/>
      <c r="AE67"/>
      <c r="AF67"/>
      <c r="AG67"/>
      <c r="AH67"/>
      <c r="AI67"/>
      <c r="AJ67"/>
      <c r="AK67"/>
      <c r="AL67"/>
      <c r="AM67"/>
    </row>
    <row r="68" spans="1:39">
      <c r="AC68"/>
      <c r="AD68"/>
      <c r="AE68"/>
      <c r="AF68"/>
      <c r="AG68"/>
      <c r="AH68"/>
      <c r="AI68"/>
      <c r="AJ68"/>
      <c r="AK68"/>
      <c r="AL68"/>
      <c r="AM68"/>
    </row>
    <row r="69" spans="1:39">
      <c r="C69" s="28" t="s">
        <v>24</v>
      </c>
      <c r="D69" s="28" t="s">
        <v>25</v>
      </c>
      <c r="E69" s="28" t="s">
        <v>76</v>
      </c>
      <c r="F69" s="51" t="s">
        <v>77</v>
      </c>
      <c r="AC69"/>
      <c r="AD69"/>
      <c r="AE69"/>
      <c r="AF69"/>
      <c r="AG69"/>
      <c r="AH69"/>
      <c r="AI69"/>
      <c r="AJ69"/>
      <c r="AK69"/>
      <c r="AL69"/>
      <c r="AM69"/>
    </row>
    <row r="70" spans="1:39">
      <c r="C70" s="17">
        <f>C67/C63</f>
        <v>3.1940655982853144E-2</v>
      </c>
      <c r="D70" s="17">
        <f>D67/C63</f>
        <v>3.54796163785129E-2</v>
      </c>
      <c r="E70" s="17">
        <f>C70-D70</f>
        <v>-3.5389603956597557E-3</v>
      </c>
      <c r="F70" s="31">
        <f>E70-K33</f>
        <v>0</v>
      </c>
      <c r="AC70"/>
      <c r="AD70"/>
      <c r="AE70"/>
      <c r="AF70"/>
      <c r="AG70"/>
      <c r="AH70"/>
      <c r="AI70"/>
      <c r="AJ70"/>
      <c r="AK70"/>
      <c r="AL70"/>
      <c r="AM70"/>
    </row>
    <row r="71" spans="1:39">
      <c r="AC71"/>
      <c r="AD71"/>
      <c r="AE71"/>
      <c r="AF71"/>
      <c r="AG71"/>
      <c r="AH71"/>
      <c r="AI71"/>
      <c r="AJ71"/>
      <c r="AK71"/>
      <c r="AL71"/>
      <c r="AM71"/>
    </row>
    <row r="72" spans="1:39">
      <c r="AC72"/>
      <c r="AD72"/>
      <c r="AE72"/>
      <c r="AF72"/>
      <c r="AG72"/>
      <c r="AH72"/>
      <c r="AI72"/>
      <c r="AJ72"/>
      <c r="AK72"/>
      <c r="AL72"/>
      <c r="AM72"/>
    </row>
    <row r="73" spans="1:39">
      <c r="AC73"/>
      <c r="AD73"/>
      <c r="AE73"/>
      <c r="AF73"/>
      <c r="AG73"/>
      <c r="AH73"/>
      <c r="AI73"/>
      <c r="AJ73"/>
      <c r="AK73"/>
      <c r="AL73"/>
      <c r="AM73"/>
    </row>
    <row r="74" spans="1:39">
      <c r="A74" s="15" t="s">
        <v>3</v>
      </c>
      <c r="B74" s="16"/>
      <c r="C74" s="16"/>
      <c r="D74" s="16"/>
      <c r="E74" s="16"/>
      <c r="F74" s="16"/>
      <c r="G74" s="16"/>
      <c r="AC74"/>
      <c r="AD74"/>
      <c r="AE74"/>
      <c r="AF74"/>
      <c r="AG74"/>
      <c r="AH74"/>
      <c r="AI74"/>
      <c r="AJ74"/>
      <c r="AK74"/>
      <c r="AL74"/>
      <c r="AM74"/>
    </row>
    <row r="75" spans="1:39" ht="38.25">
      <c r="A75" s="32" t="s">
        <v>1</v>
      </c>
      <c r="B75" s="32" t="s">
        <v>0</v>
      </c>
      <c r="C75" s="2" t="s">
        <v>3</v>
      </c>
      <c r="D75" s="2" t="s">
        <v>7</v>
      </c>
      <c r="E75" s="2" t="s">
        <v>18</v>
      </c>
      <c r="F75" s="2" t="s">
        <v>19</v>
      </c>
      <c r="G75" s="2" t="s">
        <v>20</v>
      </c>
      <c r="AC75"/>
      <c r="AD75"/>
      <c r="AE75"/>
      <c r="AF75"/>
      <c r="AG75"/>
      <c r="AH75"/>
      <c r="AI75"/>
      <c r="AJ75"/>
      <c r="AK75"/>
      <c r="AL75"/>
      <c r="AM75"/>
    </row>
    <row r="76" spans="1:39">
      <c r="A76" s="33">
        <v>1</v>
      </c>
      <c r="B76" s="33">
        <v>2014</v>
      </c>
      <c r="C76" s="10">
        <f t="shared" ref="C76:C82" si="30">D16</f>
        <v>64456</v>
      </c>
      <c r="D76" s="11"/>
      <c r="E76" s="11"/>
      <c r="F76" s="24">
        <f>(A76*$B$34)+$C$34</f>
        <v>65628.25</v>
      </c>
      <c r="G76" s="11"/>
    </row>
    <row r="77" spans="1:39">
      <c r="A77" s="33">
        <v>2</v>
      </c>
      <c r="B77" s="33">
        <v>2015</v>
      </c>
      <c r="C77" s="10">
        <f t="shared" si="30"/>
        <v>71829</v>
      </c>
      <c r="D77" s="26">
        <f t="shared" ref="D77:D82" si="31">Z17</f>
        <v>7373</v>
      </c>
      <c r="E77" s="24">
        <f>C76+$D$86</f>
        <v>70315.666666666672</v>
      </c>
      <c r="F77" s="24">
        <f>(A77*$B$34)+$C$34</f>
        <v>71402.5</v>
      </c>
      <c r="G77" s="17">
        <f>F77/E77-1</f>
        <v>1.5456489070714285E-2</v>
      </c>
    </row>
    <row r="78" spans="1:39">
      <c r="A78" s="33">
        <v>3</v>
      </c>
      <c r="B78" s="33">
        <v>2016</v>
      </c>
      <c r="C78" s="10">
        <f t="shared" si="30"/>
        <v>78372</v>
      </c>
      <c r="D78" s="26">
        <f t="shared" si="31"/>
        <v>6543</v>
      </c>
      <c r="E78" s="24">
        <f t="shared" ref="E78:E82" si="32">C77+$D$86</f>
        <v>77688.666666666672</v>
      </c>
      <c r="F78" s="24">
        <f>(A78*$B$34)+$C$34</f>
        <v>77176.75</v>
      </c>
      <c r="G78" s="17">
        <f t="shared" ref="G78:G82" si="33">F78/E78-1</f>
        <v>-6.5893352097690094E-3</v>
      </c>
    </row>
    <row r="79" spans="1:39">
      <c r="A79" s="33">
        <v>4</v>
      </c>
      <c r="B79" s="33">
        <v>2017</v>
      </c>
      <c r="C79" s="10">
        <f t="shared" si="30"/>
        <v>82874</v>
      </c>
      <c r="D79" s="26">
        <f t="shared" si="31"/>
        <v>4502</v>
      </c>
      <c r="E79" s="24">
        <f t="shared" si="32"/>
        <v>84231.666666666672</v>
      </c>
      <c r="F79" s="24">
        <f t="shared" ref="F79:F82" si="34">(A79*$B$34)+$C$34</f>
        <v>82951</v>
      </c>
      <c r="G79" s="17">
        <f t="shared" si="33"/>
        <v>-1.5204099804111748E-2</v>
      </c>
    </row>
    <row r="80" spans="1:39">
      <c r="A80" s="33">
        <v>5</v>
      </c>
      <c r="B80" s="33">
        <v>2018</v>
      </c>
      <c r="C80" s="10">
        <f t="shared" si="30"/>
        <v>88789</v>
      </c>
      <c r="D80" s="26">
        <f t="shared" si="31"/>
        <v>5915</v>
      </c>
      <c r="E80" s="24">
        <f t="shared" si="32"/>
        <v>88733.666666666672</v>
      </c>
      <c r="F80" s="24">
        <f t="shared" si="34"/>
        <v>88725.25</v>
      </c>
      <c r="G80" s="17">
        <f t="shared" si="33"/>
        <v>-9.4853137291073253E-5</v>
      </c>
    </row>
    <row r="81" spans="1:7">
      <c r="A81" s="33">
        <v>6</v>
      </c>
      <c r="B81" s="33">
        <v>2019</v>
      </c>
      <c r="C81" s="10">
        <f t="shared" si="30"/>
        <v>94723</v>
      </c>
      <c r="D81" s="26">
        <f t="shared" si="31"/>
        <v>5934</v>
      </c>
      <c r="E81" s="24">
        <f t="shared" si="32"/>
        <v>94648.666666666672</v>
      </c>
      <c r="F81" s="24">
        <f t="shared" si="34"/>
        <v>94499.5</v>
      </c>
      <c r="G81" s="17">
        <f t="shared" si="33"/>
        <v>-1.5760038880632266E-3</v>
      </c>
    </row>
    <row r="82" spans="1:7">
      <c r="A82" s="33">
        <v>7</v>
      </c>
      <c r="B82" s="33">
        <v>2020</v>
      </c>
      <c r="C82" s="10">
        <f t="shared" si="30"/>
        <v>99614</v>
      </c>
      <c r="D82" s="26">
        <f t="shared" si="31"/>
        <v>4891</v>
      </c>
      <c r="E82" s="24">
        <f t="shared" si="32"/>
        <v>100582.66666666667</v>
      </c>
      <c r="F82" s="24">
        <f t="shared" si="34"/>
        <v>100273.75</v>
      </c>
      <c r="G82" s="17">
        <f t="shared" si="33"/>
        <v>-3.0712713920225676E-3</v>
      </c>
    </row>
    <row r="83" spans="1:7">
      <c r="G83" s="27"/>
    </row>
    <row r="84" spans="1:7">
      <c r="G84"/>
    </row>
    <row r="85" spans="1:7">
      <c r="C85" s="28" t="s">
        <v>21</v>
      </c>
      <c r="D85" s="28" t="s">
        <v>22</v>
      </c>
      <c r="G85"/>
    </row>
    <row r="86" spans="1:7">
      <c r="C86" s="29">
        <f>B34</f>
        <v>5774.2500000000009</v>
      </c>
      <c r="D86" s="30">
        <f>AVERAGE(D77:D82)</f>
        <v>5859.666666666667</v>
      </c>
      <c r="G86"/>
    </row>
    <row r="88" spans="1:7">
      <c r="C88" s="28" t="s">
        <v>24</v>
      </c>
      <c r="D88" s="28" t="s">
        <v>25</v>
      </c>
      <c r="E88" s="28" t="s">
        <v>76</v>
      </c>
      <c r="F88" s="51" t="s">
        <v>77</v>
      </c>
    </row>
    <row r="89" spans="1:7">
      <c r="C89" s="17">
        <f>C86/C82</f>
        <v>5.7966249723934396E-2</v>
      </c>
      <c r="D89" s="17">
        <f>D86/C82</f>
        <v>5.8823726249991638E-2</v>
      </c>
      <c r="E89" s="17">
        <f>C89-D89</f>
        <v>-8.5747652605724228E-4</v>
      </c>
      <c r="F89" s="31">
        <f>E89-K34</f>
        <v>0</v>
      </c>
    </row>
    <row r="93" spans="1:7">
      <c r="A93" s="15" t="s">
        <v>4</v>
      </c>
      <c r="B93" s="16"/>
      <c r="C93" s="16"/>
      <c r="D93" s="16"/>
      <c r="E93" s="16"/>
      <c r="F93" s="16"/>
      <c r="G93" s="16"/>
    </row>
    <row r="94" spans="1:7" ht="38.25">
      <c r="A94" s="32" t="s">
        <v>1</v>
      </c>
      <c r="B94" s="32" t="s">
        <v>0</v>
      </c>
      <c r="C94" s="3" t="s">
        <v>4</v>
      </c>
      <c r="D94" s="3" t="s">
        <v>8</v>
      </c>
      <c r="E94" s="3" t="s">
        <v>18</v>
      </c>
      <c r="F94" s="3" t="s">
        <v>19</v>
      </c>
      <c r="G94" s="3" t="s">
        <v>20</v>
      </c>
    </row>
    <row r="95" spans="1:7">
      <c r="A95" s="33">
        <v>1</v>
      </c>
      <c r="B95" s="33">
        <v>2014</v>
      </c>
      <c r="C95" s="10">
        <f t="shared" ref="C95:C101" si="35">E16</f>
        <v>38649</v>
      </c>
      <c r="D95" s="11"/>
      <c r="E95" s="11"/>
      <c r="F95" s="24">
        <f>(A95*$B$35)+$C$35</f>
        <v>39457.714285714283</v>
      </c>
      <c r="G95" s="11"/>
    </row>
    <row r="96" spans="1:7">
      <c r="A96" s="33">
        <v>2</v>
      </c>
      <c r="B96" s="33">
        <v>2015</v>
      </c>
      <c r="C96" s="10">
        <f t="shared" si="35"/>
        <v>41581</v>
      </c>
      <c r="D96" s="26">
        <f t="shared" ref="D96:D101" si="36">AA17</f>
        <v>2932</v>
      </c>
      <c r="E96" s="24">
        <f>C95+$D$105</f>
        <v>39835</v>
      </c>
      <c r="F96" s="24">
        <f t="shared" ref="F96:F101" si="37">(A96*$B$35)+$C$35</f>
        <v>40637.714285714283</v>
      </c>
      <c r="G96" s="17">
        <f>F96/E96-1</f>
        <v>2.0150979935089408E-2</v>
      </c>
    </row>
    <row r="97" spans="1:7">
      <c r="A97" s="33">
        <v>3</v>
      </c>
      <c r="B97" s="33">
        <v>2016</v>
      </c>
      <c r="C97" s="10">
        <f t="shared" si="35"/>
        <v>41941</v>
      </c>
      <c r="D97" s="26">
        <f t="shared" si="36"/>
        <v>360</v>
      </c>
      <c r="E97" s="24">
        <f t="shared" ref="E97:E101" si="38">C96+$D$105</f>
        <v>42767</v>
      </c>
      <c r="F97" s="24">
        <f t="shared" si="37"/>
        <v>41817.714285714283</v>
      </c>
      <c r="G97" s="17">
        <f t="shared" ref="G97:G101" si="39">F97/E97-1</f>
        <v>-2.2196687031723505E-2</v>
      </c>
    </row>
    <row r="98" spans="1:7">
      <c r="A98" s="33">
        <v>4</v>
      </c>
      <c r="B98" s="33">
        <v>2017</v>
      </c>
      <c r="C98" s="10">
        <f t="shared" si="35"/>
        <v>42043</v>
      </c>
      <c r="D98" s="26">
        <f t="shared" si="36"/>
        <v>102</v>
      </c>
      <c r="E98" s="24">
        <f t="shared" si="38"/>
        <v>43127</v>
      </c>
      <c r="F98" s="24">
        <f t="shared" si="37"/>
        <v>42997.714285714283</v>
      </c>
      <c r="G98" s="17">
        <f t="shared" si="39"/>
        <v>-2.9977905786564563E-3</v>
      </c>
    </row>
    <row r="99" spans="1:7">
      <c r="A99" s="33">
        <v>5</v>
      </c>
      <c r="B99" s="33">
        <v>2018</v>
      </c>
      <c r="C99" s="10">
        <f t="shared" si="35"/>
        <v>45215</v>
      </c>
      <c r="D99" s="26">
        <f t="shared" si="36"/>
        <v>3172</v>
      </c>
      <c r="E99" s="24">
        <f t="shared" si="38"/>
        <v>43229</v>
      </c>
      <c r="F99" s="24">
        <f t="shared" si="37"/>
        <v>44177.714285714283</v>
      </c>
      <c r="G99" s="17">
        <f t="shared" si="39"/>
        <v>2.194624640205145E-2</v>
      </c>
    </row>
    <row r="100" spans="1:7">
      <c r="A100" s="33">
        <v>6</v>
      </c>
      <c r="B100" s="33">
        <v>2019</v>
      </c>
      <c r="C100" s="10">
        <f t="shared" si="35"/>
        <v>45790</v>
      </c>
      <c r="D100" s="26">
        <f t="shared" si="36"/>
        <v>575</v>
      </c>
      <c r="E100" s="24">
        <f t="shared" si="38"/>
        <v>46401</v>
      </c>
      <c r="F100" s="24">
        <f t="shared" si="37"/>
        <v>45357.714285714283</v>
      </c>
      <c r="G100" s="17">
        <f t="shared" si="39"/>
        <v>-2.248412133974953E-2</v>
      </c>
    </row>
    <row r="101" spans="1:7">
      <c r="A101" s="33">
        <v>7</v>
      </c>
      <c r="B101" s="33">
        <v>2020</v>
      </c>
      <c r="C101" s="10">
        <f t="shared" si="35"/>
        <v>45765</v>
      </c>
      <c r="D101" s="26">
        <f t="shared" si="36"/>
        <v>-25</v>
      </c>
      <c r="E101" s="24">
        <f t="shared" si="38"/>
        <v>46976</v>
      </c>
      <c r="F101" s="24">
        <f t="shared" si="37"/>
        <v>46537.714285714283</v>
      </c>
      <c r="G101" s="17">
        <f t="shared" si="39"/>
        <v>-9.3299922148696313E-3</v>
      </c>
    </row>
    <row r="102" spans="1:7">
      <c r="G102" s="27"/>
    </row>
    <row r="103" spans="1:7">
      <c r="G103"/>
    </row>
    <row r="104" spans="1:7">
      <c r="C104" s="28" t="s">
        <v>21</v>
      </c>
      <c r="D104" s="28" t="s">
        <v>22</v>
      </c>
      <c r="G104"/>
    </row>
    <row r="105" spans="1:7">
      <c r="C105" s="29">
        <f>B35</f>
        <v>1180</v>
      </c>
      <c r="D105" s="30">
        <f>AVERAGE(D96:D101)</f>
        <v>1186</v>
      </c>
      <c r="G105"/>
    </row>
    <row r="106" spans="1:7">
      <c r="G106"/>
    </row>
    <row r="107" spans="1:7">
      <c r="C107" s="28" t="s">
        <v>24</v>
      </c>
      <c r="D107" s="28" t="s">
        <v>25</v>
      </c>
      <c r="E107" s="28" t="s">
        <v>76</v>
      </c>
      <c r="F107" s="51" t="s">
        <v>77</v>
      </c>
    </row>
    <row r="108" spans="1:7">
      <c r="C108" s="17">
        <f>C105/C101</f>
        <v>2.5783895990385667E-2</v>
      </c>
      <c r="D108" s="17">
        <f>D105/C101</f>
        <v>2.5915000546268982E-2</v>
      </c>
      <c r="E108" s="17">
        <f>C108-D108</f>
        <v>-1.3110455588331502E-4</v>
      </c>
      <c r="F108" s="31">
        <f>E108-K35</f>
        <v>0</v>
      </c>
    </row>
    <row r="112" spans="1:7">
      <c r="A112" s="15" t="s">
        <v>5</v>
      </c>
      <c r="B112" s="16"/>
      <c r="C112" s="16"/>
      <c r="D112" s="16"/>
      <c r="E112" s="16"/>
      <c r="F112" s="16"/>
      <c r="G112" s="16"/>
    </row>
    <row r="113" spans="1:7" ht="38.25">
      <c r="A113" s="32" t="s">
        <v>1</v>
      </c>
      <c r="B113" s="32" t="s">
        <v>0</v>
      </c>
      <c r="C113" s="4" t="s">
        <v>5</v>
      </c>
      <c r="D113" s="4" t="s">
        <v>9</v>
      </c>
      <c r="E113" s="4" t="s">
        <v>18</v>
      </c>
      <c r="F113" s="4" t="s">
        <v>19</v>
      </c>
      <c r="G113" s="4" t="s">
        <v>20</v>
      </c>
    </row>
    <row r="114" spans="1:7">
      <c r="A114" s="33">
        <v>1</v>
      </c>
      <c r="B114" s="33">
        <v>2014</v>
      </c>
      <c r="C114" s="10">
        <f t="shared" ref="C114:C120" si="40">G16</f>
        <v>1214504</v>
      </c>
      <c r="D114" s="11"/>
      <c r="E114" s="11"/>
      <c r="F114" s="24">
        <f>(A114*$B$36)+$C$36</f>
        <v>1209675.8214285714</v>
      </c>
      <c r="G114" s="11"/>
    </row>
    <row r="115" spans="1:7">
      <c r="A115" s="33">
        <v>2</v>
      </c>
      <c r="B115" s="33">
        <v>2015</v>
      </c>
      <c r="C115" s="10">
        <f t="shared" si="40"/>
        <v>1271626</v>
      </c>
      <c r="D115" s="26">
        <f t="shared" ref="D115:D120" si="41">AC17</f>
        <v>57122</v>
      </c>
      <c r="E115" s="24">
        <f>C114+$D$124</f>
        <v>1290317.1666666667</v>
      </c>
      <c r="F115" s="24">
        <f t="shared" ref="F115:F120" si="42">(A115*$B$36)+$C$36</f>
        <v>1288803.4999999998</v>
      </c>
      <c r="G115" s="17">
        <f>F115/E115-1</f>
        <v>-1.1730965887847278E-3</v>
      </c>
    </row>
    <row r="116" spans="1:7">
      <c r="A116" s="33">
        <v>3</v>
      </c>
      <c r="B116" s="33">
        <v>2016</v>
      </c>
      <c r="C116" s="10">
        <f t="shared" si="40"/>
        <v>1375685</v>
      </c>
      <c r="D116" s="26">
        <f t="shared" si="41"/>
        <v>104059</v>
      </c>
      <c r="E116" s="24">
        <f t="shared" ref="E116:E120" si="43">C115+$D$124</f>
        <v>1347439.1666666667</v>
      </c>
      <c r="F116" s="24">
        <f t="shared" si="42"/>
        <v>1367931.1785714284</v>
      </c>
      <c r="G116" s="17">
        <f t="shared" ref="G116:G120" si="44">F116/E116-1</f>
        <v>1.5208116560434748E-2</v>
      </c>
    </row>
    <row r="117" spans="1:7">
      <c r="A117" s="33">
        <v>4</v>
      </c>
      <c r="B117" s="33">
        <v>2017</v>
      </c>
      <c r="C117" s="10">
        <f t="shared" si="40"/>
        <v>1448047</v>
      </c>
      <c r="D117" s="26">
        <f t="shared" si="41"/>
        <v>72362</v>
      </c>
      <c r="E117" s="24">
        <f t="shared" si="43"/>
        <v>1451498.1666666667</v>
      </c>
      <c r="F117" s="24">
        <f t="shared" si="42"/>
        <v>1447058.8571428568</v>
      </c>
      <c r="G117" s="17">
        <f t="shared" si="44"/>
        <v>-3.0584327460810856E-3</v>
      </c>
    </row>
    <row r="118" spans="1:7">
      <c r="A118" s="33">
        <v>5</v>
      </c>
      <c r="B118" s="33">
        <v>2018</v>
      </c>
      <c r="C118" s="10">
        <f t="shared" si="40"/>
        <v>1530459</v>
      </c>
      <c r="D118" s="26">
        <f t="shared" si="41"/>
        <v>82412</v>
      </c>
      <c r="E118" s="24">
        <f t="shared" si="43"/>
        <v>1523860.1666666667</v>
      </c>
      <c r="F118" s="24">
        <f t="shared" si="42"/>
        <v>1526186.5357142854</v>
      </c>
      <c r="G118" s="17">
        <f t="shared" si="44"/>
        <v>1.5266289509408004E-3</v>
      </c>
    </row>
    <row r="119" spans="1:7">
      <c r="A119" s="33">
        <v>6</v>
      </c>
      <c r="B119" s="33">
        <v>2019</v>
      </c>
      <c r="C119" s="10">
        <f t="shared" si="40"/>
        <v>1619708</v>
      </c>
      <c r="D119" s="26">
        <f t="shared" si="41"/>
        <v>89249</v>
      </c>
      <c r="E119" s="24">
        <f t="shared" si="43"/>
        <v>1606272.1666666667</v>
      </c>
      <c r="F119" s="24">
        <f t="shared" si="42"/>
        <v>1605314.2142857141</v>
      </c>
      <c r="G119" s="17">
        <f t="shared" si="44"/>
        <v>-5.9638235713233012E-4</v>
      </c>
    </row>
    <row r="120" spans="1:7">
      <c r="A120" s="33">
        <v>7</v>
      </c>
      <c r="B120" s="33">
        <v>2020</v>
      </c>
      <c r="C120" s="10">
        <f t="shared" si="40"/>
        <v>1669383</v>
      </c>
      <c r="D120" s="26">
        <f t="shared" si="41"/>
        <v>49675</v>
      </c>
      <c r="E120" s="24">
        <f t="shared" si="43"/>
        <v>1695521.1666666667</v>
      </c>
      <c r="F120" s="24">
        <f t="shared" si="42"/>
        <v>1684441.8928571427</v>
      </c>
      <c r="G120" s="17">
        <f t="shared" si="44"/>
        <v>-6.5344355631404838E-3</v>
      </c>
    </row>
    <row r="121" spans="1:7">
      <c r="G121" s="27"/>
    </row>
    <row r="122" spans="1:7">
      <c r="G122"/>
    </row>
    <row r="123" spans="1:7">
      <c r="C123" s="28" t="s">
        <v>21</v>
      </c>
      <c r="D123" s="28" t="s">
        <v>22</v>
      </c>
      <c r="G123"/>
    </row>
    <row r="124" spans="1:7">
      <c r="C124" s="29">
        <f>B36</f>
        <v>79127.678571428551</v>
      </c>
      <c r="D124" s="30">
        <f>AVERAGE(D115:D120)</f>
        <v>75813.166666666672</v>
      </c>
      <c r="G124"/>
    </row>
    <row r="126" spans="1:7">
      <c r="C126" s="28" t="s">
        <v>24</v>
      </c>
      <c r="D126" s="28" t="s">
        <v>25</v>
      </c>
      <c r="E126" s="28" t="s">
        <v>76</v>
      </c>
      <c r="F126" s="51" t="s">
        <v>77</v>
      </c>
    </row>
    <row r="127" spans="1:7">
      <c r="C127" s="17">
        <f>C124/C120</f>
        <v>4.7399355672981307E-2</v>
      </c>
      <c r="D127" s="17">
        <f>D124/C120</f>
        <v>4.5413884451121565E-2</v>
      </c>
      <c r="E127" s="17">
        <f>C127-D127</f>
        <v>1.9854712218597415E-3</v>
      </c>
      <c r="F127" s="31">
        <f>E127-K36</f>
        <v>0</v>
      </c>
    </row>
    <row r="131" spans="1:7">
      <c r="A131" s="15" t="s">
        <v>28</v>
      </c>
      <c r="B131" s="16"/>
      <c r="C131" s="16"/>
      <c r="D131" s="16"/>
      <c r="E131" s="16"/>
      <c r="F131" s="16"/>
      <c r="G131" s="16"/>
    </row>
    <row r="132" spans="1:7" ht="25.5">
      <c r="A132" s="32" t="s">
        <v>1</v>
      </c>
      <c r="B132" s="32" t="s">
        <v>0</v>
      </c>
      <c r="C132" s="42" t="s">
        <v>28</v>
      </c>
      <c r="D132" s="42" t="s">
        <v>74</v>
      </c>
      <c r="E132" s="42" t="s">
        <v>18</v>
      </c>
      <c r="F132" s="42" t="s">
        <v>19</v>
      </c>
      <c r="G132" s="42" t="s">
        <v>20</v>
      </c>
    </row>
    <row r="133" spans="1:7">
      <c r="A133" s="33">
        <v>1</v>
      </c>
      <c r="B133" s="33">
        <v>2014</v>
      </c>
      <c r="C133" s="10">
        <f t="shared" ref="C133:C139" si="45">H16</f>
        <v>102620</v>
      </c>
      <c r="D133" s="11"/>
      <c r="E133" s="11"/>
      <c r="F133" s="24">
        <f>(A133*$B$37)+$C$37</f>
        <v>114834.50000000001</v>
      </c>
      <c r="G133" s="11"/>
    </row>
    <row r="134" spans="1:7">
      <c r="A134" s="33">
        <v>2</v>
      </c>
      <c r="B134" s="33">
        <v>2015</v>
      </c>
      <c r="C134" s="10">
        <f t="shared" si="45"/>
        <v>144970</v>
      </c>
      <c r="D134" s="26">
        <f t="shared" ref="D134:D139" si="46">AD17</f>
        <v>42350</v>
      </c>
      <c r="E134" s="24">
        <f>C133+$D$143</f>
        <v>121579.66666666667</v>
      </c>
      <c r="F134" s="24">
        <f t="shared" ref="F134:F139" si="47">(A134*$B$37)+$C$37</f>
        <v>132928</v>
      </c>
      <c r="G134" s="17">
        <f>F134/E134-1</f>
        <v>9.3340717609029955E-2</v>
      </c>
    </row>
    <row r="135" spans="1:7">
      <c r="A135" s="33">
        <v>3</v>
      </c>
      <c r="B135" s="33">
        <v>2016</v>
      </c>
      <c r="C135" s="10">
        <f t="shared" si="45"/>
        <v>156057</v>
      </c>
      <c r="D135" s="26">
        <f t="shared" si="46"/>
        <v>11087</v>
      </c>
      <c r="E135" s="24">
        <f t="shared" ref="E135:E139" si="48">C134+$D$143</f>
        <v>163929.66666666666</v>
      </c>
      <c r="F135" s="24">
        <f t="shared" si="47"/>
        <v>151021.5</v>
      </c>
      <c r="G135" s="17">
        <f t="shared" ref="G135:G139" si="49">F135/E135-1</f>
        <v>-7.8742102812384918E-2</v>
      </c>
    </row>
    <row r="136" spans="1:7">
      <c r="A136" s="33">
        <v>4</v>
      </c>
      <c r="B136" s="33">
        <v>2017</v>
      </c>
      <c r="C136" s="10">
        <f t="shared" si="45"/>
        <v>163474</v>
      </c>
      <c r="D136" s="26">
        <f t="shared" si="46"/>
        <v>7417</v>
      </c>
      <c r="E136" s="24">
        <f t="shared" si="48"/>
        <v>175016.66666666666</v>
      </c>
      <c r="F136" s="24">
        <f t="shared" si="47"/>
        <v>169115</v>
      </c>
      <c r="G136" s="17">
        <f t="shared" si="49"/>
        <v>-3.3720598038281979E-2</v>
      </c>
    </row>
    <row r="137" spans="1:7">
      <c r="A137" s="33">
        <v>5</v>
      </c>
      <c r="B137" s="33">
        <v>2018</v>
      </c>
      <c r="C137" s="10">
        <f t="shared" si="45"/>
        <v>189271</v>
      </c>
      <c r="D137" s="26">
        <f t="shared" si="46"/>
        <v>25797</v>
      </c>
      <c r="E137" s="24">
        <f t="shared" si="48"/>
        <v>182433.66666666666</v>
      </c>
      <c r="F137" s="24">
        <f t="shared" si="47"/>
        <v>187208.5</v>
      </c>
      <c r="G137" s="17">
        <f t="shared" si="49"/>
        <v>2.6172983422285023E-2</v>
      </c>
    </row>
    <row r="138" spans="1:7">
      <c r="A138" s="33">
        <v>6</v>
      </c>
      <c r="B138" s="33">
        <v>2019</v>
      </c>
      <c r="C138" s="10">
        <f t="shared" si="45"/>
        <v>211035</v>
      </c>
      <c r="D138" s="26">
        <f t="shared" si="46"/>
        <v>21764</v>
      </c>
      <c r="E138" s="24">
        <f t="shared" si="48"/>
        <v>208230.66666666666</v>
      </c>
      <c r="F138" s="24">
        <f t="shared" si="47"/>
        <v>205302</v>
      </c>
      <c r="G138" s="17">
        <f t="shared" si="49"/>
        <v>-1.4064531000877234E-2</v>
      </c>
    </row>
    <row r="139" spans="1:7">
      <c r="A139" s="33">
        <v>7</v>
      </c>
      <c r="B139" s="33">
        <v>2020</v>
      </c>
      <c r="C139" s="10">
        <f t="shared" si="45"/>
        <v>216378</v>
      </c>
      <c r="D139" s="26">
        <f t="shared" si="46"/>
        <v>5343</v>
      </c>
      <c r="E139" s="24">
        <f t="shared" si="48"/>
        <v>229994.66666666666</v>
      </c>
      <c r="F139" s="24">
        <f t="shared" si="47"/>
        <v>223395.5</v>
      </c>
      <c r="G139" s="17">
        <f t="shared" si="49"/>
        <v>-2.8692694323346535E-2</v>
      </c>
    </row>
    <row r="140" spans="1:7">
      <c r="G140" s="27"/>
    </row>
    <row r="141" spans="1:7">
      <c r="G141"/>
    </row>
    <row r="142" spans="1:7">
      <c r="C142" s="28" t="s">
        <v>21</v>
      </c>
      <c r="D142" s="28" t="s">
        <v>22</v>
      </c>
      <c r="G142"/>
    </row>
    <row r="143" spans="1:7">
      <c r="C143" s="29">
        <f>B37</f>
        <v>18093.499999999996</v>
      </c>
      <c r="D143" s="30">
        <f>AVERAGE(D134:D139)</f>
        <v>18959.666666666668</v>
      </c>
      <c r="G143"/>
    </row>
    <row r="144" spans="1:7">
      <c r="G144"/>
    </row>
    <row r="145" spans="1:13">
      <c r="C145" s="28" t="s">
        <v>24</v>
      </c>
      <c r="D145" s="28" t="s">
        <v>25</v>
      </c>
      <c r="E145" s="28" t="s">
        <v>76</v>
      </c>
      <c r="F145" s="51" t="s">
        <v>77</v>
      </c>
    </row>
    <row r="146" spans="1:13">
      <c r="C146" s="17">
        <f>C143/C139</f>
        <v>8.3619868933070815E-2</v>
      </c>
      <c r="D146" s="17">
        <f>D143/C139</f>
        <v>8.7622894502521823E-2</v>
      </c>
      <c r="E146" s="17">
        <f>C146-D146</f>
        <v>-4.0030255694510075E-3</v>
      </c>
      <c r="F146" s="31">
        <f>E146-K37</f>
        <v>0</v>
      </c>
    </row>
    <row r="150" spans="1:13">
      <c r="A150" s="15" t="s">
        <v>41</v>
      </c>
      <c r="B150" s="16"/>
      <c r="C150" s="16"/>
      <c r="D150" s="16"/>
      <c r="E150" s="16"/>
      <c r="F150" s="16"/>
      <c r="G150" s="16"/>
      <c r="H150" s="41"/>
      <c r="I150" s="41"/>
      <c r="J150" s="41"/>
      <c r="K150" s="41"/>
      <c r="L150" s="41"/>
      <c r="M150" s="41"/>
    </row>
    <row r="151" spans="1:13" ht="25.5">
      <c r="A151" s="32" t="s">
        <v>1</v>
      </c>
      <c r="B151" s="32" t="s">
        <v>0</v>
      </c>
      <c r="C151" s="42" t="s">
        <v>29</v>
      </c>
      <c r="D151" s="42" t="s">
        <v>55</v>
      </c>
      <c r="E151" s="42" t="s">
        <v>18</v>
      </c>
      <c r="F151" s="42" t="s">
        <v>19</v>
      </c>
      <c r="G151" s="42" t="s">
        <v>20</v>
      </c>
      <c r="H151" s="41"/>
      <c r="I151" s="41"/>
      <c r="J151" s="41"/>
      <c r="K151" s="41"/>
      <c r="L151" s="41"/>
      <c r="M151" s="41"/>
    </row>
    <row r="152" spans="1:13">
      <c r="A152" s="33">
        <v>1</v>
      </c>
      <c r="B152" s="33">
        <v>2014</v>
      </c>
      <c r="C152" s="10">
        <f t="shared" ref="C152:C158" si="50">I16</f>
        <v>746101</v>
      </c>
      <c r="D152" s="11"/>
      <c r="E152" s="11"/>
      <c r="F152" s="24">
        <f>(A152*$B$38)+$C$38</f>
        <v>757156.46428571432</v>
      </c>
      <c r="G152" s="11"/>
      <c r="H152" s="41"/>
      <c r="I152" s="41"/>
      <c r="J152" s="41"/>
      <c r="K152" s="41"/>
      <c r="L152" s="41"/>
      <c r="M152" s="41"/>
    </row>
    <row r="153" spans="1:13">
      <c r="A153" s="33">
        <v>2</v>
      </c>
      <c r="B153" s="33">
        <v>2015</v>
      </c>
      <c r="C153" s="10">
        <f t="shared" si="50"/>
        <v>779441</v>
      </c>
      <c r="D153" s="26">
        <f t="shared" ref="D153:D158" si="51">AE17</f>
        <v>33340</v>
      </c>
      <c r="E153" s="24">
        <f>C152+$D$162</f>
        <v>777982</v>
      </c>
      <c r="F153" s="24">
        <f t="shared" ref="F153:F158" si="52">(A153*$B$38)+$C$38</f>
        <v>791003.92857142852</v>
      </c>
      <c r="G153" s="17">
        <f>F153/E153-1</f>
        <v>1.6738084649038809E-2</v>
      </c>
      <c r="H153" s="41"/>
      <c r="I153" s="41"/>
      <c r="J153" s="41"/>
      <c r="K153" s="41"/>
      <c r="L153" s="41"/>
      <c r="M153" s="41"/>
    </row>
    <row r="154" spans="1:13">
      <c r="A154" s="33">
        <v>3</v>
      </c>
      <c r="B154" s="33">
        <v>2016</v>
      </c>
      <c r="C154" s="10">
        <f t="shared" si="50"/>
        <v>832833</v>
      </c>
      <c r="D154" s="26">
        <f t="shared" si="51"/>
        <v>53392</v>
      </c>
      <c r="E154" s="24">
        <f t="shared" ref="E154:E158" si="53">C153+$D$162</f>
        <v>811322</v>
      </c>
      <c r="F154" s="24">
        <f t="shared" si="52"/>
        <v>824851.39285714284</v>
      </c>
      <c r="G154" s="17">
        <f t="shared" ref="G154:G158" si="54">F154/E154-1</f>
        <v>1.6675737693718107E-2</v>
      </c>
      <c r="H154" s="41"/>
      <c r="I154" s="41"/>
      <c r="J154" s="41"/>
      <c r="K154" s="41"/>
      <c r="L154" s="41"/>
      <c r="M154" s="41"/>
    </row>
    <row r="155" spans="1:13">
      <c r="A155" s="33">
        <v>4</v>
      </c>
      <c r="B155" s="33">
        <v>2017</v>
      </c>
      <c r="C155" s="10">
        <f t="shared" si="50"/>
        <v>879704</v>
      </c>
      <c r="D155" s="26">
        <f t="shared" si="51"/>
        <v>46871</v>
      </c>
      <c r="E155" s="24">
        <f t="shared" si="53"/>
        <v>864714</v>
      </c>
      <c r="F155" s="24">
        <f t="shared" si="52"/>
        <v>858698.85714285716</v>
      </c>
      <c r="G155" s="17">
        <f t="shared" si="54"/>
        <v>-6.9562223546083546E-3</v>
      </c>
      <c r="H155" s="41"/>
      <c r="I155" s="41"/>
      <c r="J155" s="41"/>
      <c r="K155" s="41"/>
      <c r="L155" s="41"/>
      <c r="M155" s="41"/>
    </row>
    <row r="156" spans="1:13">
      <c r="A156" s="33">
        <v>5</v>
      </c>
      <c r="B156" s="33">
        <v>2018</v>
      </c>
      <c r="C156" s="10">
        <f t="shared" si="50"/>
        <v>905266</v>
      </c>
      <c r="D156" s="26">
        <f t="shared" si="51"/>
        <v>25562</v>
      </c>
      <c r="E156" s="24">
        <f t="shared" si="53"/>
        <v>911585</v>
      </c>
      <c r="F156" s="24">
        <f t="shared" si="52"/>
        <v>892546.32142857136</v>
      </c>
      <c r="G156" s="17">
        <f t="shared" si="54"/>
        <v>-2.0885247751365577E-2</v>
      </c>
      <c r="H156" s="41"/>
      <c r="I156" s="41"/>
      <c r="J156" s="41"/>
      <c r="K156" s="41"/>
      <c r="L156" s="41"/>
      <c r="M156" s="41"/>
    </row>
    <row r="157" spans="1:13">
      <c r="A157" s="33">
        <v>6</v>
      </c>
      <c r="B157" s="33">
        <v>2019</v>
      </c>
      <c r="C157" s="10">
        <f t="shared" si="50"/>
        <v>930160</v>
      </c>
      <c r="D157" s="26">
        <f t="shared" si="51"/>
        <v>24894</v>
      </c>
      <c r="E157" s="24">
        <f t="shared" si="53"/>
        <v>937147</v>
      </c>
      <c r="F157" s="24">
        <f t="shared" si="52"/>
        <v>926393.78571428568</v>
      </c>
      <c r="G157" s="17">
        <f t="shared" si="54"/>
        <v>-1.1474415738101151E-2</v>
      </c>
      <c r="H157" s="41"/>
      <c r="I157" s="41"/>
      <c r="J157" s="41"/>
      <c r="K157" s="41"/>
      <c r="L157" s="41"/>
      <c r="M157" s="41"/>
    </row>
    <row r="158" spans="1:13">
      <c r="A158" s="33">
        <v>7</v>
      </c>
      <c r="B158" s="33">
        <v>2020</v>
      </c>
      <c r="C158" s="10">
        <f t="shared" si="50"/>
        <v>937387</v>
      </c>
      <c r="D158" s="26">
        <f t="shared" si="51"/>
        <v>7227</v>
      </c>
      <c r="E158" s="24">
        <f t="shared" si="53"/>
        <v>962041</v>
      </c>
      <c r="F158" s="24">
        <f t="shared" si="52"/>
        <v>960241.25</v>
      </c>
      <c r="G158" s="17">
        <f t="shared" si="54"/>
        <v>-1.8707622648098665E-3</v>
      </c>
      <c r="H158" s="41"/>
      <c r="I158" s="41"/>
      <c r="J158" s="41"/>
      <c r="K158" s="41"/>
      <c r="L158" s="41"/>
      <c r="M158" s="41"/>
    </row>
    <row r="159" spans="1:13">
      <c r="A159" s="41"/>
      <c r="B159" s="41"/>
      <c r="C159" s="41"/>
      <c r="D159" s="41"/>
      <c r="E159" s="41"/>
      <c r="F159" s="41"/>
      <c r="G159" s="27"/>
      <c r="H159" s="41"/>
      <c r="I159" s="41"/>
      <c r="J159" s="41"/>
      <c r="K159" s="41"/>
      <c r="L159" s="41"/>
      <c r="M159" s="41"/>
    </row>
    <row r="160" spans="1:13">
      <c r="A160" s="41"/>
      <c r="B160" s="41"/>
      <c r="C160" s="41"/>
      <c r="D160" s="41"/>
      <c r="E160" s="41"/>
      <c r="F160" s="41"/>
      <c r="G160"/>
      <c r="H160" s="41"/>
      <c r="I160" s="41"/>
      <c r="J160" s="41"/>
      <c r="K160" s="41"/>
      <c r="L160" s="41"/>
      <c r="M160" s="41"/>
    </row>
    <row r="161" spans="1:13">
      <c r="A161" s="41"/>
      <c r="B161" s="41"/>
      <c r="C161" s="28" t="s">
        <v>21</v>
      </c>
      <c r="D161" s="28" t="s">
        <v>22</v>
      </c>
      <c r="E161" s="41"/>
      <c r="F161" s="41"/>
      <c r="G161"/>
      <c r="H161" s="41"/>
      <c r="I161" s="41"/>
      <c r="J161" s="41"/>
      <c r="K161" s="41"/>
      <c r="L161" s="41"/>
      <c r="M161" s="41"/>
    </row>
    <row r="162" spans="1:13">
      <c r="A162" s="41"/>
      <c r="B162" s="41"/>
      <c r="C162" s="29">
        <f>B38</f>
        <v>33847.464285714283</v>
      </c>
      <c r="D162" s="30">
        <f>AVERAGE(D153:D158)</f>
        <v>31881</v>
      </c>
      <c r="E162" s="41"/>
      <c r="F162" s="41"/>
      <c r="G162"/>
      <c r="H162" s="41"/>
      <c r="I162" s="41"/>
      <c r="J162" s="41"/>
      <c r="K162" s="41"/>
      <c r="L162" s="41"/>
      <c r="M162" s="41"/>
    </row>
    <row r="163" spans="1:13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>
      <c r="A164" s="41"/>
      <c r="B164" s="41"/>
      <c r="C164" s="28" t="s">
        <v>24</v>
      </c>
      <c r="D164" s="28" t="s">
        <v>25</v>
      </c>
      <c r="E164" s="28" t="s">
        <v>76</v>
      </c>
      <c r="F164" s="51" t="s">
        <v>77</v>
      </c>
      <c r="G164" s="41"/>
      <c r="H164" s="41"/>
      <c r="I164" s="41"/>
      <c r="J164" s="41"/>
      <c r="K164" s="41"/>
      <c r="L164" s="41"/>
      <c r="M164" s="41"/>
    </row>
    <row r="165" spans="1:13">
      <c r="A165" s="41"/>
      <c r="B165" s="41"/>
      <c r="C165" s="17">
        <f>C162/C158</f>
        <v>3.610831416022868E-2</v>
      </c>
      <c r="D165" s="17">
        <f>D162/C158</f>
        <v>3.4010499398860874E-2</v>
      </c>
      <c r="E165" s="17">
        <f>C165-D165</f>
        <v>2.0978147613678055E-3</v>
      </c>
      <c r="F165" s="31">
        <f>E165-K38</f>
        <v>0</v>
      </c>
      <c r="G165" s="41"/>
      <c r="H165" s="41"/>
      <c r="I165" s="41"/>
      <c r="J165" s="41"/>
      <c r="K165" s="41"/>
      <c r="L165" s="41"/>
      <c r="M165" s="41"/>
    </row>
    <row r="166" spans="1:13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9" spans="1:13">
      <c r="A169" s="15" t="s">
        <v>40</v>
      </c>
      <c r="B169" s="16"/>
      <c r="C169" s="16"/>
      <c r="D169" s="16"/>
      <c r="E169" s="16"/>
      <c r="F169" s="16"/>
      <c r="G169" s="16"/>
      <c r="H169" s="41"/>
      <c r="I169" s="41"/>
      <c r="J169" s="41"/>
      <c r="K169" s="41"/>
      <c r="L169" s="41"/>
      <c r="M169" s="41"/>
    </row>
    <row r="170" spans="1:13" ht="25.5">
      <c r="A170" s="32" t="s">
        <v>1</v>
      </c>
      <c r="B170" s="32" t="s">
        <v>0</v>
      </c>
      <c r="C170" s="42" t="s">
        <v>40</v>
      </c>
      <c r="D170" s="42" t="s">
        <v>56</v>
      </c>
      <c r="E170" s="42" t="s">
        <v>18</v>
      </c>
      <c r="F170" s="42" t="s">
        <v>19</v>
      </c>
      <c r="G170" s="42" t="s">
        <v>20</v>
      </c>
      <c r="H170" s="41"/>
      <c r="I170" s="41"/>
      <c r="J170" s="41"/>
      <c r="K170" s="41"/>
      <c r="L170" s="41"/>
      <c r="M170" s="41"/>
    </row>
    <row r="171" spans="1:13">
      <c r="A171" s="33">
        <v>1</v>
      </c>
      <c r="B171" s="33">
        <v>2014</v>
      </c>
      <c r="C171" s="10">
        <f t="shared" ref="C171:C177" si="55">J16</f>
        <v>371971</v>
      </c>
      <c r="D171" s="11"/>
      <c r="E171" s="11"/>
      <c r="F171" s="24">
        <f>(A171*$B$39)+$C$39</f>
        <v>372299.50000000006</v>
      </c>
      <c r="G171" s="11"/>
      <c r="H171" s="41"/>
      <c r="I171" s="41"/>
      <c r="J171" s="41"/>
      <c r="K171" s="41"/>
      <c r="L171" s="41"/>
      <c r="M171" s="41"/>
    </row>
    <row r="172" spans="1:13">
      <c r="A172" s="33">
        <v>2</v>
      </c>
      <c r="B172" s="33">
        <v>2015</v>
      </c>
      <c r="C172" s="10">
        <f t="shared" si="55"/>
        <v>401700</v>
      </c>
      <c r="D172" s="26">
        <f t="shared" ref="D172:D177" si="56">AF17</f>
        <v>29729</v>
      </c>
      <c r="E172" s="24">
        <f>C171+$D$181</f>
        <v>400101.5</v>
      </c>
      <c r="F172" s="24">
        <f t="shared" ref="F172:F177" si="57">(A172*$B$39)+$C$39</f>
        <v>399769.28571428574</v>
      </c>
      <c r="G172" s="17">
        <f>F172/E172-1</f>
        <v>-8.3032501931201708E-4</v>
      </c>
      <c r="H172" s="41"/>
      <c r="I172" s="41"/>
      <c r="J172" s="41"/>
      <c r="K172" s="41"/>
      <c r="L172" s="41"/>
      <c r="M172" s="41"/>
    </row>
    <row r="173" spans="1:13">
      <c r="A173" s="33">
        <v>3</v>
      </c>
      <c r="B173" s="33">
        <v>2016</v>
      </c>
      <c r="C173" s="10">
        <f t="shared" si="55"/>
        <v>430613</v>
      </c>
      <c r="D173" s="26">
        <f t="shared" si="56"/>
        <v>28913</v>
      </c>
      <c r="E173" s="24">
        <f t="shared" ref="E173:E177" si="58">C172+$D$181</f>
        <v>429830.5</v>
      </c>
      <c r="F173" s="24">
        <f t="shared" si="57"/>
        <v>427239.07142857148</v>
      </c>
      <c r="G173" s="17">
        <f t="shared" ref="G173:G177" si="59">F173/E173-1</f>
        <v>-6.0289546028691188E-3</v>
      </c>
      <c r="H173" s="41"/>
      <c r="I173" s="41"/>
      <c r="J173" s="41"/>
      <c r="K173" s="41"/>
      <c r="L173" s="41"/>
      <c r="M173" s="41"/>
    </row>
    <row r="174" spans="1:13">
      <c r="A174" s="33">
        <v>4</v>
      </c>
      <c r="B174" s="33">
        <v>2017</v>
      </c>
      <c r="C174" s="10">
        <f t="shared" si="55"/>
        <v>451003</v>
      </c>
      <c r="D174" s="26">
        <f t="shared" si="56"/>
        <v>20390</v>
      </c>
      <c r="E174" s="24">
        <f t="shared" si="58"/>
        <v>458743.5</v>
      </c>
      <c r="F174" s="24">
        <f t="shared" si="57"/>
        <v>454708.85714285716</v>
      </c>
      <c r="G174" s="17">
        <f t="shared" si="59"/>
        <v>-8.7949864295469027E-3</v>
      </c>
      <c r="H174" s="41"/>
      <c r="I174" s="41"/>
      <c r="J174" s="41"/>
      <c r="K174" s="41"/>
      <c r="L174" s="41"/>
      <c r="M174" s="41"/>
    </row>
    <row r="175" spans="1:13">
      <c r="A175" s="33">
        <v>5</v>
      </c>
      <c r="B175" s="33">
        <v>2018</v>
      </c>
      <c r="C175" s="10">
        <f t="shared" si="55"/>
        <v>477024</v>
      </c>
      <c r="D175" s="26">
        <f t="shared" si="56"/>
        <v>26021</v>
      </c>
      <c r="E175" s="24">
        <f t="shared" si="58"/>
        <v>479133.5</v>
      </c>
      <c r="F175" s="24">
        <f t="shared" si="57"/>
        <v>482178.6428571429</v>
      </c>
      <c r="G175" s="17">
        <f t="shared" si="59"/>
        <v>6.355520657902014E-3</v>
      </c>
      <c r="H175" s="41"/>
      <c r="I175" s="41"/>
      <c r="J175" s="41"/>
      <c r="K175" s="41"/>
      <c r="L175" s="41"/>
      <c r="M175" s="41"/>
    </row>
    <row r="176" spans="1:13">
      <c r="A176" s="33">
        <v>6</v>
      </c>
      <c r="B176" s="33">
        <v>2019</v>
      </c>
      <c r="C176" s="10">
        <f t="shared" si="55"/>
        <v>509897</v>
      </c>
      <c r="D176" s="26">
        <f t="shared" si="56"/>
        <v>32873</v>
      </c>
      <c r="E176" s="24">
        <f t="shared" si="58"/>
        <v>505154.5</v>
      </c>
      <c r="F176" s="24">
        <f t="shared" si="57"/>
        <v>509648.42857142864</v>
      </c>
      <c r="G176" s="17">
        <f t="shared" si="59"/>
        <v>8.8961467658481563E-3</v>
      </c>
      <c r="H176" s="41"/>
      <c r="I176" s="41"/>
      <c r="J176" s="41"/>
      <c r="K176" s="41"/>
      <c r="L176" s="41"/>
      <c r="M176" s="41"/>
    </row>
    <row r="177" spans="1:13">
      <c r="A177" s="33">
        <v>7</v>
      </c>
      <c r="B177" s="33">
        <v>2020</v>
      </c>
      <c r="C177" s="10">
        <f t="shared" si="55"/>
        <v>540754</v>
      </c>
      <c r="D177" s="26">
        <f t="shared" si="56"/>
        <v>30857</v>
      </c>
      <c r="E177" s="24">
        <f t="shared" si="58"/>
        <v>538027.5</v>
      </c>
      <c r="F177" s="24">
        <f t="shared" si="57"/>
        <v>537118.21428571432</v>
      </c>
      <c r="G177" s="17">
        <f t="shared" si="59"/>
        <v>-1.6900357589262338E-3</v>
      </c>
      <c r="H177" s="41"/>
      <c r="I177" s="41"/>
      <c r="J177" s="41"/>
      <c r="K177" s="41"/>
      <c r="L177" s="41"/>
      <c r="M177" s="41"/>
    </row>
    <row r="178" spans="1:13">
      <c r="A178" s="41"/>
      <c r="B178" s="41"/>
      <c r="C178" s="41"/>
      <c r="D178" s="41"/>
      <c r="E178" s="41"/>
      <c r="F178" s="41"/>
      <c r="G178" s="27"/>
      <c r="H178" s="41"/>
      <c r="I178" s="41"/>
      <c r="J178" s="41"/>
      <c r="K178" s="41"/>
      <c r="L178" s="41"/>
      <c r="M178" s="41"/>
    </row>
    <row r="179" spans="1:13">
      <c r="A179" s="41"/>
      <c r="B179" s="41"/>
      <c r="C179" s="41"/>
      <c r="D179" s="41"/>
      <c r="E179" s="41"/>
      <c r="F179" s="41"/>
      <c r="G179"/>
      <c r="H179" s="41"/>
      <c r="I179" s="41"/>
      <c r="J179" s="41"/>
      <c r="K179" s="41"/>
      <c r="L179" s="41"/>
      <c r="M179" s="41"/>
    </row>
    <row r="180" spans="1:13">
      <c r="A180" s="41"/>
      <c r="B180" s="41"/>
      <c r="C180" s="28" t="s">
        <v>21</v>
      </c>
      <c r="D180" s="28" t="s">
        <v>22</v>
      </c>
      <c r="E180" s="41"/>
      <c r="F180" s="41"/>
      <c r="G180"/>
      <c r="H180" s="41"/>
      <c r="I180" s="41"/>
      <c r="J180" s="41"/>
      <c r="K180" s="41"/>
      <c r="L180" s="41"/>
      <c r="M180" s="41"/>
    </row>
    <row r="181" spans="1:13">
      <c r="A181" s="41"/>
      <c r="B181" s="41"/>
      <c r="C181" s="29">
        <f>B39</f>
        <v>27469.785714285714</v>
      </c>
      <c r="D181" s="30">
        <f>AVERAGE(D172:D177)</f>
        <v>28130.5</v>
      </c>
      <c r="E181" s="41"/>
      <c r="F181" s="41"/>
      <c r="G181"/>
      <c r="H181" s="41"/>
      <c r="I181" s="41"/>
      <c r="J181" s="41"/>
      <c r="K181" s="41"/>
      <c r="L181" s="41"/>
      <c r="M181" s="41"/>
    </row>
    <row r="182" spans="1:13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>
      <c r="A183" s="41"/>
      <c r="B183" s="41"/>
      <c r="C183" s="28" t="s">
        <v>24</v>
      </c>
      <c r="D183" s="28" t="s">
        <v>25</v>
      </c>
      <c r="E183" s="28" t="s">
        <v>76</v>
      </c>
      <c r="F183" s="51" t="s">
        <v>77</v>
      </c>
      <c r="G183" s="41"/>
      <c r="H183" s="41"/>
      <c r="I183" s="41"/>
      <c r="J183" s="41"/>
      <c r="K183" s="41"/>
      <c r="L183" s="41"/>
      <c r="M183" s="41"/>
    </row>
    <row r="184" spans="1:13">
      <c r="A184" s="41"/>
      <c r="B184" s="41"/>
      <c r="C184" s="17">
        <f>C181/C177</f>
        <v>5.0799043029336285E-2</v>
      </c>
      <c r="D184" s="17">
        <f>D181/C177</f>
        <v>5.2020881953716479E-2</v>
      </c>
      <c r="E184" s="17">
        <f>C184-D184</f>
        <v>-1.2218389243801933E-3</v>
      </c>
      <c r="F184" s="31">
        <f>E184-K39</f>
        <v>0</v>
      </c>
      <c r="G184" s="41"/>
      <c r="H184" s="41"/>
      <c r="I184" s="41"/>
      <c r="J184" s="41"/>
      <c r="K184" s="41"/>
      <c r="L184" s="41"/>
      <c r="M184" s="41"/>
    </row>
    <row r="185" spans="1:13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8" spans="1:13">
      <c r="A188" s="15" t="s">
        <v>31</v>
      </c>
      <c r="B188" s="16"/>
      <c r="C188" s="16"/>
      <c r="D188" s="16"/>
      <c r="E188" s="16"/>
      <c r="F188" s="16"/>
      <c r="G188" s="16"/>
      <c r="H188" s="41"/>
      <c r="I188" s="41"/>
      <c r="J188" s="41"/>
      <c r="K188" s="41"/>
      <c r="L188" s="41"/>
      <c r="M188" s="41"/>
    </row>
    <row r="189" spans="1:13" ht="25.5">
      <c r="A189" s="32" t="s">
        <v>1</v>
      </c>
      <c r="B189" s="32" t="s">
        <v>0</v>
      </c>
      <c r="C189" s="42" t="s">
        <v>42</v>
      </c>
      <c r="D189" s="42" t="s">
        <v>57</v>
      </c>
      <c r="E189" s="42" t="s">
        <v>18</v>
      </c>
      <c r="F189" s="42" t="s">
        <v>19</v>
      </c>
      <c r="G189" s="42" t="s">
        <v>20</v>
      </c>
      <c r="H189" s="41"/>
      <c r="I189" s="41"/>
      <c r="J189" s="41"/>
      <c r="K189" s="41"/>
      <c r="L189" s="41"/>
      <c r="M189" s="41"/>
    </row>
    <row r="190" spans="1:13">
      <c r="A190" s="33">
        <v>1</v>
      </c>
      <c r="B190" s="33">
        <v>2014</v>
      </c>
      <c r="C190" s="10">
        <f t="shared" ref="C190:C196" si="60">K16</f>
        <v>842795</v>
      </c>
      <c r="D190" s="11"/>
      <c r="E190" s="11"/>
      <c r="F190" s="24">
        <f>(A190*$B$40)+$C$40</f>
        <v>847900.75</v>
      </c>
      <c r="G190" s="11"/>
      <c r="H190" s="41"/>
      <c r="I190" s="41"/>
      <c r="J190" s="41"/>
      <c r="K190" s="41"/>
      <c r="L190" s="41"/>
      <c r="M190" s="41"/>
    </row>
    <row r="191" spans="1:13">
      <c r="A191" s="33">
        <v>2</v>
      </c>
      <c r="B191" s="33">
        <v>2015</v>
      </c>
      <c r="C191" s="10">
        <f t="shared" si="60"/>
        <v>895055</v>
      </c>
      <c r="D191" s="26">
        <f t="shared" ref="D191:D196" si="61">AG17</f>
        <v>52260</v>
      </c>
      <c r="E191" s="24">
        <f>C190+$D$200</f>
        <v>899224.33333333337</v>
      </c>
      <c r="F191" s="24">
        <f>(A191*$B$40)+$C$40</f>
        <v>905595.35714285716</v>
      </c>
      <c r="G191" s="17">
        <f>F191/E191-1</f>
        <v>7.0850215828870411E-3</v>
      </c>
      <c r="H191" s="41"/>
      <c r="I191" s="41"/>
      <c r="J191" s="41"/>
      <c r="K191" s="41"/>
      <c r="L191" s="41"/>
      <c r="M191" s="41"/>
    </row>
    <row r="192" spans="1:13">
      <c r="A192" s="33">
        <v>3</v>
      </c>
      <c r="B192" s="33">
        <v>2016</v>
      </c>
      <c r="C192" s="10">
        <f t="shared" si="60"/>
        <v>970455</v>
      </c>
      <c r="D192" s="26">
        <f t="shared" si="61"/>
        <v>75400</v>
      </c>
      <c r="E192" s="24">
        <f t="shared" ref="E192:E196" si="62">C191+$D$200</f>
        <v>951484.33333333337</v>
      </c>
      <c r="F192" s="24">
        <f t="shared" ref="F192:F196" si="63">(A192*$B$40)+$C$40</f>
        <v>963289.96428571432</v>
      </c>
      <c r="G192" s="17">
        <f t="shared" ref="G192:G196" si="64">F192/E192-1</f>
        <v>1.2407593629021996E-2</v>
      </c>
      <c r="H192" s="41"/>
      <c r="I192" s="41"/>
      <c r="J192" s="41"/>
      <c r="K192" s="41"/>
      <c r="L192" s="41"/>
      <c r="M192" s="41"/>
    </row>
    <row r="193" spans="1:13">
      <c r="A193" s="33">
        <v>4</v>
      </c>
      <c r="B193" s="33">
        <v>2017</v>
      </c>
      <c r="C193" s="10">
        <f t="shared" si="60"/>
        <v>1033739</v>
      </c>
      <c r="D193" s="26">
        <f t="shared" si="61"/>
        <v>63284</v>
      </c>
      <c r="E193" s="24">
        <f t="shared" si="62"/>
        <v>1026884.3333333334</v>
      </c>
      <c r="F193" s="24">
        <f t="shared" si="63"/>
        <v>1020984.5714285715</v>
      </c>
      <c r="G193" s="17">
        <f t="shared" si="64"/>
        <v>-5.7453032569022566E-3</v>
      </c>
      <c r="H193" s="41"/>
      <c r="I193" s="41"/>
      <c r="J193" s="41"/>
      <c r="K193" s="41"/>
      <c r="L193" s="41"/>
      <c r="M193" s="41"/>
    </row>
    <row r="194" spans="1:13">
      <c r="A194" s="33">
        <v>5</v>
      </c>
      <c r="B194" s="33">
        <v>2018</v>
      </c>
      <c r="C194" s="10">
        <f t="shared" si="60"/>
        <v>1086668</v>
      </c>
      <c r="D194" s="26">
        <f t="shared" si="61"/>
        <v>52929</v>
      </c>
      <c r="E194" s="24">
        <f t="shared" si="62"/>
        <v>1090168.3333333333</v>
      </c>
      <c r="F194" s="24">
        <f t="shared" si="63"/>
        <v>1078679.1785714286</v>
      </c>
      <c r="G194" s="17">
        <f t="shared" si="64"/>
        <v>-1.0538881391624177E-2</v>
      </c>
      <c r="H194" s="41"/>
      <c r="I194" s="41"/>
      <c r="J194" s="41"/>
      <c r="K194" s="41"/>
      <c r="L194" s="41"/>
      <c r="M194" s="41"/>
    </row>
    <row r="195" spans="1:13">
      <c r="A195" s="33">
        <v>6</v>
      </c>
      <c r="B195" s="33">
        <v>2019</v>
      </c>
      <c r="C195" s="10">
        <f t="shared" si="60"/>
        <v>1136809</v>
      </c>
      <c r="D195" s="26">
        <f t="shared" si="61"/>
        <v>50141</v>
      </c>
      <c r="E195" s="24">
        <f t="shared" si="62"/>
        <v>1143097.3333333333</v>
      </c>
      <c r="F195" s="24">
        <f t="shared" si="63"/>
        <v>1136373.7857142857</v>
      </c>
      <c r="G195" s="17">
        <f t="shared" si="64"/>
        <v>-5.8818679940765284E-3</v>
      </c>
      <c r="H195" s="41"/>
      <c r="I195" s="41"/>
      <c r="J195" s="41"/>
      <c r="K195" s="41"/>
      <c r="L195" s="41"/>
      <c r="M195" s="41"/>
    </row>
    <row r="196" spans="1:13">
      <c r="A196" s="33">
        <v>7</v>
      </c>
      <c r="B196" s="33">
        <v>2020</v>
      </c>
      <c r="C196" s="10">
        <f t="shared" si="60"/>
        <v>1181371</v>
      </c>
      <c r="D196" s="26">
        <f t="shared" si="61"/>
        <v>44562</v>
      </c>
      <c r="E196" s="24">
        <f t="shared" si="62"/>
        <v>1193238.3333333333</v>
      </c>
      <c r="F196" s="24">
        <f t="shared" si="63"/>
        <v>1194068.392857143</v>
      </c>
      <c r="G196" s="17">
        <f t="shared" si="64"/>
        <v>6.9563598538691096E-4</v>
      </c>
      <c r="H196" s="41"/>
      <c r="I196" s="41"/>
      <c r="J196" s="41"/>
      <c r="K196" s="41"/>
      <c r="L196" s="41"/>
      <c r="M196" s="41"/>
    </row>
    <row r="197" spans="1:13">
      <c r="A197" s="41"/>
      <c r="B197" s="41"/>
      <c r="C197" s="41"/>
      <c r="D197" s="41"/>
      <c r="E197" s="41"/>
      <c r="F197" s="41"/>
      <c r="G197" s="27"/>
      <c r="H197" s="41"/>
      <c r="I197" s="41"/>
      <c r="J197" s="41"/>
      <c r="K197" s="41"/>
      <c r="L197" s="41"/>
      <c r="M197" s="41"/>
    </row>
    <row r="198" spans="1:13">
      <c r="A198" s="41"/>
      <c r="B198" s="41"/>
      <c r="C198" s="41"/>
      <c r="D198" s="41"/>
      <c r="E198" s="41"/>
      <c r="F198" s="41"/>
      <c r="G198"/>
      <c r="H198" s="41"/>
      <c r="I198" s="41"/>
      <c r="J198" s="41"/>
      <c r="K198" s="41"/>
      <c r="L198" s="41"/>
      <c r="M198" s="41"/>
    </row>
    <row r="199" spans="1:13">
      <c r="A199" s="41"/>
      <c r="B199" s="41"/>
      <c r="C199" s="28" t="s">
        <v>21</v>
      </c>
      <c r="D199" s="28" t="s">
        <v>22</v>
      </c>
      <c r="E199" s="41"/>
      <c r="F199" s="41"/>
      <c r="G199"/>
      <c r="H199" s="41"/>
      <c r="I199" s="41"/>
      <c r="J199" s="41"/>
      <c r="K199" s="41"/>
      <c r="L199" s="41"/>
      <c r="M199" s="41"/>
    </row>
    <row r="200" spans="1:13">
      <c r="A200" s="41"/>
      <c r="B200" s="41"/>
      <c r="C200" s="29">
        <f>B40</f>
        <v>57694.607142857152</v>
      </c>
      <c r="D200" s="30">
        <f>AVERAGE(D191:D196)</f>
        <v>56429.333333333336</v>
      </c>
      <c r="E200" s="41"/>
      <c r="F200" s="41"/>
      <c r="G200"/>
      <c r="H200" s="41"/>
      <c r="I200" s="41"/>
      <c r="J200" s="41"/>
      <c r="K200" s="41"/>
      <c r="L200" s="41"/>
      <c r="M200" s="41"/>
    </row>
    <row r="201" spans="1:13">
      <c r="A201" s="41"/>
      <c r="B201" s="41"/>
      <c r="C201" s="41"/>
      <c r="D201" s="41"/>
      <c r="E201" s="41"/>
      <c r="F201" s="41"/>
      <c r="G201"/>
      <c r="H201" s="41"/>
      <c r="I201" s="41"/>
      <c r="J201" s="41"/>
      <c r="K201" s="41"/>
      <c r="L201" s="41"/>
      <c r="M201" s="41"/>
    </row>
    <row r="202" spans="1:13">
      <c r="A202" s="41"/>
      <c r="B202" s="41"/>
      <c r="C202" s="28" t="s">
        <v>24</v>
      </c>
      <c r="D202" s="28" t="s">
        <v>25</v>
      </c>
      <c r="E202" s="28" t="s">
        <v>76</v>
      </c>
      <c r="F202" s="51" t="s">
        <v>77</v>
      </c>
      <c r="G202" s="41"/>
      <c r="H202" s="41"/>
      <c r="I202" s="41"/>
      <c r="J202" s="41"/>
      <c r="K202" s="41"/>
      <c r="L202" s="41"/>
      <c r="M202" s="41"/>
    </row>
    <row r="203" spans="1:13">
      <c r="A203" s="41"/>
      <c r="B203" s="41"/>
      <c r="C203" s="17">
        <f>C200/C196</f>
        <v>4.8836992903039902E-2</v>
      </c>
      <c r="D203" s="17">
        <f>D200/C196</f>
        <v>4.7765971344593136E-2</v>
      </c>
      <c r="E203" s="17">
        <f>C203-D203</f>
        <v>1.0710215584467664E-3</v>
      </c>
      <c r="F203" s="31">
        <f>E203-K40</f>
        <v>0</v>
      </c>
      <c r="G203" s="41"/>
      <c r="H203" s="41"/>
      <c r="I203" s="41"/>
      <c r="J203" s="41"/>
      <c r="K203" s="41"/>
      <c r="L203" s="41"/>
      <c r="M203" s="41"/>
    </row>
    <row r="204" spans="1:13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7" spans="1:13">
      <c r="A207" s="15" t="s">
        <v>32</v>
      </c>
      <c r="B207" s="16"/>
      <c r="C207" s="16"/>
      <c r="D207" s="16"/>
      <c r="E207" s="16"/>
      <c r="F207" s="16"/>
      <c r="G207" s="16"/>
      <c r="H207" s="41"/>
      <c r="I207" s="41"/>
      <c r="J207" s="41"/>
      <c r="K207" s="41"/>
      <c r="L207" s="41"/>
      <c r="M207" s="41"/>
    </row>
    <row r="208" spans="1:13" ht="25.5">
      <c r="A208" s="32" t="s">
        <v>1</v>
      </c>
      <c r="B208" s="32" t="s">
        <v>0</v>
      </c>
      <c r="C208" s="42" t="s">
        <v>43</v>
      </c>
      <c r="D208" s="42" t="s">
        <v>58</v>
      </c>
      <c r="E208" s="42" t="s">
        <v>18</v>
      </c>
      <c r="F208" s="42" t="s">
        <v>19</v>
      </c>
      <c r="G208" s="42" t="s">
        <v>20</v>
      </c>
      <c r="H208" s="41"/>
      <c r="I208" s="41"/>
      <c r="J208" s="41"/>
      <c r="K208" s="41"/>
      <c r="L208" s="41"/>
      <c r="M208" s="41"/>
    </row>
    <row r="209" spans="1:13">
      <c r="A209" s="33">
        <v>1</v>
      </c>
      <c r="B209" s="33">
        <v>2014</v>
      </c>
      <c r="C209" s="10">
        <f t="shared" ref="C209:C215" si="65">L16</f>
        <v>196867</v>
      </c>
      <c r="D209" s="11"/>
      <c r="E209" s="11"/>
      <c r="F209" s="24">
        <f>(A209*$B$41)+$C$41</f>
        <v>198268.64285714287</v>
      </c>
      <c r="G209" s="11"/>
      <c r="H209" s="41"/>
      <c r="I209" s="41"/>
      <c r="J209" s="41"/>
      <c r="K209" s="41"/>
      <c r="L209" s="41"/>
      <c r="M209" s="41"/>
    </row>
    <row r="210" spans="1:13">
      <c r="A210" s="33">
        <v>2</v>
      </c>
      <c r="B210" s="33">
        <v>2015</v>
      </c>
      <c r="C210" s="10">
        <f t="shared" si="65"/>
        <v>212726</v>
      </c>
      <c r="D210" s="26">
        <f t="shared" ref="D210:D215" si="66">AH17</f>
        <v>15859</v>
      </c>
      <c r="E210" s="24">
        <f>C209+$D$219</f>
        <v>212011.33333333334</v>
      </c>
      <c r="F210" s="24">
        <f t="shared" ref="F210:F215" si="67">(A210*$B$41)+$C$41</f>
        <v>213752.14285714287</v>
      </c>
      <c r="G210" s="17">
        <f>F210/E210-1</f>
        <v>8.2109267294336874E-3</v>
      </c>
      <c r="H210" s="41"/>
      <c r="I210" s="41"/>
      <c r="J210" s="41"/>
      <c r="K210" s="41"/>
      <c r="L210" s="41"/>
      <c r="M210" s="41"/>
    </row>
    <row r="211" spans="1:13">
      <c r="A211" s="33">
        <v>3</v>
      </c>
      <c r="B211" s="33">
        <v>2016</v>
      </c>
      <c r="C211" s="10">
        <f t="shared" si="65"/>
        <v>233266</v>
      </c>
      <c r="D211" s="26">
        <f t="shared" si="66"/>
        <v>20540</v>
      </c>
      <c r="E211" s="24">
        <f t="shared" ref="E211:E215" si="68">C210+$D$219</f>
        <v>227870.33333333334</v>
      </c>
      <c r="F211" s="24">
        <f t="shared" si="67"/>
        <v>229235.64285714287</v>
      </c>
      <c r="G211" s="17">
        <f t="shared" ref="G211:G215" si="69">F211/E211-1</f>
        <v>5.9916071734196219E-3</v>
      </c>
      <c r="H211" s="41"/>
      <c r="I211" s="41"/>
      <c r="J211" s="41"/>
      <c r="K211" s="41"/>
      <c r="L211" s="41"/>
      <c r="M211" s="41"/>
    </row>
    <row r="212" spans="1:13">
      <c r="A212" s="33">
        <v>4</v>
      </c>
      <c r="B212" s="33">
        <v>2017</v>
      </c>
      <c r="C212" s="10">
        <f t="shared" si="65"/>
        <v>242339</v>
      </c>
      <c r="D212" s="26">
        <f t="shared" si="66"/>
        <v>9073</v>
      </c>
      <c r="E212" s="24">
        <f t="shared" si="68"/>
        <v>248410.33333333334</v>
      </c>
      <c r="F212" s="24">
        <f t="shared" si="67"/>
        <v>244719.14285714287</v>
      </c>
      <c r="G212" s="17">
        <f t="shared" si="69"/>
        <v>-1.4859246902734102E-2</v>
      </c>
      <c r="H212" s="41"/>
      <c r="I212" s="41"/>
      <c r="J212" s="41"/>
      <c r="K212" s="41"/>
      <c r="L212" s="41"/>
      <c r="M212" s="41"/>
    </row>
    <row r="213" spans="1:13">
      <c r="A213" s="33">
        <v>5</v>
      </c>
      <c r="B213" s="33">
        <v>2018</v>
      </c>
      <c r="C213" s="10">
        <f t="shared" si="65"/>
        <v>260548</v>
      </c>
      <c r="D213" s="26">
        <f t="shared" si="66"/>
        <v>18209</v>
      </c>
      <c r="E213" s="24">
        <f t="shared" si="68"/>
        <v>257483.33333333334</v>
      </c>
      <c r="F213" s="24">
        <f t="shared" si="67"/>
        <v>260202.64285714287</v>
      </c>
      <c r="G213" s="17">
        <f t="shared" si="69"/>
        <v>1.0561108902101823E-2</v>
      </c>
      <c r="H213" s="41"/>
      <c r="I213" s="41"/>
      <c r="J213" s="41"/>
      <c r="K213" s="41"/>
      <c r="L213" s="41"/>
      <c r="M213" s="41"/>
    </row>
    <row r="214" spans="1:13">
      <c r="A214" s="33">
        <v>6</v>
      </c>
      <c r="B214" s="33">
        <v>2019</v>
      </c>
      <c r="C214" s="10">
        <f t="shared" si="65"/>
        <v>279555</v>
      </c>
      <c r="D214" s="26">
        <f t="shared" si="66"/>
        <v>19007</v>
      </c>
      <c r="E214" s="24">
        <f t="shared" si="68"/>
        <v>275692.33333333331</v>
      </c>
      <c r="F214" s="24">
        <f t="shared" si="67"/>
        <v>275686.14285714284</v>
      </c>
      <c r="G214" s="17">
        <f t="shared" si="69"/>
        <v>-2.2454292129325815E-5</v>
      </c>
      <c r="H214" s="41"/>
      <c r="I214" s="41"/>
      <c r="J214" s="41"/>
      <c r="K214" s="41"/>
      <c r="L214" s="41"/>
      <c r="M214" s="41"/>
    </row>
    <row r="215" spans="1:13">
      <c r="A215" s="33">
        <v>7</v>
      </c>
      <c r="B215" s="33">
        <v>2020</v>
      </c>
      <c r="C215" s="10">
        <f t="shared" si="65"/>
        <v>287733</v>
      </c>
      <c r="D215" s="26">
        <f t="shared" si="66"/>
        <v>8178</v>
      </c>
      <c r="E215" s="24">
        <f t="shared" si="68"/>
        <v>294699.33333333331</v>
      </c>
      <c r="F215" s="24">
        <f t="shared" si="67"/>
        <v>291169.64285714284</v>
      </c>
      <c r="G215" s="17">
        <f t="shared" si="69"/>
        <v>-1.1977259793112816E-2</v>
      </c>
      <c r="H215" s="41"/>
      <c r="I215" s="41"/>
      <c r="J215" s="41"/>
      <c r="K215" s="41"/>
      <c r="L215" s="41"/>
      <c r="M215" s="41"/>
    </row>
    <row r="216" spans="1:13">
      <c r="A216" s="41"/>
      <c r="B216" s="41"/>
      <c r="C216" s="41"/>
      <c r="D216" s="41"/>
      <c r="E216" s="41"/>
      <c r="F216" s="41"/>
      <c r="G216" s="27"/>
      <c r="H216" s="41"/>
      <c r="I216" s="41"/>
      <c r="J216" s="41"/>
      <c r="K216" s="41"/>
      <c r="L216" s="41"/>
      <c r="M216" s="41"/>
    </row>
    <row r="217" spans="1:13">
      <c r="A217" s="41"/>
      <c r="B217" s="41"/>
      <c r="C217" s="41"/>
      <c r="D217" s="41"/>
      <c r="E217" s="41"/>
      <c r="F217" s="41"/>
      <c r="G217"/>
      <c r="H217" s="41"/>
      <c r="I217" s="41"/>
      <c r="J217" s="41"/>
      <c r="K217" s="41"/>
      <c r="L217" s="41"/>
      <c r="M217" s="41"/>
    </row>
    <row r="218" spans="1:13">
      <c r="A218" s="41"/>
      <c r="B218" s="41"/>
      <c r="C218" s="28" t="s">
        <v>21</v>
      </c>
      <c r="D218" s="28" t="s">
        <v>22</v>
      </c>
      <c r="E218" s="41"/>
      <c r="F218" s="41"/>
      <c r="G218"/>
      <c r="H218" s="41"/>
      <c r="I218" s="41"/>
      <c r="J218" s="41"/>
      <c r="K218" s="41"/>
      <c r="L218" s="41"/>
      <c r="M218" s="41"/>
    </row>
    <row r="219" spans="1:13">
      <c r="A219" s="41"/>
      <c r="B219" s="41"/>
      <c r="C219" s="29">
        <f>B41</f>
        <v>15483.5</v>
      </c>
      <c r="D219" s="30">
        <f>AVERAGE(D210:D215)</f>
        <v>15144.333333333334</v>
      </c>
      <c r="E219" s="41"/>
      <c r="F219" s="41"/>
      <c r="G219"/>
      <c r="H219" s="41"/>
      <c r="I219" s="41"/>
      <c r="J219" s="41"/>
      <c r="K219" s="41"/>
      <c r="L219" s="41"/>
      <c r="M219" s="41"/>
    </row>
    <row r="220" spans="1:13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>
      <c r="A221" s="41"/>
      <c r="B221" s="41"/>
      <c r="C221" s="28" t="s">
        <v>24</v>
      </c>
      <c r="D221" s="28" t="s">
        <v>25</v>
      </c>
      <c r="E221" s="28" t="s">
        <v>76</v>
      </c>
      <c r="F221" s="51" t="s">
        <v>77</v>
      </c>
      <c r="G221" s="41"/>
      <c r="H221" s="41"/>
      <c r="I221" s="41"/>
      <c r="J221" s="41"/>
      <c r="K221" s="41"/>
      <c r="L221" s="41"/>
      <c r="M221" s="41"/>
    </row>
    <row r="222" spans="1:13">
      <c r="A222" s="41"/>
      <c r="B222" s="41"/>
      <c r="C222" s="17">
        <f>C219/C215</f>
        <v>5.3812041024143914E-2</v>
      </c>
      <c r="D222" s="17">
        <f>D219/C215</f>
        <v>5.2633286183139692E-2</v>
      </c>
      <c r="E222" s="17">
        <f>C222-D222</f>
        <v>1.1787548410042217E-3</v>
      </c>
      <c r="F222" s="31">
        <f>E222-K41</f>
        <v>0</v>
      </c>
      <c r="G222" s="41"/>
      <c r="H222" s="41"/>
      <c r="I222" s="41"/>
      <c r="J222" s="41"/>
      <c r="K222" s="41"/>
      <c r="L222" s="41"/>
      <c r="M222" s="41"/>
    </row>
    <row r="223" spans="1:13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6" spans="1:13">
      <c r="A226" s="15" t="s">
        <v>61</v>
      </c>
      <c r="B226" s="16"/>
      <c r="C226" s="16"/>
      <c r="D226" s="16"/>
      <c r="E226" s="16"/>
      <c r="F226" s="16"/>
      <c r="G226" s="16"/>
      <c r="H226" s="41"/>
      <c r="I226" s="41"/>
      <c r="J226" s="41"/>
      <c r="K226" s="41"/>
      <c r="L226" s="41"/>
      <c r="M226" s="41"/>
    </row>
    <row r="227" spans="1:13" ht="25.5">
      <c r="A227" s="32" t="s">
        <v>1</v>
      </c>
      <c r="B227" s="32" t="s">
        <v>0</v>
      </c>
      <c r="C227" s="42" t="s">
        <v>61</v>
      </c>
      <c r="D227" s="42" t="s">
        <v>62</v>
      </c>
      <c r="E227" s="42" t="s">
        <v>18</v>
      </c>
      <c r="F227" s="42" t="s">
        <v>19</v>
      </c>
      <c r="G227" s="42" t="s">
        <v>20</v>
      </c>
      <c r="H227" s="41"/>
      <c r="I227" s="41"/>
      <c r="J227" s="41"/>
      <c r="K227" s="41"/>
      <c r="L227" s="41"/>
      <c r="M227" s="41"/>
    </row>
    <row r="228" spans="1:13">
      <c r="A228" s="33">
        <v>1</v>
      </c>
      <c r="B228" s="33">
        <v>2014</v>
      </c>
      <c r="C228" s="10">
        <f t="shared" ref="C228:C234" si="70">N16</f>
        <v>20242</v>
      </c>
      <c r="D228" s="11"/>
      <c r="E228" s="11"/>
      <c r="F228" s="24">
        <f>(A228*$B$42)+$C$42</f>
        <v>15838.142857142864</v>
      </c>
      <c r="G228" s="11"/>
      <c r="H228" s="41"/>
      <c r="I228" s="41"/>
      <c r="J228" s="41"/>
      <c r="K228" s="41"/>
      <c r="L228" s="41"/>
      <c r="M228" s="41"/>
    </row>
    <row r="229" spans="1:13">
      <c r="A229" s="33">
        <v>2</v>
      </c>
      <c r="B229" s="33">
        <v>2015</v>
      </c>
      <c r="C229" s="10">
        <f t="shared" si="70"/>
        <v>24943</v>
      </c>
      <c r="D229" s="26">
        <f t="shared" ref="D229:D234" si="71">AJ17</f>
        <v>4701</v>
      </c>
      <c r="E229" s="24">
        <f>C228+$D$238</f>
        <v>28970.166666666664</v>
      </c>
      <c r="F229" s="24">
        <f t="shared" ref="F229:F234" si="72">(A229*$B$42)+$C$42</f>
        <v>24192.857142857149</v>
      </c>
      <c r="G229" s="17">
        <f>F229/E229-1</f>
        <v>-0.16490445425384215</v>
      </c>
      <c r="H229" s="41"/>
      <c r="I229" s="41"/>
      <c r="J229" s="41"/>
      <c r="K229" s="41"/>
      <c r="L229" s="41"/>
      <c r="M229" s="41"/>
    </row>
    <row r="230" spans="1:13">
      <c r="A230" s="33">
        <v>3</v>
      </c>
      <c r="B230" s="33">
        <v>2016</v>
      </c>
      <c r="C230" s="10">
        <f t="shared" si="70"/>
        <v>30914</v>
      </c>
      <c r="D230" s="26">
        <f t="shared" si="71"/>
        <v>5971</v>
      </c>
      <c r="E230" s="24">
        <f t="shared" ref="E230:E234" si="73">C229+$D$238</f>
        <v>33671.166666666664</v>
      </c>
      <c r="F230" s="24">
        <f t="shared" si="72"/>
        <v>32547.571428571435</v>
      </c>
      <c r="G230" s="17">
        <f t="shared" ref="G230:G234" si="74">F230/E230-1</f>
        <v>-3.3369655682514598E-2</v>
      </c>
      <c r="H230" s="41"/>
      <c r="I230" s="41"/>
      <c r="J230" s="41"/>
      <c r="K230" s="41"/>
      <c r="L230" s="41"/>
      <c r="M230" s="41"/>
    </row>
    <row r="231" spans="1:13">
      <c r="A231" s="33">
        <v>4</v>
      </c>
      <c r="B231" s="33">
        <v>2017</v>
      </c>
      <c r="C231" s="10">
        <f t="shared" si="70"/>
        <v>37059</v>
      </c>
      <c r="D231" s="26">
        <f t="shared" si="71"/>
        <v>6145</v>
      </c>
      <c r="E231" s="24">
        <f t="shared" si="73"/>
        <v>39642.166666666664</v>
      </c>
      <c r="F231" s="24">
        <f t="shared" si="72"/>
        <v>40902.285714285717</v>
      </c>
      <c r="G231" s="17">
        <f t="shared" si="74"/>
        <v>3.1787340440164069E-2</v>
      </c>
      <c r="H231" s="41"/>
      <c r="I231" s="41"/>
      <c r="J231" s="41"/>
      <c r="K231" s="41"/>
      <c r="L231" s="41"/>
      <c r="M231" s="41"/>
    </row>
    <row r="232" spans="1:13">
      <c r="A232" s="33">
        <v>5</v>
      </c>
      <c r="B232" s="33">
        <v>2018</v>
      </c>
      <c r="C232" s="10">
        <f t="shared" si="70"/>
        <v>43469</v>
      </c>
      <c r="D232" s="26">
        <f t="shared" si="71"/>
        <v>6410</v>
      </c>
      <c r="E232" s="24">
        <f t="shared" si="73"/>
        <v>45787.166666666664</v>
      </c>
      <c r="F232" s="24">
        <f t="shared" si="72"/>
        <v>49257</v>
      </c>
      <c r="G232" s="17">
        <f t="shared" si="74"/>
        <v>7.5781787473200302E-2</v>
      </c>
      <c r="H232" s="41"/>
      <c r="I232" s="41"/>
      <c r="J232" s="41"/>
      <c r="K232" s="41"/>
      <c r="L232" s="41"/>
      <c r="M232" s="41"/>
    </row>
    <row r="233" spans="1:13">
      <c r="A233" s="33">
        <v>6</v>
      </c>
      <c r="B233" s="33">
        <v>2019</v>
      </c>
      <c r="C233" s="10">
        <f t="shared" si="70"/>
        <v>57078</v>
      </c>
      <c r="D233" s="26">
        <f t="shared" si="71"/>
        <v>13609</v>
      </c>
      <c r="E233" s="24">
        <f t="shared" si="73"/>
        <v>52197.166666666664</v>
      </c>
      <c r="F233" s="24">
        <f t="shared" si="72"/>
        <v>57611.71428571429</v>
      </c>
      <c r="G233" s="17">
        <f t="shared" si="74"/>
        <v>0.10373259632319054</v>
      </c>
      <c r="H233" s="41"/>
      <c r="I233" s="41"/>
      <c r="J233" s="41"/>
      <c r="K233" s="41"/>
      <c r="L233" s="41"/>
      <c r="M233" s="41"/>
    </row>
    <row r="234" spans="1:13">
      <c r="A234" s="33">
        <v>7</v>
      </c>
      <c r="B234" s="33">
        <v>2020</v>
      </c>
      <c r="C234" s="10">
        <f t="shared" si="70"/>
        <v>72611</v>
      </c>
      <c r="D234" s="26">
        <f t="shared" si="71"/>
        <v>15533</v>
      </c>
      <c r="E234" s="24">
        <f t="shared" si="73"/>
        <v>65806.166666666672</v>
      </c>
      <c r="F234" s="24">
        <f t="shared" si="72"/>
        <v>65966.42857142858</v>
      </c>
      <c r="G234" s="17">
        <f t="shared" si="74"/>
        <v>2.4353630196041198E-3</v>
      </c>
      <c r="H234" s="41"/>
      <c r="I234" s="41"/>
      <c r="J234" s="41"/>
      <c r="K234" s="41"/>
      <c r="L234" s="41"/>
      <c r="M234" s="41"/>
    </row>
    <row r="235" spans="1:13">
      <c r="A235" s="41"/>
      <c r="B235" s="41"/>
      <c r="C235" s="41"/>
      <c r="D235" s="41"/>
      <c r="E235" s="41"/>
      <c r="F235" s="41"/>
      <c r="G235" s="27"/>
      <c r="H235" s="41"/>
      <c r="I235" s="41"/>
      <c r="J235" s="41"/>
      <c r="K235" s="41"/>
      <c r="L235" s="41"/>
      <c r="M235" s="41"/>
    </row>
    <row r="236" spans="1:13">
      <c r="A236" s="41"/>
      <c r="B236" s="41"/>
      <c r="C236" s="41"/>
      <c r="D236" s="41"/>
      <c r="E236" s="41"/>
      <c r="F236" s="41"/>
      <c r="G236"/>
      <c r="H236" s="41"/>
      <c r="I236" s="41"/>
      <c r="J236" s="41"/>
      <c r="K236" s="41"/>
      <c r="L236" s="41"/>
      <c r="M236" s="41"/>
    </row>
    <row r="237" spans="1:13">
      <c r="A237" s="41"/>
      <c r="B237" s="41"/>
      <c r="C237" s="28" t="s">
        <v>21</v>
      </c>
      <c r="D237" s="28" t="s">
        <v>22</v>
      </c>
      <c r="E237" s="41"/>
      <c r="F237" s="41"/>
      <c r="G237"/>
      <c r="H237" s="41"/>
      <c r="I237" s="41"/>
      <c r="J237" s="41"/>
      <c r="K237" s="41"/>
      <c r="L237" s="41"/>
      <c r="M237" s="41"/>
    </row>
    <row r="238" spans="1:13">
      <c r="A238" s="41"/>
      <c r="B238" s="41"/>
      <c r="C238" s="29">
        <f>B42</f>
        <v>8354.7142857142844</v>
      </c>
      <c r="D238" s="30">
        <f>AVERAGE(D229:D234)</f>
        <v>8728.1666666666661</v>
      </c>
      <c r="E238" s="41"/>
      <c r="F238" s="41"/>
      <c r="G238"/>
      <c r="H238" s="41"/>
      <c r="I238" s="41"/>
      <c r="J238" s="41"/>
      <c r="K238" s="41"/>
      <c r="L238" s="41"/>
      <c r="M238" s="41"/>
    </row>
    <row r="239" spans="1:13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>
      <c r="A240" s="41"/>
      <c r="B240" s="41"/>
      <c r="C240" s="28" t="s">
        <v>24</v>
      </c>
      <c r="D240" s="28" t="s">
        <v>25</v>
      </c>
      <c r="E240" s="28" t="s">
        <v>76</v>
      </c>
      <c r="F240" s="51" t="s">
        <v>77</v>
      </c>
      <c r="G240" s="41"/>
      <c r="H240" s="41"/>
      <c r="I240" s="41"/>
      <c r="J240" s="41"/>
      <c r="K240" s="41"/>
      <c r="L240" s="41"/>
      <c r="M240" s="41"/>
    </row>
    <row r="241" spans="1:13">
      <c r="A241" s="41"/>
      <c r="B241" s="41"/>
      <c r="C241" s="17">
        <f>C238/C234</f>
        <v>0.11506127564300567</v>
      </c>
      <c r="D241" s="17">
        <f>D238/C234</f>
        <v>0.1202044685607782</v>
      </c>
      <c r="E241" s="17">
        <f>C241-D241</f>
        <v>-5.1431929177725294E-3</v>
      </c>
      <c r="F241" s="31">
        <f>E241-K42</f>
        <v>0</v>
      </c>
      <c r="G241" s="41"/>
      <c r="H241" s="41"/>
      <c r="I241" s="41"/>
      <c r="J241" s="41"/>
      <c r="K241" s="41"/>
      <c r="L241" s="41"/>
      <c r="M241" s="41"/>
    </row>
    <row r="242" spans="1:13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5" spans="1:13">
      <c r="A245" s="15" t="s">
        <v>59</v>
      </c>
      <c r="B245" s="16"/>
      <c r="C245" s="16"/>
      <c r="D245" s="16"/>
      <c r="E245" s="16"/>
      <c r="F245" s="16"/>
      <c r="G245" s="16"/>
      <c r="H245" s="41"/>
      <c r="I245" s="41"/>
      <c r="J245" s="41"/>
      <c r="K245" s="41"/>
      <c r="L245" s="41"/>
      <c r="M245" s="41"/>
    </row>
    <row r="246" spans="1:13" ht="25.5">
      <c r="A246" s="32" t="s">
        <v>1</v>
      </c>
      <c r="B246" s="32" t="s">
        <v>0</v>
      </c>
      <c r="C246" s="42" t="s">
        <v>59</v>
      </c>
      <c r="D246" s="42" t="s">
        <v>60</v>
      </c>
      <c r="E246" s="42" t="s">
        <v>18</v>
      </c>
      <c r="F246" s="42" t="s">
        <v>19</v>
      </c>
      <c r="G246" s="42" t="s">
        <v>20</v>
      </c>
      <c r="H246" s="41"/>
      <c r="I246" s="41"/>
      <c r="J246" s="41"/>
      <c r="K246" s="41"/>
      <c r="L246" s="41"/>
      <c r="M246" s="41"/>
    </row>
    <row r="247" spans="1:13">
      <c r="A247" s="33">
        <v>1</v>
      </c>
      <c r="B247" s="33">
        <v>2014</v>
      </c>
      <c r="C247" s="10">
        <f t="shared" ref="C247:C253" si="75">O16</f>
        <v>325531</v>
      </c>
      <c r="D247" s="11"/>
      <c r="E247" s="11"/>
      <c r="F247" s="24">
        <f>(A247*$B$43)+$C$43</f>
        <v>325611.07142857142</v>
      </c>
      <c r="G247" s="11"/>
      <c r="H247" s="41"/>
      <c r="I247" s="41"/>
      <c r="J247" s="41"/>
      <c r="K247" s="41"/>
      <c r="L247" s="41"/>
      <c r="M247" s="41"/>
    </row>
    <row r="248" spans="1:13">
      <c r="A248" s="33">
        <v>2</v>
      </c>
      <c r="B248" s="33">
        <v>2015</v>
      </c>
      <c r="C248" s="10">
        <f t="shared" si="75"/>
        <v>342899</v>
      </c>
      <c r="D248" s="26">
        <f t="shared" ref="D248:D253" si="76">AK17</f>
        <v>17368</v>
      </c>
      <c r="E248" s="24">
        <f>C247+$D$257</f>
        <v>338403</v>
      </c>
      <c r="F248" s="24">
        <f t="shared" ref="F248:F253" si="77">(A248*$B$43)+$C$43</f>
        <v>337193.71428571426</v>
      </c>
      <c r="G248" s="17">
        <f>F248/E248-1</f>
        <v>-3.5735076647834818E-3</v>
      </c>
      <c r="H248" s="41"/>
      <c r="I248" s="41"/>
      <c r="J248" s="41"/>
      <c r="K248" s="41"/>
      <c r="L248" s="41"/>
      <c r="M248" s="41"/>
    </row>
    <row r="249" spans="1:13">
      <c r="A249" s="33">
        <v>3</v>
      </c>
      <c r="B249" s="33">
        <v>2016</v>
      </c>
      <c r="C249" s="10">
        <f t="shared" si="75"/>
        <v>351625</v>
      </c>
      <c r="D249" s="26">
        <f t="shared" si="76"/>
        <v>8726</v>
      </c>
      <c r="E249" s="24">
        <f t="shared" ref="E249:E253" si="78">C248+$D$257</f>
        <v>355771</v>
      </c>
      <c r="F249" s="24">
        <f t="shared" si="77"/>
        <v>348776.35714285716</v>
      </c>
      <c r="G249" s="17">
        <f t="shared" ref="G249:G253" si="79">F249/E249-1</f>
        <v>-1.9660519989383118E-2</v>
      </c>
      <c r="H249" s="41"/>
      <c r="I249" s="41"/>
      <c r="J249" s="41"/>
      <c r="K249" s="41"/>
      <c r="L249" s="41"/>
      <c r="M249" s="41"/>
    </row>
    <row r="250" spans="1:13">
      <c r="A250" s="33">
        <v>4</v>
      </c>
      <c r="B250" s="33">
        <v>2017</v>
      </c>
      <c r="C250" s="10">
        <f t="shared" si="75"/>
        <v>352091</v>
      </c>
      <c r="D250" s="26">
        <f t="shared" si="76"/>
        <v>466</v>
      </c>
      <c r="E250" s="24">
        <f t="shared" si="78"/>
        <v>364497</v>
      </c>
      <c r="F250" s="24">
        <f t="shared" si="77"/>
        <v>360359</v>
      </c>
      <c r="G250" s="17">
        <f t="shared" si="79"/>
        <v>-1.1352631160201576E-2</v>
      </c>
      <c r="H250" s="41"/>
      <c r="I250" s="41"/>
      <c r="J250" s="41"/>
      <c r="K250" s="41"/>
      <c r="L250" s="41"/>
      <c r="M250" s="41"/>
    </row>
    <row r="251" spans="1:13">
      <c r="A251" s="33">
        <v>5</v>
      </c>
      <c r="B251" s="33">
        <v>2018</v>
      </c>
      <c r="C251" s="10">
        <f t="shared" si="75"/>
        <v>365167</v>
      </c>
      <c r="D251" s="26">
        <f t="shared" si="76"/>
        <v>13076</v>
      </c>
      <c r="E251" s="24">
        <f t="shared" si="78"/>
        <v>364963</v>
      </c>
      <c r="F251" s="24">
        <f t="shared" si="77"/>
        <v>371941.64285714284</v>
      </c>
      <c r="G251" s="17">
        <f t="shared" si="79"/>
        <v>1.9121507816252103E-2</v>
      </c>
      <c r="H251" s="41"/>
      <c r="I251" s="41"/>
      <c r="J251" s="41"/>
      <c r="K251" s="41"/>
      <c r="L251" s="41"/>
      <c r="M251" s="41"/>
    </row>
    <row r="252" spans="1:13">
      <c r="A252" s="33">
        <v>6</v>
      </c>
      <c r="B252" s="33">
        <v>2019</v>
      </c>
      <c r="C252" s="10">
        <f t="shared" si="75"/>
        <v>382437</v>
      </c>
      <c r="D252" s="26">
        <f t="shared" si="76"/>
        <v>17270</v>
      </c>
      <c r="E252" s="24">
        <f t="shared" si="78"/>
        <v>378039</v>
      </c>
      <c r="F252" s="24">
        <f t="shared" si="77"/>
        <v>383524.28571428568</v>
      </c>
      <c r="G252" s="17">
        <f t="shared" si="79"/>
        <v>1.4509840821411712E-2</v>
      </c>
      <c r="H252" s="41"/>
      <c r="I252" s="41"/>
      <c r="J252" s="41"/>
      <c r="K252" s="41"/>
      <c r="L252" s="41"/>
      <c r="M252" s="41"/>
    </row>
    <row r="253" spans="1:13">
      <c r="A253" s="33">
        <v>7</v>
      </c>
      <c r="B253" s="33">
        <v>2020</v>
      </c>
      <c r="C253" s="10">
        <f t="shared" si="75"/>
        <v>402763</v>
      </c>
      <c r="D253" s="26">
        <f t="shared" si="76"/>
        <v>20326</v>
      </c>
      <c r="E253" s="24">
        <f t="shared" si="78"/>
        <v>395309</v>
      </c>
      <c r="F253" s="24">
        <f t="shared" si="77"/>
        <v>395106.92857142852</v>
      </c>
      <c r="G253" s="17">
        <f t="shared" si="79"/>
        <v>-5.1117335697259403E-4</v>
      </c>
      <c r="H253" s="41"/>
      <c r="I253" s="41"/>
      <c r="J253" s="41"/>
      <c r="K253" s="41"/>
      <c r="L253" s="41"/>
      <c r="M253" s="41"/>
    </row>
    <row r="254" spans="1:13">
      <c r="A254" s="41"/>
      <c r="B254" s="41"/>
      <c r="C254" s="41"/>
      <c r="D254" s="41"/>
      <c r="E254" s="41"/>
      <c r="F254" s="41"/>
      <c r="G254"/>
      <c r="H254" s="41"/>
      <c r="I254" s="41"/>
      <c r="J254" s="41"/>
      <c r="K254" s="41"/>
      <c r="L254" s="41"/>
      <c r="M254" s="41"/>
    </row>
    <row r="255" spans="1:13">
      <c r="A255" s="41"/>
      <c r="B255" s="41"/>
      <c r="C255" s="41"/>
      <c r="D255" s="41"/>
      <c r="E255" s="41"/>
      <c r="F255" s="41"/>
      <c r="G255"/>
      <c r="H255" s="41"/>
      <c r="I255" s="41"/>
      <c r="J255" s="41"/>
      <c r="K255" s="41"/>
      <c r="L255" s="41"/>
      <c r="M255" s="41"/>
    </row>
    <row r="256" spans="1:13">
      <c r="A256" s="41"/>
      <c r="B256" s="41"/>
      <c r="C256" s="28" t="s">
        <v>21</v>
      </c>
      <c r="D256" s="28" t="s">
        <v>22</v>
      </c>
      <c r="E256" s="41"/>
      <c r="F256" s="41"/>
      <c r="G256"/>
      <c r="H256" s="41"/>
      <c r="I256" s="41"/>
      <c r="J256" s="41"/>
      <c r="K256" s="41"/>
      <c r="L256" s="41"/>
      <c r="M256" s="41"/>
    </row>
    <row r="257" spans="1:13">
      <c r="A257" s="41"/>
      <c r="B257" s="41"/>
      <c r="C257" s="29">
        <f>B43</f>
        <v>11582.642857142853</v>
      </c>
      <c r="D257" s="30">
        <f>AVERAGE(D248:D253)</f>
        <v>12872</v>
      </c>
      <c r="E257" s="41"/>
      <c r="F257" s="41"/>
      <c r="G257"/>
      <c r="H257" s="41"/>
      <c r="I257" s="41"/>
      <c r="J257" s="41"/>
      <c r="K257" s="41"/>
      <c r="L257" s="41"/>
      <c r="M257" s="41"/>
    </row>
    <row r="258" spans="1:13">
      <c r="A258" s="41"/>
      <c r="B258" s="41"/>
      <c r="C258" s="41"/>
      <c r="D258" s="41"/>
      <c r="E258" s="41"/>
      <c r="F258" s="41"/>
      <c r="G258"/>
      <c r="H258" s="41"/>
      <c r="I258" s="41"/>
      <c r="J258" s="41"/>
      <c r="K258" s="41"/>
      <c r="L258" s="41"/>
      <c r="M258" s="41"/>
    </row>
    <row r="259" spans="1:13">
      <c r="A259" s="41"/>
      <c r="B259" s="41"/>
      <c r="C259" s="28" t="s">
        <v>24</v>
      </c>
      <c r="D259" s="28" t="s">
        <v>25</v>
      </c>
      <c r="E259" s="28" t="s">
        <v>76</v>
      </c>
      <c r="F259" s="51" t="s">
        <v>77</v>
      </c>
      <c r="G259" s="41"/>
      <c r="H259" s="41"/>
      <c r="I259" s="41"/>
      <c r="J259" s="41"/>
      <c r="K259" s="41"/>
      <c r="L259" s="41"/>
      <c r="M259" s="41"/>
    </row>
    <row r="260" spans="1:13">
      <c r="A260" s="41"/>
      <c r="B260" s="41"/>
      <c r="C260" s="17">
        <f>C257/C253</f>
        <v>2.8757961523632639E-2</v>
      </c>
      <c r="D260" s="17">
        <f>D257/C253</f>
        <v>3.1959241539068879E-2</v>
      </c>
      <c r="E260" s="17">
        <f>C260-D260</f>
        <v>-3.2012800154362399E-3</v>
      </c>
      <c r="F260" s="31">
        <f>E260-K43</f>
        <v>0</v>
      </c>
      <c r="G260" s="41"/>
      <c r="H260" s="41"/>
      <c r="I260" s="41"/>
      <c r="J260" s="41"/>
      <c r="K260" s="41"/>
      <c r="L260" s="41"/>
      <c r="M260" s="41"/>
    </row>
    <row r="261" spans="1:13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4" spans="1:13">
      <c r="A264" s="15" t="s">
        <v>63</v>
      </c>
      <c r="B264" s="16"/>
      <c r="C264" s="16"/>
      <c r="D264" s="16"/>
      <c r="E264" s="16"/>
      <c r="F264" s="16"/>
      <c r="G264" s="16"/>
      <c r="H264" s="41"/>
      <c r="I264" s="41"/>
      <c r="J264" s="41"/>
      <c r="K264" s="41"/>
      <c r="L264" s="41"/>
      <c r="M264" s="41"/>
    </row>
    <row r="265" spans="1:13" ht="25.5">
      <c r="A265" s="32" t="s">
        <v>1</v>
      </c>
      <c r="B265" s="32" t="s">
        <v>0</v>
      </c>
      <c r="C265" s="42" t="s">
        <v>63</v>
      </c>
      <c r="D265" s="42" t="s">
        <v>64</v>
      </c>
      <c r="E265" s="42" t="s">
        <v>18</v>
      </c>
      <c r="F265" s="42" t="s">
        <v>19</v>
      </c>
      <c r="G265" s="42" t="s">
        <v>20</v>
      </c>
      <c r="H265" s="41"/>
      <c r="I265" s="41"/>
      <c r="J265" s="41"/>
      <c r="K265" s="41"/>
      <c r="L265" s="41"/>
      <c r="M265" s="41"/>
    </row>
    <row r="266" spans="1:13">
      <c r="A266" s="33">
        <v>1</v>
      </c>
      <c r="B266" s="33">
        <v>2014</v>
      </c>
      <c r="C266" s="10">
        <f t="shared" ref="C266:C272" si="80">P16</f>
        <v>123869</v>
      </c>
      <c r="D266" s="11"/>
      <c r="E266" s="11"/>
      <c r="F266" s="24">
        <f>(A266*$B$44)+$C$44</f>
        <v>124390.2142857143</v>
      </c>
      <c r="G266" s="11"/>
      <c r="H266" s="41"/>
      <c r="I266" s="41"/>
      <c r="J266" s="41"/>
      <c r="K266" s="41"/>
      <c r="L266" s="41"/>
      <c r="M266" s="41"/>
    </row>
    <row r="267" spans="1:13">
      <c r="A267" s="33">
        <v>2</v>
      </c>
      <c r="B267" s="33">
        <v>2015</v>
      </c>
      <c r="C267" s="10">
        <f t="shared" si="80"/>
        <v>129936</v>
      </c>
      <c r="D267" s="26">
        <f t="shared" ref="D267:D272" si="81">AL17</f>
        <v>6067</v>
      </c>
      <c r="E267" s="24">
        <f>C266+$D$276</f>
        <v>128880.5</v>
      </c>
      <c r="F267" s="24">
        <f t="shared" ref="F267:F272" si="82">(A267*$B$44)+$C$44</f>
        <v>128997.85714285716</v>
      </c>
      <c r="G267" s="17">
        <f>F267/E267-1</f>
        <v>9.1058882342287539E-4</v>
      </c>
      <c r="H267" s="41"/>
      <c r="I267" s="41"/>
      <c r="J267" s="41"/>
      <c r="K267" s="41"/>
      <c r="L267" s="41"/>
      <c r="M267" s="41"/>
    </row>
    <row r="268" spans="1:13">
      <c r="A268" s="33">
        <v>3</v>
      </c>
      <c r="B268" s="33">
        <v>2016</v>
      </c>
      <c r="C268" s="10">
        <f t="shared" si="80"/>
        <v>135624</v>
      </c>
      <c r="D268" s="26">
        <f t="shared" si="81"/>
        <v>5688</v>
      </c>
      <c r="E268" s="24">
        <f t="shared" ref="E268:E272" si="83">C267+$D$276</f>
        <v>134947.5</v>
      </c>
      <c r="F268" s="24">
        <f t="shared" si="82"/>
        <v>133605.50000000003</v>
      </c>
      <c r="G268" s="17">
        <f t="shared" ref="G268:G272" si="84">F268/E268-1</f>
        <v>-9.94460808833042E-3</v>
      </c>
      <c r="H268" s="41"/>
      <c r="I268" s="41"/>
      <c r="J268" s="41"/>
      <c r="K268" s="41"/>
      <c r="L268" s="41"/>
      <c r="M268" s="41"/>
    </row>
    <row r="269" spans="1:13">
      <c r="A269" s="33">
        <v>4</v>
      </c>
      <c r="B269" s="33">
        <v>2017</v>
      </c>
      <c r="C269" s="10">
        <f t="shared" si="80"/>
        <v>136838</v>
      </c>
      <c r="D269" s="26">
        <f t="shared" si="81"/>
        <v>1214</v>
      </c>
      <c r="E269" s="24">
        <f t="shared" si="83"/>
        <v>140635.5</v>
      </c>
      <c r="F269" s="24">
        <f t="shared" si="82"/>
        <v>138213.14285714287</v>
      </c>
      <c r="G269" s="17">
        <f t="shared" si="84"/>
        <v>-1.7224364707752571E-2</v>
      </c>
      <c r="H269" s="41"/>
      <c r="I269" s="41"/>
      <c r="J269" s="41"/>
      <c r="K269" s="41"/>
      <c r="L269" s="41"/>
      <c r="M269" s="41"/>
    </row>
    <row r="270" spans="1:13">
      <c r="A270" s="33">
        <v>5</v>
      </c>
      <c r="B270" s="33">
        <v>2018</v>
      </c>
      <c r="C270" s="10">
        <f t="shared" si="80"/>
        <v>140271</v>
      </c>
      <c r="D270" s="26">
        <f t="shared" si="81"/>
        <v>3433</v>
      </c>
      <c r="E270" s="24">
        <f t="shared" si="83"/>
        <v>141849.5</v>
      </c>
      <c r="F270" s="24">
        <f t="shared" si="82"/>
        <v>142820.78571428574</v>
      </c>
      <c r="G270" s="17">
        <f t="shared" si="84"/>
        <v>6.8472974122977259E-3</v>
      </c>
      <c r="H270" s="41"/>
      <c r="I270" s="41"/>
      <c r="J270" s="41"/>
      <c r="K270" s="41"/>
      <c r="L270" s="41"/>
      <c r="M270" s="41"/>
    </row>
    <row r="271" spans="1:13">
      <c r="A271" s="33">
        <v>6</v>
      </c>
      <c r="B271" s="33">
        <v>2019</v>
      </c>
      <c r="C271" s="10">
        <f t="shared" si="80"/>
        <v>147016</v>
      </c>
      <c r="D271" s="26">
        <f t="shared" si="81"/>
        <v>6745</v>
      </c>
      <c r="E271" s="24">
        <f t="shared" si="83"/>
        <v>145282.5</v>
      </c>
      <c r="F271" s="24">
        <f t="shared" si="82"/>
        <v>147428.42857142858</v>
      </c>
      <c r="G271" s="17">
        <f t="shared" si="84"/>
        <v>1.4770729932569893E-2</v>
      </c>
      <c r="H271" s="41"/>
      <c r="I271" s="41"/>
      <c r="J271" s="41"/>
      <c r="K271" s="41"/>
      <c r="L271" s="41"/>
      <c r="M271" s="41"/>
    </row>
    <row r="272" spans="1:13">
      <c r="A272" s="33">
        <v>7</v>
      </c>
      <c r="B272" s="33">
        <v>2020</v>
      </c>
      <c r="C272" s="10">
        <f t="shared" si="80"/>
        <v>153938</v>
      </c>
      <c r="D272" s="26">
        <f t="shared" si="81"/>
        <v>6922</v>
      </c>
      <c r="E272" s="24">
        <f t="shared" si="83"/>
        <v>152027.5</v>
      </c>
      <c r="F272" s="24">
        <f t="shared" si="82"/>
        <v>152036.07142857145</v>
      </c>
      <c r="G272" s="17">
        <f t="shared" si="84"/>
        <v>5.6380776974229718E-5</v>
      </c>
      <c r="H272" s="41"/>
      <c r="I272" s="41"/>
      <c r="J272" s="41"/>
      <c r="K272" s="41"/>
      <c r="L272" s="41"/>
      <c r="M272" s="41"/>
    </row>
    <row r="273" spans="1:13">
      <c r="A273" s="41"/>
      <c r="B273" s="41"/>
      <c r="C273" s="41"/>
      <c r="D273" s="41"/>
      <c r="E273" s="41"/>
      <c r="F273" s="41"/>
      <c r="G273" s="27"/>
      <c r="H273" s="41"/>
      <c r="I273" s="41"/>
      <c r="J273" s="41"/>
      <c r="K273" s="41"/>
      <c r="L273" s="41"/>
      <c r="M273" s="41"/>
    </row>
    <row r="274" spans="1:13">
      <c r="A274" s="41"/>
      <c r="B274" s="41"/>
      <c r="C274" s="41"/>
      <c r="D274" s="41"/>
      <c r="E274" s="41"/>
      <c r="F274" s="41"/>
      <c r="G274"/>
      <c r="H274" s="41"/>
      <c r="I274" s="41"/>
      <c r="J274" s="41"/>
      <c r="K274" s="41"/>
      <c r="L274" s="41"/>
      <c r="M274" s="41"/>
    </row>
    <row r="275" spans="1:13">
      <c r="A275" s="41"/>
      <c r="B275" s="41"/>
      <c r="C275" s="28" t="s">
        <v>21</v>
      </c>
      <c r="D275" s="28" t="s">
        <v>22</v>
      </c>
      <c r="E275" s="41"/>
      <c r="F275" s="41"/>
      <c r="G275"/>
      <c r="H275" s="41"/>
      <c r="I275" s="41"/>
      <c r="J275" s="41"/>
      <c r="K275" s="41"/>
      <c r="L275" s="41"/>
      <c r="M275" s="41"/>
    </row>
    <row r="276" spans="1:13">
      <c r="A276" s="41"/>
      <c r="B276" s="41"/>
      <c r="C276" s="29">
        <f>B44</f>
        <v>4607.642857142856</v>
      </c>
      <c r="D276" s="30">
        <f>AVERAGE(D267:D272)</f>
        <v>5011.5</v>
      </c>
      <c r="E276" s="41"/>
      <c r="F276" s="41"/>
      <c r="G276"/>
      <c r="H276" s="41"/>
      <c r="I276" s="41"/>
      <c r="J276" s="41"/>
      <c r="K276" s="41"/>
      <c r="L276" s="41"/>
      <c r="M276" s="41"/>
    </row>
    <row r="277" spans="1:13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>
      <c r="A278" s="41"/>
      <c r="B278" s="41"/>
      <c r="C278" s="28" t="s">
        <v>24</v>
      </c>
      <c r="D278" s="28" t="s">
        <v>25</v>
      </c>
      <c r="E278" s="28" t="s">
        <v>76</v>
      </c>
      <c r="F278" s="51" t="s">
        <v>77</v>
      </c>
      <c r="G278" s="41"/>
      <c r="H278" s="41"/>
      <c r="I278" s="41"/>
      <c r="J278" s="41"/>
      <c r="K278" s="41"/>
      <c r="L278" s="41"/>
      <c r="M278" s="41"/>
    </row>
    <row r="279" spans="1:13">
      <c r="A279" s="41"/>
      <c r="B279" s="41"/>
      <c r="C279" s="17">
        <f>C276/C272</f>
        <v>2.9931809281287636E-2</v>
      </c>
      <c r="D279" s="17">
        <f>D276/C272</f>
        <v>3.2555314477257076E-2</v>
      </c>
      <c r="E279" s="17">
        <f>C279-D279</f>
        <v>-2.6235051959694403E-3</v>
      </c>
      <c r="F279" s="31">
        <f>E279-K44</f>
        <v>0</v>
      </c>
      <c r="G279" s="41"/>
      <c r="H279" s="41"/>
      <c r="I279" s="41"/>
      <c r="J279" s="41"/>
      <c r="K279" s="41"/>
      <c r="L279" s="41"/>
      <c r="M279" s="41"/>
    </row>
    <row r="280" spans="1:13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>
      <c r="A282" s="15" t="s">
        <v>65</v>
      </c>
      <c r="B282" s="16"/>
      <c r="C282" s="16"/>
      <c r="D282" s="16"/>
      <c r="E282" s="16"/>
      <c r="F282" s="16"/>
      <c r="G282" s="16"/>
    </row>
    <row r="283" spans="1:13" ht="25.5">
      <c r="A283" s="32" t="s">
        <v>1</v>
      </c>
      <c r="B283" s="32" t="s">
        <v>0</v>
      </c>
      <c r="C283" s="42" t="s">
        <v>65</v>
      </c>
      <c r="D283" s="42" t="s">
        <v>66</v>
      </c>
      <c r="E283" s="42" t="s">
        <v>18</v>
      </c>
      <c r="F283" s="42" t="s">
        <v>19</v>
      </c>
      <c r="G283" s="42" t="s">
        <v>20</v>
      </c>
    </row>
    <row r="284" spans="1:13">
      <c r="A284" s="33">
        <v>1</v>
      </c>
      <c r="B284" s="33">
        <v>2014</v>
      </c>
      <c r="C284" s="10">
        <f t="shared" ref="C284:C290" si="85">Q16</f>
        <v>252722</v>
      </c>
      <c r="D284" s="11"/>
      <c r="E284" s="11"/>
      <c r="F284" s="24">
        <f>(A284*$B$45)+$C$45</f>
        <v>257500.78571428571</v>
      </c>
      <c r="G284" s="11"/>
    </row>
    <row r="285" spans="1:13">
      <c r="A285" s="33">
        <v>2</v>
      </c>
      <c r="B285" s="33">
        <v>2015</v>
      </c>
      <c r="C285" s="10">
        <f t="shared" si="85"/>
        <v>273578</v>
      </c>
      <c r="D285" s="26">
        <f t="shared" ref="D285:D290" si="86">AM17</f>
        <v>20856</v>
      </c>
      <c r="E285" s="24">
        <f>C284+$D$294</f>
        <v>269419.16666666669</v>
      </c>
      <c r="F285" s="24">
        <f t="shared" ref="F285:F290" si="87">(A285*$B$45)+$C$45</f>
        <v>275318.71428571426</v>
      </c>
      <c r="G285" s="17">
        <f>F285/E285-1</f>
        <v>2.1897282558024811E-2</v>
      </c>
    </row>
    <row r="286" spans="1:13">
      <c r="A286" s="33">
        <v>3</v>
      </c>
      <c r="B286" s="33">
        <v>2016</v>
      </c>
      <c r="C286" s="10">
        <f t="shared" si="85"/>
        <v>295383</v>
      </c>
      <c r="D286" s="26">
        <f t="shared" si="86"/>
        <v>21805</v>
      </c>
      <c r="E286" s="24">
        <f t="shared" ref="E286:E290" si="88">C285+$D$294</f>
        <v>290275.16666666669</v>
      </c>
      <c r="F286" s="24">
        <f t="shared" si="87"/>
        <v>293136.64285714284</v>
      </c>
      <c r="G286" s="17">
        <f t="shared" ref="G286:G290" si="89">F286/E286-1</f>
        <v>9.8578056929068403E-3</v>
      </c>
    </row>
    <row r="287" spans="1:13">
      <c r="A287" s="33">
        <v>4</v>
      </c>
      <c r="B287" s="33">
        <v>2017</v>
      </c>
      <c r="C287" s="10">
        <f t="shared" si="85"/>
        <v>314013</v>
      </c>
      <c r="D287" s="26">
        <f t="shared" si="86"/>
        <v>18630</v>
      </c>
      <c r="E287" s="24">
        <f t="shared" si="88"/>
        <v>312080.16666666669</v>
      </c>
      <c r="F287" s="24">
        <f t="shared" si="87"/>
        <v>310954.57142857142</v>
      </c>
      <c r="G287" s="17">
        <f t="shared" si="89"/>
        <v>-3.6067503107223287E-3</v>
      </c>
    </row>
    <row r="288" spans="1:13">
      <c r="A288" s="33">
        <v>5</v>
      </c>
      <c r="B288" s="33">
        <v>2018</v>
      </c>
      <c r="C288" s="10">
        <f t="shared" si="85"/>
        <v>335270</v>
      </c>
      <c r="D288" s="26">
        <f t="shared" si="86"/>
        <v>21257</v>
      </c>
      <c r="E288" s="24">
        <f t="shared" si="88"/>
        <v>330710.16666666669</v>
      </c>
      <c r="F288" s="24">
        <f t="shared" si="87"/>
        <v>328772.5</v>
      </c>
      <c r="G288" s="17">
        <f t="shared" si="89"/>
        <v>-5.85910825239222E-3</v>
      </c>
    </row>
    <row r="289" spans="1:7">
      <c r="A289" s="33">
        <v>6</v>
      </c>
      <c r="B289" s="33">
        <v>2019</v>
      </c>
      <c r="C289" s="10">
        <f t="shared" si="85"/>
        <v>352811</v>
      </c>
      <c r="D289" s="26">
        <f t="shared" si="86"/>
        <v>17541</v>
      </c>
      <c r="E289" s="24">
        <f t="shared" si="88"/>
        <v>351967.16666666669</v>
      </c>
      <c r="F289" s="24">
        <f t="shared" si="87"/>
        <v>346590.42857142858</v>
      </c>
      <c r="G289" s="17">
        <f t="shared" si="89"/>
        <v>-1.527624904947511E-2</v>
      </c>
    </row>
    <row r="290" spans="1:7">
      <c r="A290" s="33">
        <v>7</v>
      </c>
      <c r="B290" s="33">
        <v>2020</v>
      </c>
      <c r="C290" s="10">
        <f t="shared" si="85"/>
        <v>352905</v>
      </c>
      <c r="D290" s="26">
        <f t="shared" si="86"/>
        <v>94</v>
      </c>
      <c r="E290" s="24">
        <f t="shared" si="88"/>
        <v>369508.16666666669</v>
      </c>
      <c r="F290" s="24">
        <f t="shared" si="87"/>
        <v>364408.35714285716</v>
      </c>
      <c r="G290" s="17">
        <f t="shared" si="89"/>
        <v>-1.3801615184354188E-2</v>
      </c>
    </row>
    <row r="291" spans="1:7">
      <c r="A291" s="41"/>
      <c r="B291" s="41"/>
      <c r="C291" s="41"/>
      <c r="D291" s="41"/>
      <c r="E291" s="41"/>
      <c r="F291" s="41"/>
      <c r="G291"/>
    </row>
    <row r="292" spans="1:7">
      <c r="A292" s="41"/>
      <c r="B292" s="41"/>
      <c r="C292" s="41"/>
      <c r="D292" s="41"/>
      <c r="E292" s="41"/>
      <c r="F292" s="41"/>
      <c r="G292"/>
    </row>
    <row r="293" spans="1:7">
      <c r="A293" s="41"/>
      <c r="B293" s="41"/>
      <c r="C293" s="28" t="s">
        <v>21</v>
      </c>
      <c r="D293" s="28" t="s">
        <v>22</v>
      </c>
      <c r="E293" s="41"/>
      <c r="F293" s="41"/>
      <c r="G293"/>
    </row>
    <row r="294" spans="1:7">
      <c r="A294" s="41"/>
      <c r="B294" s="41"/>
      <c r="C294" s="29">
        <f>B45</f>
        <v>17817.928571428572</v>
      </c>
      <c r="D294" s="30">
        <f>AVERAGE(D285:D290)</f>
        <v>16697.166666666668</v>
      </c>
      <c r="E294" s="41"/>
      <c r="F294" s="41"/>
      <c r="G294"/>
    </row>
    <row r="295" spans="1:7">
      <c r="A295" s="41"/>
      <c r="B295" s="41"/>
      <c r="C295" s="41"/>
      <c r="D295" s="41"/>
      <c r="E295" s="41"/>
      <c r="F295" s="41"/>
      <c r="G295" s="41"/>
    </row>
    <row r="296" spans="1:7">
      <c r="A296" s="41"/>
      <c r="B296" s="41"/>
      <c r="C296" s="28" t="s">
        <v>24</v>
      </c>
      <c r="D296" s="28" t="s">
        <v>25</v>
      </c>
      <c r="E296" s="28" t="s">
        <v>76</v>
      </c>
      <c r="F296" s="51" t="s">
        <v>77</v>
      </c>
      <c r="G296" s="41"/>
    </row>
    <row r="297" spans="1:7">
      <c r="A297" s="41"/>
      <c r="B297" s="41"/>
      <c r="C297" s="17">
        <f>C294/C290</f>
        <v>5.0489306106256848E-2</v>
      </c>
      <c r="D297" s="17">
        <f>D294/C290</f>
        <v>4.7313488521462339E-2</v>
      </c>
      <c r="E297" s="17">
        <f>C297-D297</f>
        <v>3.1758175847945089E-3</v>
      </c>
      <c r="F297" s="31">
        <f>E297-K45</f>
        <v>0</v>
      </c>
      <c r="G297" s="41"/>
    </row>
    <row r="301" spans="1:7">
      <c r="A301" s="15" t="s">
        <v>67</v>
      </c>
      <c r="B301" s="16"/>
      <c r="C301" s="16"/>
      <c r="D301" s="16"/>
      <c r="E301" s="16"/>
      <c r="F301" s="16"/>
      <c r="G301" s="16"/>
    </row>
    <row r="302" spans="1:7" ht="25.5">
      <c r="A302" s="32" t="s">
        <v>1</v>
      </c>
      <c r="B302" s="32" t="s">
        <v>0</v>
      </c>
      <c r="C302" s="42" t="s">
        <v>67</v>
      </c>
      <c r="D302" s="42" t="s">
        <v>68</v>
      </c>
      <c r="E302" s="42" t="s">
        <v>18</v>
      </c>
      <c r="F302" s="42" t="s">
        <v>19</v>
      </c>
      <c r="G302" s="42" t="s">
        <v>20</v>
      </c>
    </row>
    <row r="303" spans="1:7">
      <c r="A303" s="33">
        <v>1</v>
      </c>
      <c r="B303" s="33">
        <v>2014</v>
      </c>
      <c r="C303" s="10">
        <f t="shared" ref="C303:C309" si="90">R16</f>
        <v>65720</v>
      </c>
      <c r="D303" s="11"/>
      <c r="E303" s="11"/>
      <c r="F303" s="24">
        <f>(A303*$B$46)+$C$46</f>
        <v>68450.392857142855</v>
      </c>
      <c r="G303" s="11"/>
    </row>
    <row r="304" spans="1:7">
      <c r="A304" s="33">
        <v>2</v>
      </c>
      <c r="B304" s="33">
        <v>2015</v>
      </c>
      <c r="C304" s="10">
        <f t="shared" si="90"/>
        <v>73050</v>
      </c>
      <c r="D304" s="26">
        <f t="shared" ref="D304:D309" si="91">AN17</f>
        <v>7330</v>
      </c>
      <c r="E304" s="24">
        <f>C303+$D$313</f>
        <v>70691.666666666672</v>
      </c>
      <c r="F304" s="24">
        <f t="shared" ref="F304:F309" si="92">(A304*$B$46)+$C$46</f>
        <v>73527.78571428571</v>
      </c>
      <c r="G304" s="17">
        <f>F304/E304-1</f>
        <v>4.0119566864821987E-2</v>
      </c>
    </row>
    <row r="305" spans="1:7">
      <c r="A305" s="33">
        <v>3</v>
      </c>
      <c r="B305" s="33">
        <v>2016</v>
      </c>
      <c r="C305" s="10">
        <f t="shared" si="90"/>
        <v>80093</v>
      </c>
      <c r="D305" s="26">
        <f t="shared" si="91"/>
        <v>7043</v>
      </c>
      <c r="E305" s="24">
        <f t="shared" ref="E305:E309" si="93">C304+$D$313</f>
        <v>78021.666666666672</v>
      </c>
      <c r="F305" s="24">
        <f t="shared" si="92"/>
        <v>78605.17857142858</v>
      </c>
      <c r="G305" s="17">
        <f t="shared" ref="G305:G309" si="94">F305/E305-1</f>
        <v>7.4788443991442577E-3</v>
      </c>
    </row>
    <row r="306" spans="1:7">
      <c r="A306" s="33">
        <v>4</v>
      </c>
      <c r="B306" s="33">
        <v>2017</v>
      </c>
      <c r="C306" s="10">
        <f t="shared" si="90"/>
        <v>85360</v>
      </c>
      <c r="D306" s="26">
        <f t="shared" si="91"/>
        <v>5267</v>
      </c>
      <c r="E306" s="24">
        <f t="shared" si="93"/>
        <v>85064.666666666672</v>
      </c>
      <c r="F306" s="24">
        <f t="shared" si="92"/>
        <v>83682.571428571435</v>
      </c>
      <c r="G306" s="17">
        <f t="shared" si="94"/>
        <v>-1.6247583071254512E-2</v>
      </c>
    </row>
    <row r="307" spans="1:7">
      <c r="A307" s="33">
        <v>5</v>
      </c>
      <c r="B307" s="33">
        <v>2018</v>
      </c>
      <c r="C307" s="10">
        <f t="shared" si="90"/>
        <v>93140</v>
      </c>
      <c r="D307" s="26">
        <f t="shared" si="91"/>
        <v>7780</v>
      </c>
      <c r="E307" s="24">
        <f t="shared" si="93"/>
        <v>90331.666666666672</v>
      </c>
      <c r="F307" s="24">
        <f t="shared" si="92"/>
        <v>88759.96428571429</v>
      </c>
      <c r="G307" s="17">
        <f t="shared" si="94"/>
        <v>-1.739924036553131E-2</v>
      </c>
    </row>
    <row r="308" spans="1:7">
      <c r="A308" s="33">
        <v>6</v>
      </c>
      <c r="B308" s="33">
        <v>2019</v>
      </c>
      <c r="C308" s="10">
        <f t="shared" si="90"/>
        <v>92865</v>
      </c>
      <c r="D308" s="26">
        <f t="shared" si="91"/>
        <v>-275</v>
      </c>
      <c r="E308" s="24">
        <f t="shared" si="93"/>
        <v>98111.666666666672</v>
      </c>
      <c r="F308" s="24">
        <f t="shared" si="92"/>
        <v>93837.357142857145</v>
      </c>
      <c r="G308" s="17">
        <f t="shared" si="94"/>
        <v>-4.356576204470608E-2</v>
      </c>
    </row>
    <row r="309" spans="1:7">
      <c r="A309" s="33">
        <v>7</v>
      </c>
      <c r="B309" s="33">
        <v>2020</v>
      </c>
      <c r="C309" s="10">
        <f t="shared" si="90"/>
        <v>95550</v>
      </c>
      <c r="D309" s="26">
        <f t="shared" si="91"/>
        <v>2685</v>
      </c>
      <c r="E309" s="24">
        <f t="shared" si="93"/>
        <v>97836.666666666672</v>
      </c>
      <c r="F309" s="24">
        <f t="shared" si="92"/>
        <v>98914.75</v>
      </c>
      <c r="G309" s="17">
        <f t="shared" si="94"/>
        <v>1.1019215699635376E-2</v>
      </c>
    </row>
    <row r="310" spans="1:7">
      <c r="A310" s="41"/>
      <c r="B310" s="41"/>
      <c r="C310" s="41"/>
      <c r="D310" s="41"/>
      <c r="E310" s="41"/>
      <c r="F310" s="41"/>
      <c r="G310" s="27"/>
    </row>
    <row r="311" spans="1:7">
      <c r="A311" s="41"/>
      <c r="B311" s="41"/>
      <c r="C311" s="41"/>
      <c r="D311" s="41"/>
      <c r="E311" s="41"/>
      <c r="F311" s="41"/>
      <c r="G311"/>
    </row>
    <row r="312" spans="1:7">
      <c r="A312" s="41"/>
      <c r="B312" s="41"/>
      <c r="C312" s="28" t="s">
        <v>21</v>
      </c>
      <c r="D312" s="28" t="s">
        <v>22</v>
      </c>
      <c r="E312" s="41"/>
      <c r="F312" s="41"/>
      <c r="G312"/>
    </row>
    <row r="313" spans="1:7">
      <c r="A313" s="41"/>
      <c r="B313" s="41"/>
      <c r="C313" s="29">
        <f>B46</f>
        <v>5077.3928571428578</v>
      </c>
      <c r="D313" s="30">
        <f>AVERAGE(D304:D309)</f>
        <v>4971.666666666667</v>
      </c>
      <c r="E313" s="41"/>
      <c r="F313" s="41"/>
      <c r="G313"/>
    </row>
    <row r="314" spans="1:7">
      <c r="A314" s="41"/>
      <c r="B314" s="41"/>
      <c r="C314" s="41"/>
      <c r="D314" s="41"/>
      <c r="E314" s="41"/>
      <c r="F314" s="41"/>
      <c r="G314" s="41"/>
    </row>
    <row r="315" spans="1:7">
      <c r="A315" s="41"/>
      <c r="B315" s="41"/>
      <c r="C315" s="28" t="s">
        <v>24</v>
      </c>
      <c r="D315" s="28" t="s">
        <v>25</v>
      </c>
      <c r="E315" s="28" t="s">
        <v>76</v>
      </c>
      <c r="F315" s="51" t="s">
        <v>77</v>
      </c>
      <c r="G315" s="41"/>
    </row>
    <row r="316" spans="1:7">
      <c r="A316" s="41"/>
      <c r="B316" s="41"/>
      <c r="C316" s="17">
        <f>C313/C309</f>
        <v>5.3138596097779781E-2</v>
      </c>
      <c r="D316" s="17">
        <f>D313/C309</f>
        <v>5.2032094889237747E-2</v>
      </c>
      <c r="E316" s="17">
        <f>C316-D316</f>
        <v>1.1065012085420337E-3</v>
      </c>
      <c r="F316" s="31">
        <f>E316-K46</f>
        <v>0</v>
      </c>
      <c r="G316" s="41"/>
    </row>
    <row r="320" spans="1:7">
      <c r="A320" s="15" t="s">
        <v>39</v>
      </c>
      <c r="B320" s="16"/>
      <c r="C320" s="16"/>
      <c r="D320" s="16"/>
      <c r="E320" s="16"/>
      <c r="F320" s="16"/>
      <c r="G320" s="16"/>
    </row>
    <row r="321" spans="1:7" ht="25.5">
      <c r="A321" s="32" t="s">
        <v>1</v>
      </c>
      <c r="B321" s="32" t="s">
        <v>0</v>
      </c>
      <c r="C321" s="48" t="s">
        <v>39</v>
      </c>
      <c r="D321" s="48" t="s">
        <v>54</v>
      </c>
      <c r="E321" s="48" t="s">
        <v>18</v>
      </c>
      <c r="F321" s="48" t="s">
        <v>19</v>
      </c>
      <c r="G321" s="48" t="s">
        <v>20</v>
      </c>
    </row>
    <row r="322" spans="1:7">
      <c r="A322" s="33">
        <v>1</v>
      </c>
      <c r="B322" s="33">
        <v>2014</v>
      </c>
      <c r="C322" s="10">
        <f t="shared" ref="C322:C328" si="95">T16</f>
        <v>-257766</v>
      </c>
      <c r="D322" s="11"/>
      <c r="E322" s="11"/>
      <c r="F322" s="24">
        <f>(A322*$B$47)+$C$47</f>
        <v>-288993.42857142858</v>
      </c>
      <c r="G322" s="11"/>
    </row>
    <row r="323" spans="1:7">
      <c r="A323" s="33">
        <v>2</v>
      </c>
      <c r="B323" s="33">
        <v>2015</v>
      </c>
      <c r="C323" s="10">
        <f t="shared" si="95"/>
        <v>-317860</v>
      </c>
      <c r="D323" s="26">
        <f t="shared" ref="D323:D328" si="96">AP17</f>
        <v>-60094</v>
      </c>
      <c r="E323" s="24">
        <f>C322+$D$332</f>
        <v>-284217.16666666669</v>
      </c>
      <c r="F323" s="24">
        <f t="shared" ref="F323:F328" si="97">(A323*$B$47)+$C$47</f>
        <v>-315014.28571428568</v>
      </c>
      <c r="G323" s="17">
        <f>F323/E323-1</f>
        <v>0.10835770199531347</v>
      </c>
    </row>
    <row r="324" spans="1:7">
      <c r="A324" s="33">
        <v>3</v>
      </c>
      <c r="B324" s="33">
        <v>2016</v>
      </c>
      <c r="C324" s="10">
        <f t="shared" si="95"/>
        <v>-353900</v>
      </c>
      <c r="D324" s="26">
        <f t="shared" si="96"/>
        <v>-36040</v>
      </c>
      <c r="E324" s="24">
        <f t="shared" ref="E324:E328" si="98">C323+$D$332</f>
        <v>-344311.16666666669</v>
      </c>
      <c r="F324" s="24">
        <f t="shared" si="97"/>
        <v>-341035.14285714284</v>
      </c>
      <c r="G324" s="17">
        <f t="shared" ref="G324:G328" si="99">F324/E324-1</f>
        <v>-9.5147184485463443E-3</v>
      </c>
    </row>
    <row r="325" spans="1:7">
      <c r="A325" s="33">
        <v>4</v>
      </c>
      <c r="B325" s="33">
        <v>2017</v>
      </c>
      <c r="C325" s="10">
        <f t="shared" si="95"/>
        <v>-396851</v>
      </c>
      <c r="D325" s="26">
        <f t="shared" si="96"/>
        <v>-42951</v>
      </c>
      <c r="E325" s="24">
        <f t="shared" si="98"/>
        <v>-380351.16666666669</v>
      </c>
      <c r="F325" s="24">
        <f t="shared" si="97"/>
        <v>-367056</v>
      </c>
      <c r="G325" s="17">
        <f t="shared" si="99"/>
        <v>-3.4954978009357207E-2</v>
      </c>
    </row>
    <row r="326" spans="1:7">
      <c r="A326" s="33">
        <v>5</v>
      </c>
      <c r="B326" s="33">
        <v>2018</v>
      </c>
      <c r="C326" s="10">
        <f t="shared" si="95"/>
        <v>-411001</v>
      </c>
      <c r="D326" s="26">
        <f t="shared" si="96"/>
        <v>-14150</v>
      </c>
      <c r="E326" s="24">
        <f t="shared" si="98"/>
        <v>-423302.16666666669</v>
      </c>
      <c r="F326" s="24">
        <f t="shared" si="97"/>
        <v>-393076.85714285716</v>
      </c>
      <c r="G326" s="17">
        <f t="shared" si="99"/>
        <v>-7.1403625834995377E-2</v>
      </c>
    </row>
    <row r="327" spans="1:7">
      <c r="A327" s="33">
        <v>6</v>
      </c>
      <c r="B327" s="33">
        <v>2019</v>
      </c>
      <c r="C327" s="10">
        <f t="shared" si="95"/>
        <v>-415541</v>
      </c>
      <c r="D327" s="26">
        <f t="shared" si="96"/>
        <v>-4540</v>
      </c>
      <c r="E327" s="24">
        <f t="shared" si="98"/>
        <v>-437452.16666666669</v>
      </c>
      <c r="F327" s="24">
        <f t="shared" si="97"/>
        <v>-419097.71428571432</v>
      </c>
      <c r="G327" s="17">
        <f t="shared" si="99"/>
        <v>-4.1957621380209642E-2</v>
      </c>
    </row>
    <row r="328" spans="1:7">
      <c r="A328" s="33">
        <v>7</v>
      </c>
      <c r="B328" s="33">
        <v>2020</v>
      </c>
      <c r="C328" s="10">
        <f t="shared" si="95"/>
        <v>-416473</v>
      </c>
      <c r="D328" s="26">
        <f t="shared" si="96"/>
        <v>-932</v>
      </c>
      <c r="E328" s="24">
        <f t="shared" si="98"/>
        <v>-441992.16666666669</v>
      </c>
      <c r="F328" s="24">
        <f t="shared" si="97"/>
        <v>-445118.57142857142</v>
      </c>
      <c r="G328" s="17">
        <f t="shared" si="99"/>
        <v>7.0734392998021978E-3</v>
      </c>
    </row>
    <row r="329" spans="1:7">
      <c r="A329" s="41"/>
      <c r="B329" s="41"/>
      <c r="C329" s="41"/>
      <c r="D329" s="41"/>
      <c r="E329" s="41"/>
      <c r="F329" s="41"/>
      <c r="G329" s="27"/>
    </row>
    <row r="330" spans="1:7">
      <c r="A330" s="41"/>
      <c r="B330" s="41"/>
      <c r="C330" s="41"/>
      <c r="D330" s="41"/>
      <c r="E330" s="41"/>
      <c r="F330" s="41"/>
      <c r="G330"/>
    </row>
    <row r="331" spans="1:7">
      <c r="A331" s="41"/>
      <c r="B331" s="41"/>
      <c r="C331" s="28" t="s">
        <v>21</v>
      </c>
      <c r="D331" s="28" t="s">
        <v>22</v>
      </c>
      <c r="E331" s="41"/>
      <c r="F331" s="41"/>
      <c r="G331"/>
    </row>
    <row r="332" spans="1:7">
      <c r="A332" s="41"/>
      <c r="B332" s="41"/>
      <c r="C332" s="29">
        <f>B47</f>
        <v>-26020.857142857145</v>
      </c>
      <c r="D332" s="30">
        <f>AVERAGE(D323:D328)</f>
        <v>-26451.166666666668</v>
      </c>
      <c r="E332" s="41"/>
      <c r="F332" s="41"/>
      <c r="G332"/>
    </row>
    <row r="333" spans="1:7">
      <c r="A333" s="41"/>
      <c r="B333" s="41"/>
      <c r="C333" s="41"/>
      <c r="D333" s="41"/>
      <c r="E333" s="41"/>
      <c r="F333" s="41"/>
      <c r="G333" s="41"/>
    </row>
    <row r="334" spans="1:7">
      <c r="A334" s="41"/>
      <c r="B334" s="41"/>
      <c r="C334" s="28" t="s">
        <v>24</v>
      </c>
      <c r="D334" s="28" t="s">
        <v>25</v>
      </c>
      <c r="E334" s="28" t="s">
        <v>76</v>
      </c>
      <c r="F334" s="51" t="s">
        <v>77</v>
      </c>
      <c r="G334" s="41"/>
    </row>
    <row r="335" spans="1:7">
      <c r="A335" s="41"/>
      <c r="B335" s="41"/>
      <c r="C335" s="17">
        <f>C332/C328</f>
        <v>6.2479097427341375E-2</v>
      </c>
      <c r="D335" s="17">
        <f>D332/C328</f>
        <v>6.3512320526580762E-2</v>
      </c>
      <c r="E335" s="17">
        <f>C335-D335</f>
        <v>-1.0332230992393873E-3</v>
      </c>
      <c r="F335" s="31">
        <f>E335-K47</f>
        <v>0</v>
      </c>
      <c r="G335" s="41"/>
    </row>
    <row r="336" spans="1:7">
      <c r="A336" s="41"/>
      <c r="B336" s="41"/>
      <c r="C336" s="41"/>
      <c r="D336" s="41"/>
      <c r="E336" s="41"/>
      <c r="F336" s="41"/>
      <c r="G336" s="41"/>
    </row>
    <row r="337" spans="1:7">
      <c r="A337" s="41"/>
      <c r="B337" s="41"/>
      <c r="C337" s="41"/>
      <c r="D337" s="41"/>
      <c r="E337" s="41"/>
      <c r="F337" s="41"/>
      <c r="G337" s="41"/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749F8-6F62-49CE-8601-E254155ECDD5}">
  <dimension ref="A1:AS273"/>
  <sheetViews>
    <sheetView topLeftCell="E1" workbookViewId="0">
      <selection activeCell="I22" sqref="I22"/>
    </sheetView>
  </sheetViews>
  <sheetFormatPr defaultColWidth="9.140625" defaultRowHeight="12.75"/>
  <cols>
    <col min="1" max="1" width="31.28515625" style="41" customWidth="1"/>
    <col min="2" max="2" width="16.140625" style="41" customWidth="1"/>
    <col min="3" max="3" width="18.5703125" style="41" customWidth="1"/>
    <col min="4" max="4" width="18.28515625" style="41" customWidth="1"/>
    <col min="5" max="5" width="30.7109375" style="41" customWidth="1"/>
    <col min="6" max="6" width="16.28515625" style="41" customWidth="1"/>
    <col min="7" max="7" width="17.85546875" style="41" customWidth="1"/>
    <col min="8" max="8" width="16.140625" style="41" customWidth="1"/>
    <col min="9" max="9" width="14.85546875" style="41" customWidth="1"/>
    <col min="10" max="10" width="16.140625" style="41" customWidth="1"/>
    <col min="11" max="11" width="14.5703125" style="41" customWidth="1"/>
    <col min="12" max="12" width="16.7109375" style="41" customWidth="1"/>
    <col min="13" max="13" width="20.140625" style="41" customWidth="1"/>
    <col min="14" max="14" width="11.5703125" style="41" customWidth="1"/>
    <col min="15" max="15" width="11.7109375" style="41" customWidth="1"/>
    <col min="16" max="16" width="14.85546875" style="41" customWidth="1"/>
    <col min="17" max="17" width="12.5703125" style="41" customWidth="1"/>
    <col min="18" max="18" width="10.5703125" style="41" customWidth="1"/>
    <col min="19" max="19" width="11.85546875" style="41" customWidth="1"/>
    <col min="20" max="20" width="12.42578125" style="41" customWidth="1"/>
    <col min="21" max="21" width="11.85546875" style="41" bestFit="1" customWidth="1"/>
    <col min="22" max="22" width="9.140625" style="41"/>
    <col min="23" max="23" width="11.85546875" style="41" customWidth="1"/>
    <col min="24" max="24" width="9.140625" style="41"/>
    <col min="25" max="25" width="11.140625" style="41" customWidth="1"/>
    <col min="26" max="26" width="11.7109375" style="41" customWidth="1"/>
    <col min="27" max="27" width="12" style="41" customWidth="1"/>
    <col min="28" max="28" width="11.140625" style="41" customWidth="1"/>
    <col min="29" max="29" width="10.85546875" style="41" customWidth="1"/>
    <col min="30" max="30" width="15.85546875" style="41" customWidth="1"/>
    <col min="31" max="31" width="14.42578125" style="41" customWidth="1"/>
    <col min="32" max="32" width="10.5703125" style="41" customWidth="1"/>
    <col min="33" max="33" width="11.7109375" style="41" customWidth="1"/>
    <col min="34" max="34" width="13.28515625" style="41" customWidth="1"/>
    <col min="35" max="35" width="12.28515625" style="41" customWidth="1"/>
    <col min="36" max="36" width="10.7109375" style="41" customWidth="1"/>
    <col min="37" max="37" width="9.140625" style="41"/>
    <col min="38" max="38" width="15.5703125" style="41" customWidth="1"/>
    <col min="39" max="39" width="14.85546875" style="41" customWidth="1"/>
    <col min="40" max="40" width="15.5703125" style="41" customWidth="1"/>
    <col min="41" max="16384" width="9.140625" style="41"/>
  </cols>
  <sheetData>
    <row r="1" spans="1:41" ht="63.75">
      <c r="A1" s="32" t="s">
        <v>0</v>
      </c>
      <c r="B1" s="32" t="s">
        <v>1</v>
      </c>
      <c r="C1" s="1" t="s">
        <v>2</v>
      </c>
      <c r="D1" s="2" t="s">
        <v>3</v>
      </c>
      <c r="E1" s="3" t="s">
        <v>26</v>
      </c>
      <c r="F1" s="32" t="s">
        <v>0</v>
      </c>
      <c r="G1" s="4" t="s">
        <v>5</v>
      </c>
      <c r="H1" s="42" t="s">
        <v>69</v>
      </c>
      <c r="I1" s="42" t="s">
        <v>42</v>
      </c>
      <c r="J1" s="42" t="s">
        <v>43</v>
      </c>
      <c r="K1" s="32" t="s">
        <v>0</v>
      </c>
      <c r="L1" s="42" t="s">
        <v>70</v>
      </c>
      <c r="M1" s="42" t="s">
        <v>65</v>
      </c>
      <c r="N1" s="42" t="s">
        <v>67</v>
      </c>
      <c r="O1" s="32" t="s">
        <v>0</v>
      </c>
      <c r="P1" s="45" t="s">
        <v>39</v>
      </c>
      <c r="Q1" s="4" t="s">
        <v>38</v>
      </c>
      <c r="T1" s="32" t="s">
        <v>0</v>
      </c>
      <c r="U1" s="1" t="s">
        <v>6</v>
      </c>
      <c r="V1" s="2" t="s">
        <v>7</v>
      </c>
      <c r="W1" s="3" t="s">
        <v>8</v>
      </c>
      <c r="X1" s="32" t="s">
        <v>0</v>
      </c>
      <c r="Y1" s="4" t="s">
        <v>9</v>
      </c>
      <c r="Z1" s="42" t="s">
        <v>71</v>
      </c>
      <c r="AA1" s="42" t="s">
        <v>57</v>
      </c>
      <c r="AB1" s="42" t="s">
        <v>58</v>
      </c>
      <c r="AC1" s="32" t="s">
        <v>0</v>
      </c>
      <c r="AD1" s="42" t="s">
        <v>72</v>
      </c>
      <c r="AE1" s="42" t="s">
        <v>66</v>
      </c>
      <c r="AF1" s="42" t="s">
        <v>68</v>
      </c>
      <c r="AG1" s="32" t="s">
        <v>0</v>
      </c>
      <c r="AH1" s="45" t="s">
        <v>54</v>
      </c>
      <c r="AK1"/>
      <c r="AL1"/>
      <c r="AM1"/>
      <c r="AN1"/>
    </row>
    <row r="2" spans="1:41">
      <c r="A2" s="33">
        <v>2000</v>
      </c>
      <c r="B2" s="33">
        <v>1</v>
      </c>
      <c r="C2" s="5">
        <v>32818</v>
      </c>
      <c r="D2" s="6">
        <v>5525</v>
      </c>
      <c r="E2" s="7">
        <v>2746</v>
      </c>
      <c r="F2" s="33">
        <v>2000</v>
      </c>
      <c r="G2" s="8">
        <v>124885</v>
      </c>
      <c r="H2" s="43">
        <v>13695</v>
      </c>
      <c r="I2" s="43">
        <v>169436</v>
      </c>
      <c r="J2" s="43">
        <v>14347</v>
      </c>
      <c r="K2" s="33">
        <v>2000</v>
      </c>
      <c r="L2" s="43">
        <v>6192</v>
      </c>
      <c r="M2" s="43">
        <v>47423</v>
      </c>
      <c r="N2" s="43">
        <v>5661</v>
      </c>
      <c r="O2" s="33">
        <v>2000</v>
      </c>
      <c r="P2" s="46">
        <v>-13317</v>
      </c>
      <c r="Q2" s="8">
        <f t="shared" ref="Q2:Q22" si="0">SUM(H2:J2)-SUM(L2:N2)+P2</f>
        <v>124885</v>
      </c>
      <c r="T2" s="33">
        <v>2000</v>
      </c>
      <c r="U2" s="5"/>
      <c r="V2" s="6"/>
      <c r="W2" s="7"/>
      <c r="X2" s="33">
        <v>2000</v>
      </c>
      <c r="Y2" s="8"/>
      <c r="Z2" s="43"/>
      <c r="AA2" s="43"/>
      <c r="AB2" s="43"/>
      <c r="AC2" s="33">
        <v>2000</v>
      </c>
      <c r="AD2" s="43"/>
      <c r="AE2" s="43"/>
      <c r="AF2" s="43"/>
      <c r="AG2" s="33">
        <v>2000</v>
      </c>
      <c r="AH2" s="46"/>
      <c r="AK2"/>
      <c r="AL2"/>
      <c r="AM2"/>
      <c r="AN2"/>
    </row>
    <row r="3" spans="1:41">
      <c r="A3" s="33">
        <v>2001</v>
      </c>
      <c r="B3" s="33">
        <v>2</v>
      </c>
      <c r="C3" s="5">
        <v>16510</v>
      </c>
      <c r="D3" s="6">
        <v>5724</v>
      </c>
      <c r="E3" s="7">
        <v>3114</v>
      </c>
      <c r="F3" s="33">
        <v>2001</v>
      </c>
      <c r="G3" s="8">
        <v>129500</v>
      </c>
      <c r="H3" s="43">
        <v>13533</v>
      </c>
      <c r="I3" s="43">
        <v>178943</v>
      </c>
      <c r="J3" s="43">
        <v>15060</v>
      </c>
      <c r="K3" s="33">
        <v>2001</v>
      </c>
      <c r="L3" s="43">
        <v>6220</v>
      </c>
      <c r="M3" s="43">
        <v>51645</v>
      </c>
      <c r="N3" s="43">
        <v>5695</v>
      </c>
      <c r="O3" s="33">
        <v>2001</v>
      </c>
      <c r="P3" s="46">
        <v>-14476</v>
      </c>
      <c r="Q3" s="8">
        <f t="shared" si="0"/>
        <v>129500</v>
      </c>
      <c r="T3" s="33">
        <v>2001</v>
      </c>
      <c r="U3" s="5">
        <f t="shared" ref="U3:U22" si="1">C3-C2</f>
        <v>-16308</v>
      </c>
      <c r="V3" s="6">
        <f t="shared" ref="V3:V22" si="2">D3-D2</f>
        <v>199</v>
      </c>
      <c r="W3" s="7">
        <f t="shared" ref="W3:W22" si="3">E3-E2</f>
        <v>368</v>
      </c>
      <c r="X3" s="33">
        <v>2001</v>
      </c>
      <c r="Y3" s="8">
        <f t="shared" ref="Y3:Y22" si="4">G3-G2</f>
        <v>4615</v>
      </c>
      <c r="Z3" s="43">
        <f t="shared" ref="Z3:Z22" si="5">H3-H2</f>
        <v>-162</v>
      </c>
      <c r="AA3" s="43">
        <f t="shared" ref="AA3:AA22" si="6">I3-I2</f>
        <v>9507</v>
      </c>
      <c r="AB3" s="43">
        <f t="shared" ref="AB3:AB22" si="7">J3-J2</f>
        <v>713</v>
      </c>
      <c r="AC3" s="33">
        <v>2001</v>
      </c>
      <c r="AD3" s="43">
        <f t="shared" ref="AD3:AD9" si="8">L3-L2</f>
        <v>28</v>
      </c>
      <c r="AE3" s="43">
        <f t="shared" ref="AE3:AE9" si="9">M3-M2</f>
        <v>4222</v>
      </c>
      <c r="AF3" s="43">
        <f t="shared" ref="AF3:AF9" si="10">N3-N2</f>
        <v>34</v>
      </c>
      <c r="AG3" s="33">
        <v>2001</v>
      </c>
      <c r="AH3" s="46">
        <f t="shared" ref="AH3:AH22" si="11">P3-P2</f>
        <v>-1159</v>
      </c>
      <c r="AK3"/>
      <c r="AL3"/>
      <c r="AM3"/>
      <c r="AN3"/>
    </row>
    <row r="4" spans="1:41">
      <c r="A4" s="33">
        <v>2002</v>
      </c>
      <c r="B4" s="33">
        <v>3</v>
      </c>
      <c r="C4" s="5">
        <v>19860</v>
      </c>
      <c r="D4" s="6">
        <v>6068</v>
      </c>
      <c r="E4" s="7">
        <v>3715</v>
      </c>
      <c r="F4" s="33">
        <v>2002</v>
      </c>
      <c r="G4" s="8">
        <v>129740</v>
      </c>
      <c r="H4" s="43">
        <v>13439</v>
      </c>
      <c r="I4" s="43">
        <v>185314</v>
      </c>
      <c r="J4" s="43">
        <v>15368</v>
      </c>
      <c r="K4" s="33">
        <v>2002</v>
      </c>
      <c r="L4" s="43">
        <v>6115</v>
      </c>
      <c r="M4" s="43">
        <v>55845</v>
      </c>
      <c r="N4" s="43">
        <v>6442</v>
      </c>
      <c r="O4" s="33">
        <v>2002</v>
      </c>
      <c r="P4" s="46">
        <v>-15979</v>
      </c>
      <c r="Q4" s="8">
        <f t="shared" si="0"/>
        <v>129740</v>
      </c>
      <c r="T4" s="33">
        <v>2002</v>
      </c>
      <c r="U4" s="5">
        <f t="shared" si="1"/>
        <v>3350</v>
      </c>
      <c r="V4" s="6">
        <f t="shared" si="2"/>
        <v>344</v>
      </c>
      <c r="W4" s="7">
        <f t="shared" si="3"/>
        <v>601</v>
      </c>
      <c r="X4" s="33">
        <v>2002</v>
      </c>
      <c r="Y4" s="8">
        <f t="shared" si="4"/>
        <v>240</v>
      </c>
      <c r="Z4" s="43">
        <f t="shared" si="5"/>
        <v>-94</v>
      </c>
      <c r="AA4" s="43">
        <f t="shared" si="6"/>
        <v>6371</v>
      </c>
      <c r="AB4" s="43">
        <f t="shared" si="7"/>
        <v>308</v>
      </c>
      <c r="AC4" s="33">
        <v>2002</v>
      </c>
      <c r="AD4" s="43">
        <f t="shared" si="8"/>
        <v>-105</v>
      </c>
      <c r="AE4" s="43">
        <f t="shared" si="9"/>
        <v>4200</v>
      </c>
      <c r="AF4" s="43">
        <f t="shared" si="10"/>
        <v>747</v>
      </c>
      <c r="AG4" s="33">
        <v>2002</v>
      </c>
      <c r="AH4" s="46">
        <f t="shared" si="11"/>
        <v>-1503</v>
      </c>
      <c r="AK4"/>
      <c r="AL4"/>
      <c r="AM4"/>
      <c r="AN4"/>
    </row>
    <row r="5" spans="1:41">
      <c r="A5" s="33">
        <v>2003</v>
      </c>
      <c r="B5" s="33">
        <v>4</v>
      </c>
      <c r="C5" s="5">
        <v>20947</v>
      </c>
      <c r="D5" s="6">
        <v>6379</v>
      </c>
      <c r="E5" s="7">
        <v>3362</v>
      </c>
      <c r="F5" s="33">
        <v>2003</v>
      </c>
      <c r="G5" s="8">
        <v>125044</v>
      </c>
      <c r="H5" s="43">
        <v>13712</v>
      </c>
      <c r="I5" s="43">
        <v>191970</v>
      </c>
      <c r="J5" s="43">
        <v>16112</v>
      </c>
      <c r="K5" s="33">
        <v>2003</v>
      </c>
      <c r="L5" s="43">
        <v>6495</v>
      </c>
      <c r="M5" s="43">
        <v>60239</v>
      </c>
      <c r="N5" s="43">
        <v>7446</v>
      </c>
      <c r="O5" s="33">
        <v>2003</v>
      </c>
      <c r="P5" s="46">
        <v>-22570</v>
      </c>
      <c r="Q5" s="8">
        <f t="shared" si="0"/>
        <v>125044</v>
      </c>
      <c r="T5" s="33">
        <v>2003</v>
      </c>
      <c r="U5" s="5">
        <f t="shared" si="1"/>
        <v>1087</v>
      </c>
      <c r="V5" s="6">
        <f t="shared" si="2"/>
        <v>311</v>
      </c>
      <c r="W5" s="7">
        <f t="shared" si="3"/>
        <v>-353</v>
      </c>
      <c r="X5" s="33">
        <v>2003</v>
      </c>
      <c r="Y5" s="8">
        <f t="shared" si="4"/>
        <v>-4696</v>
      </c>
      <c r="Z5" s="43">
        <f t="shared" si="5"/>
        <v>273</v>
      </c>
      <c r="AA5" s="43">
        <f t="shared" si="6"/>
        <v>6656</v>
      </c>
      <c r="AB5" s="43">
        <f t="shared" si="7"/>
        <v>744</v>
      </c>
      <c r="AC5" s="33">
        <v>2003</v>
      </c>
      <c r="AD5" s="43">
        <f t="shared" si="8"/>
        <v>380</v>
      </c>
      <c r="AE5" s="43">
        <f t="shared" si="9"/>
        <v>4394</v>
      </c>
      <c r="AF5" s="43">
        <f t="shared" si="10"/>
        <v>1004</v>
      </c>
      <c r="AG5" s="33">
        <v>2003</v>
      </c>
      <c r="AH5" s="46">
        <f t="shared" si="11"/>
        <v>-6591</v>
      </c>
      <c r="AK5"/>
      <c r="AL5"/>
      <c r="AM5"/>
      <c r="AN5"/>
    </row>
    <row r="6" spans="1:41">
      <c r="A6" s="33">
        <v>2004</v>
      </c>
      <c r="B6" s="33">
        <v>5</v>
      </c>
      <c r="C6" s="5">
        <v>20170</v>
      </c>
      <c r="D6" s="6">
        <v>6391</v>
      </c>
      <c r="E6" s="7">
        <v>3761</v>
      </c>
      <c r="F6" s="33">
        <v>2004</v>
      </c>
      <c r="G6" s="8">
        <v>124950</v>
      </c>
      <c r="H6" s="43">
        <v>13632</v>
      </c>
      <c r="I6" s="43">
        <v>200079</v>
      </c>
      <c r="J6" s="43">
        <v>16499</v>
      </c>
      <c r="K6" s="33">
        <v>2004</v>
      </c>
      <c r="L6" s="43">
        <v>6659</v>
      </c>
      <c r="M6" s="43">
        <v>64817</v>
      </c>
      <c r="N6" s="43">
        <v>6984</v>
      </c>
      <c r="O6" s="33">
        <v>2004</v>
      </c>
      <c r="P6" s="46">
        <v>-26800</v>
      </c>
      <c r="Q6" s="8">
        <f t="shared" si="0"/>
        <v>124950</v>
      </c>
      <c r="T6" s="33">
        <v>2004</v>
      </c>
      <c r="U6" s="5">
        <f t="shared" si="1"/>
        <v>-777</v>
      </c>
      <c r="V6" s="6">
        <f t="shared" si="2"/>
        <v>12</v>
      </c>
      <c r="W6" s="7">
        <f t="shared" si="3"/>
        <v>399</v>
      </c>
      <c r="X6" s="33">
        <v>2004</v>
      </c>
      <c r="Y6" s="8">
        <f t="shared" si="4"/>
        <v>-94</v>
      </c>
      <c r="Z6" s="43">
        <f t="shared" si="5"/>
        <v>-80</v>
      </c>
      <c r="AA6" s="43">
        <f t="shared" si="6"/>
        <v>8109</v>
      </c>
      <c r="AB6" s="43">
        <f t="shared" si="7"/>
        <v>387</v>
      </c>
      <c r="AC6" s="33">
        <v>2004</v>
      </c>
      <c r="AD6" s="43">
        <f t="shared" si="8"/>
        <v>164</v>
      </c>
      <c r="AE6" s="43">
        <f t="shared" si="9"/>
        <v>4578</v>
      </c>
      <c r="AF6" s="43">
        <f t="shared" si="10"/>
        <v>-462</v>
      </c>
      <c r="AG6" s="33">
        <v>2004</v>
      </c>
      <c r="AH6" s="46">
        <f t="shared" si="11"/>
        <v>-4230</v>
      </c>
      <c r="AK6"/>
      <c r="AL6"/>
      <c r="AM6"/>
      <c r="AN6"/>
      <c r="AO6" s="50"/>
    </row>
    <row r="7" spans="1:41">
      <c r="A7" s="33">
        <v>2005</v>
      </c>
      <c r="B7" s="33">
        <v>6</v>
      </c>
      <c r="C7" s="5">
        <v>20824</v>
      </c>
      <c r="D7" s="6">
        <v>6741</v>
      </c>
      <c r="E7" s="7">
        <v>3352</v>
      </c>
      <c r="F7" s="33">
        <v>2005</v>
      </c>
      <c r="G7" s="8">
        <v>132617</v>
      </c>
      <c r="H7" s="43">
        <v>13708</v>
      </c>
      <c r="I7" s="43">
        <v>208396</v>
      </c>
      <c r="J7" s="43">
        <v>17878</v>
      </c>
      <c r="K7" s="33">
        <v>2005</v>
      </c>
      <c r="L7" s="43">
        <v>6924</v>
      </c>
      <c r="M7" s="43">
        <v>69428</v>
      </c>
      <c r="N7" s="43">
        <v>7208</v>
      </c>
      <c r="O7" s="33">
        <v>2005</v>
      </c>
      <c r="P7" s="46">
        <v>-23805</v>
      </c>
      <c r="Q7" s="8">
        <f t="shared" si="0"/>
        <v>132617</v>
      </c>
      <c r="T7" s="33">
        <v>2005</v>
      </c>
      <c r="U7" s="5">
        <f t="shared" si="1"/>
        <v>654</v>
      </c>
      <c r="V7" s="6">
        <f t="shared" si="2"/>
        <v>350</v>
      </c>
      <c r="W7" s="7">
        <f t="shared" si="3"/>
        <v>-409</v>
      </c>
      <c r="X7" s="33">
        <v>2005</v>
      </c>
      <c r="Y7" s="8">
        <f t="shared" si="4"/>
        <v>7667</v>
      </c>
      <c r="Z7" s="43">
        <f t="shared" si="5"/>
        <v>76</v>
      </c>
      <c r="AA7" s="43">
        <f t="shared" si="6"/>
        <v>8317</v>
      </c>
      <c r="AB7" s="43">
        <f t="shared" si="7"/>
        <v>1379</v>
      </c>
      <c r="AC7" s="33">
        <v>2005</v>
      </c>
      <c r="AD7" s="43">
        <f t="shared" si="8"/>
        <v>265</v>
      </c>
      <c r="AE7" s="43">
        <f t="shared" si="9"/>
        <v>4611</v>
      </c>
      <c r="AF7" s="43">
        <f t="shared" si="10"/>
        <v>224</v>
      </c>
      <c r="AG7" s="33">
        <v>2005</v>
      </c>
      <c r="AH7" s="46">
        <f t="shared" si="11"/>
        <v>2995</v>
      </c>
      <c r="AK7"/>
      <c r="AL7"/>
      <c r="AM7"/>
      <c r="AN7"/>
      <c r="AO7" s="50"/>
    </row>
    <row r="8" spans="1:41">
      <c r="A8" s="33">
        <v>2006</v>
      </c>
      <c r="B8" s="33">
        <v>7</v>
      </c>
      <c r="C8" s="5">
        <v>20772</v>
      </c>
      <c r="D8" s="6">
        <v>6963</v>
      </c>
      <c r="E8" s="7">
        <v>3583</v>
      </c>
      <c r="F8" s="33">
        <v>2006</v>
      </c>
      <c r="G8" s="8">
        <v>140789</v>
      </c>
      <c r="H8" s="43">
        <v>13854</v>
      </c>
      <c r="I8" s="43">
        <v>219287</v>
      </c>
      <c r="J8" s="43">
        <v>20791</v>
      </c>
      <c r="K8" s="33">
        <v>2006</v>
      </c>
      <c r="L8" s="43">
        <v>7249</v>
      </c>
      <c r="M8" s="43">
        <v>74019</v>
      </c>
      <c r="N8" s="43">
        <v>7230</v>
      </c>
      <c r="O8" s="33">
        <v>2006</v>
      </c>
      <c r="P8" s="46">
        <v>-24645</v>
      </c>
      <c r="Q8" s="8">
        <f t="shared" si="0"/>
        <v>140789</v>
      </c>
      <c r="T8" s="33">
        <v>2006</v>
      </c>
      <c r="U8" s="5">
        <f t="shared" si="1"/>
        <v>-52</v>
      </c>
      <c r="V8" s="6">
        <f t="shared" si="2"/>
        <v>222</v>
      </c>
      <c r="W8" s="7">
        <f t="shared" si="3"/>
        <v>231</v>
      </c>
      <c r="X8" s="33">
        <v>2006</v>
      </c>
      <c r="Y8" s="8">
        <f t="shared" si="4"/>
        <v>8172</v>
      </c>
      <c r="Z8" s="43">
        <f t="shared" si="5"/>
        <v>146</v>
      </c>
      <c r="AA8" s="43">
        <f t="shared" si="6"/>
        <v>10891</v>
      </c>
      <c r="AB8" s="43">
        <f t="shared" si="7"/>
        <v>2913</v>
      </c>
      <c r="AC8" s="33">
        <v>2006</v>
      </c>
      <c r="AD8" s="43">
        <f t="shared" si="8"/>
        <v>325</v>
      </c>
      <c r="AE8" s="43">
        <f t="shared" si="9"/>
        <v>4591</v>
      </c>
      <c r="AF8" s="43">
        <f t="shared" si="10"/>
        <v>22</v>
      </c>
      <c r="AG8" s="33">
        <v>2006</v>
      </c>
      <c r="AH8" s="46">
        <f t="shared" si="11"/>
        <v>-840</v>
      </c>
      <c r="AK8"/>
      <c r="AL8"/>
      <c r="AM8"/>
      <c r="AN8"/>
      <c r="AO8" s="50"/>
    </row>
    <row r="9" spans="1:41">
      <c r="A9" s="33">
        <v>2007</v>
      </c>
      <c r="B9" s="33">
        <v>8</v>
      </c>
      <c r="C9" s="5">
        <v>21469</v>
      </c>
      <c r="D9" s="6">
        <v>7413</v>
      </c>
      <c r="E9" s="7">
        <v>3534</v>
      </c>
      <c r="F9" s="33">
        <v>2007</v>
      </c>
      <c r="G9" s="8">
        <v>145500</v>
      </c>
      <c r="H9" s="43">
        <v>13758</v>
      </c>
      <c r="I9" s="43">
        <v>229417</v>
      </c>
      <c r="J9" s="43">
        <v>21708</v>
      </c>
      <c r="K9" s="33">
        <v>2007</v>
      </c>
      <c r="L9" s="43">
        <v>7427</v>
      </c>
      <c r="M9" s="43">
        <v>77997</v>
      </c>
      <c r="N9" s="43">
        <v>7136</v>
      </c>
      <c r="O9" s="33">
        <v>2007</v>
      </c>
      <c r="P9" s="46">
        <v>-26823</v>
      </c>
      <c r="Q9" s="8">
        <f t="shared" si="0"/>
        <v>145500</v>
      </c>
      <c r="T9" s="33">
        <v>2007</v>
      </c>
      <c r="U9" s="5">
        <f t="shared" si="1"/>
        <v>697</v>
      </c>
      <c r="V9" s="6">
        <f t="shared" si="2"/>
        <v>450</v>
      </c>
      <c r="W9" s="7">
        <f t="shared" si="3"/>
        <v>-49</v>
      </c>
      <c r="X9" s="33">
        <v>2007</v>
      </c>
      <c r="Y9" s="8">
        <f t="shared" si="4"/>
        <v>4711</v>
      </c>
      <c r="Z9" s="43">
        <f t="shared" si="5"/>
        <v>-96</v>
      </c>
      <c r="AA9" s="43">
        <f t="shared" si="6"/>
        <v>10130</v>
      </c>
      <c r="AB9" s="43">
        <f t="shared" si="7"/>
        <v>917</v>
      </c>
      <c r="AC9" s="33">
        <v>2007</v>
      </c>
      <c r="AD9" s="43">
        <f t="shared" si="8"/>
        <v>178</v>
      </c>
      <c r="AE9" s="43">
        <f t="shared" si="9"/>
        <v>3978</v>
      </c>
      <c r="AF9" s="43">
        <f t="shared" si="10"/>
        <v>-94</v>
      </c>
      <c r="AG9" s="33">
        <v>2007</v>
      </c>
      <c r="AH9" s="46">
        <f t="shared" si="11"/>
        <v>-2178</v>
      </c>
      <c r="AK9"/>
      <c r="AL9"/>
      <c r="AM9"/>
      <c r="AN9"/>
      <c r="AO9" s="50"/>
    </row>
    <row r="10" spans="1:41">
      <c r="A10" s="33">
        <v>2008</v>
      </c>
      <c r="B10" s="33">
        <v>9</v>
      </c>
      <c r="C10" s="5">
        <v>21882</v>
      </c>
      <c r="D10" s="6">
        <v>7752</v>
      </c>
      <c r="E10" s="7">
        <v>2961</v>
      </c>
      <c r="F10" s="33">
        <v>2008</v>
      </c>
      <c r="G10" s="8">
        <v>154054</v>
      </c>
      <c r="H10" s="43">
        <v>15260</v>
      </c>
      <c r="I10" s="43">
        <v>240778</v>
      </c>
      <c r="J10" s="43">
        <v>24256</v>
      </c>
      <c r="K10" s="33">
        <v>2008</v>
      </c>
      <c r="L10" s="43">
        <v>7581</v>
      </c>
      <c r="M10" s="43">
        <v>81405</v>
      </c>
      <c r="N10" s="43">
        <v>8309</v>
      </c>
      <c r="O10" s="33">
        <v>2008</v>
      </c>
      <c r="P10" s="46">
        <v>-28945</v>
      </c>
      <c r="Q10" s="8">
        <f t="shared" si="0"/>
        <v>154054</v>
      </c>
      <c r="T10" s="33">
        <v>2008</v>
      </c>
      <c r="U10" s="5">
        <f t="shared" si="1"/>
        <v>413</v>
      </c>
      <c r="V10" s="6">
        <f t="shared" si="2"/>
        <v>339</v>
      </c>
      <c r="W10" s="7">
        <f t="shared" si="3"/>
        <v>-573</v>
      </c>
      <c r="X10" s="33">
        <v>2008</v>
      </c>
      <c r="Y10" s="8">
        <f t="shared" si="4"/>
        <v>8554</v>
      </c>
      <c r="Z10" s="43">
        <f t="shared" si="5"/>
        <v>1502</v>
      </c>
      <c r="AA10" s="43">
        <f t="shared" si="6"/>
        <v>11361</v>
      </c>
      <c r="AB10" s="43">
        <f t="shared" si="7"/>
        <v>2548</v>
      </c>
      <c r="AC10" s="33">
        <v>2008</v>
      </c>
      <c r="AD10" s="43">
        <f t="shared" ref="AD10:AD22" si="12">L10-L9</f>
        <v>154</v>
      </c>
      <c r="AE10" s="43">
        <f t="shared" ref="AE10:AE22" si="13">M10-M9</f>
        <v>3408</v>
      </c>
      <c r="AF10" s="43">
        <f t="shared" ref="AF10:AF22" si="14">N10-N9</f>
        <v>1173</v>
      </c>
      <c r="AG10" s="33">
        <v>2008</v>
      </c>
      <c r="AH10" s="46">
        <f t="shared" si="11"/>
        <v>-2122</v>
      </c>
      <c r="AK10"/>
      <c r="AL10"/>
      <c r="AM10"/>
      <c r="AN10"/>
      <c r="AO10" s="50"/>
    </row>
    <row r="11" spans="1:41">
      <c r="A11" s="33">
        <v>2009</v>
      </c>
      <c r="B11" s="33">
        <v>10</v>
      </c>
      <c r="C11" s="5">
        <v>24672</v>
      </c>
      <c r="D11" s="6">
        <v>8456</v>
      </c>
      <c r="E11" s="7">
        <v>3728</v>
      </c>
      <c r="F11" s="33">
        <v>2009</v>
      </c>
      <c r="G11" s="8">
        <v>173806</v>
      </c>
      <c r="H11" s="43">
        <v>21798</v>
      </c>
      <c r="I11" s="43">
        <v>255976</v>
      </c>
      <c r="J11" s="43">
        <v>27747</v>
      </c>
      <c r="K11" s="33">
        <v>2009</v>
      </c>
      <c r="L11" s="43">
        <v>7807</v>
      </c>
      <c r="M11" s="43">
        <v>84021</v>
      </c>
      <c r="N11" s="43">
        <v>8882</v>
      </c>
      <c r="O11" s="33">
        <v>2009</v>
      </c>
      <c r="P11" s="46">
        <v>-31005</v>
      </c>
      <c r="Q11" s="8">
        <f t="shared" si="0"/>
        <v>173806</v>
      </c>
      <c r="T11" s="33">
        <v>2009</v>
      </c>
      <c r="U11" s="5">
        <f t="shared" si="1"/>
        <v>2790</v>
      </c>
      <c r="V11" s="6">
        <f t="shared" si="2"/>
        <v>704</v>
      </c>
      <c r="W11" s="7">
        <f t="shared" si="3"/>
        <v>767</v>
      </c>
      <c r="X11" s="33">
        <v>2009</v>
      </c>
      <c r="Y11" s="8">
        <f t="shared" si="4"/>
        <v>19752</v>
      </c>
      <c r="Z11" s="43">
        <f t="shared" si="5"/>
        <v>6538</v>
      </c>
      <c r="AA11" s="43">
        <f t="shared" si="6"/>
        <v>15198</v>
      </c>
      <c r="AB11" s="43">
        <f t="shared" si="7"/>
        <v>3491</v>
      </c>
      <c r="AC11" s="33">
        <v>2009</v>
      </c>
      <c r="AD11" s="43">
        <f t="shared" si="12"/>
        <v>226</v>
      </c>
      <c r="AE11" s="43">
        <f t="shared" si="13"/>
        <v>2616</v>
      </c>
      <c r="AF11" s="43">
        <f t="shared" si="14"/>
        <v>573</v>
      </c>
      <c r="AG11" s="33">
        <v>2009</v>
      </c>
      <c r="AH11" s="46">
        <f t="shared" si="11"/>
        <v>-2060</v>
      </c>
      <c r="AK11"/>
      <c r="AL11"/>
      <c r="AM11"/>
      <c r="AN11"/>
      <c r="AO11" s="50"/>
    </row>
    <row r="12" spans="1:41">
      <c r="A12" s="33">
        <v>2010</v>
      </c>
      <c r="B12" s="33">
        <v>11</v>
      </c>
      <c r="C12" s="5">
        <v>26059</v>
      </c>
      <c r="D12" s="6">
        <v>9127</v>
      </c>
      <c r="E12" s="7">
        <v>3834</v>
      </c>
      <c r="F12" s="33">
        <v>2010</v>
      </c>
      <c r="G12" s="8">
        <v>177901</v>
      </c>
      <c r="H12" s="43">
        <v>20047</v>
      </c>
      <c r="I12" s="43">
        <v>269469</v>
      </c>
      <c r="J12" s="43">
        <v>33401</v>
      </c>
      <c r="K12" s="33">
        <v>2010</v>
      </c>
      <c r="L12" s="43">
        <v>7912</v>
      </c>
      <c r="M12" s="43">
        <v>89620</v>
      </c>
      <c r="N12" s="43">
        <v>10722</v>
      </c>
      <c r="O12" s="33">
        <v>2010</v>
      </c>
      <c r="P12" s="46">
        <v>-36762</v>
      </c>
      <c r="Q12" s="8">
        <f t="shared" si="0"/>
        <v>177901</v>
      </c>
      <c r="T12" s="33">
        <v>2010</v>
      </c>
      <c r="U12" s="5">
        <f t="shared" si="1"/>
        <v>1387</v>
      </c>
      <c r="V12" s="6">
        <f t="shared" si="2"/>
        <v>671</v>
      </c>
      <c r="W12" s="7">
        <f t="shared" si="3"/>
        <v>106</v>
      </c>
      <c r="X12" s="33">
        <v>2010</v>
      </c>
      <c r="Y12" s="8">
        <f t="shared" si="4"/>
        <v>4095</v>
      </c>
      <c r="Z12" s="43">
        <f t="shared" si="5"/>
        <v>-1751</v>
      </c>
      <c r="AA12" s="43">
        <f t="shared" si="6"/>
        <v>13493</v>
      </c>
      <c r="AB12" s="43">
        <f t="shared" si="7"/>
        <v>5654</v>
      </c>
      <c r="AC12" s="33">
        <v>2010</v>
      </c>
      <c r="AD12" s="43">
        <f t="shared" si="12"/>
        <v>105</v>
      </c>
      <c r="AE12" s="43">
        <f t="shared" si="13"/>
        <v>5599</v>
      </c>
      <c r="AF12" s="43">
        <f t="shared" si="14"/>
        <v>1840</v>
      </c>
      <c r="AG12" s="33">
        <v>2010</v>
      </c>
      <c r="AH12" s="46">
        <f t="shared" si="11"/>
        <v>-5757</v>
      </c>
      <c r="AK12"/>
      <c r="AL12"/>
      <c r="AM12"/>
      <c r="AN12"/>
      <c r="AO12" s="50"/>
    </row>
    <row r="13" spans="1:41">
      <c r="A13" s="33">
        <v>2011</v>
      </c>
      <c r="B13" s="33">
        <v>12</v>
      </c>
      <c r="C13" s="5">
        <v>27903.852941999998</v>
      </c>
      <c r="D13" s="6">
        <v>9778</v>
      </c>
      <c r="E13" s="7">
        <v>4316.6743270000006</v>
      </c>
      <c r="F13" s="33">
        <v>2011</v>
      </c>
      <c r="G13" s="8">
        <v>183553</v>
      </c>
      <c r="H13" s="43">
        <v>22008</v>
      </c>
      <c r="I13" s="43">
        <v>281279</v>
      </c>
      <c r="J13" s="43">
        <v>38971</v>
      </c>
      <c r="K13" s="33">
        <v>2011</v>
      </c>
      <c r="L13" s="43">
        <v>8286</v>
      </c>
      <c r="M13" s="43">
        <v>97489</v>
      </c>
      <c r="N13" s="43">
        <v>10926</v>
      </c>
      <c r="O13" s="33">
        <v>2011</v>
      </c>
      <c r="P13" s="46">
        <v>-42004</v>
      </c>
      <c r="Q13" s="8">
        <f t="shared" si="0"/>
        <v>183553</v>
      </c>
      <c r="T13" s="33">
        <v>2011</v>
      </c>
      <c r="U13" s="5">
        <f t="shared" si="1"/>
        <v>1844.8529419999977</v>
      </c>
      <c r="V13" s="6">
        <f t="shared" si="2"/>
        <v>651</v>
      </c>
      <c r="W13" s="7">
        <f t="shared" si="3"/>
        <v>482.67432700000063</v>
      </c>
      <c r="X13" s="33">
        <v>2011</v>
      </c>
      <c r="Y13" s="8">
        <f t="shared" si="4"/>
        <v>5652</v>
      </c>
      <c r="Z13" s="43">
        <f t="shared" si="5"/>
        <v>1961</v>
      </c>
      <c r="AA13" s="43">
        <f t="shared" si="6"/>
        <v>11810</v>
      </c>
      <c r="AB13" s="43">
        <f t="shared" si="7"/>
        <v>5570</v>
      </c>
      <c r="AC13" s="33">
        <v>2011</v>
      </c>
      <c r="AD13" s="43">
        <f t="shared" si="12"/>
        <v>374</v>
      </c>
      <c r="AE13" s="43">
        <f t="shared" si="13"/>
        <v>7869</v>
      </c>
      <c r="AF13" s="43">
        <f t="shared" si="14"/>
        <v>204</v>
      </c>
      <c r="AG13" s="33">
        <v>2011</v>
      </c>
      <c r="AH13" s="46">
        <f t="shared" si="11"/>
        <v>-5242</v>
      </c>
      <c r="AK13"/>
      <c r="AL13"/>
      <c r="AM13"/>
      <c r="AN13"/>
      <c r="AO13" s="50"/>
    </row>
    <row r="14" spans="1:41">
      <c r="A14" s="33">
        <v>2012</v>
      </c>
      <c r="B14" s="33">
        <v>13</v>
      </c>
      <c r="C14" s="5">
        <v>30804</v>
      </c>
      <c r="D14" s="6">
        <v>10692</v>
      </c>
      <c r="E14" s="7">
        <v>4592</v>
      </c>
      <c r="F14" s="33">
        <v>2012</v>
      </c>
      <c r="G14" s="8">
        <v>195287</v>
      </c>
      <c r="H14" s="43">
        <v>24365</v>
      </c>
      <c r="I14" s="43">
        <v>296152</v>
      </c>
      <c r="J14" s="43">
        <v>44809</v>
      </c>
      <c r="K14" s="33">
        <v>2012</v>
      </c>
      <c r="L14" s="43">
        <v>8677</v>
      </c>
      <c r="M14" s="43">
        <v>102678</v>
      </c>
      <c r="N14" s="43">
        <v>12186</v>
      </c>
      <c r="O14" s="33">
        <v>2012</v>
      </c>
      <c r="P14" s="46">
        <v>-46498</v>
      </c>
      <c r="Q14" s="8">
        <f t="shared" si="0"/>
        <v>195287</v>
      </c>
      <c r="T14" s="33">
        <v>2012</v>
      </c>
      <c r="U14" s="5">
        <f t="shared" si="1"/>
        <v>2900.1470580000023</v>
      </c>
      <c r="V14" s="6">
        <f t="shared" si="2"/>
        <v>914</v>
      </c>
      <c r="W14" s="7">
        <f t="shared" si="3"/>
        <v>275.32567299999937</v>
      </c>
      <c r="X14" s="33">
        <v>2012</v>
      </c>
      <c r="Y14" s="8">
        <f t="shared" si="4"/>
        <v>11734</v>
      </c>
      <c r="Z14" s="43">
        <f t="shared" si="5"/>
        <v>2357</v>
      </c>
      <c r="AA14" s="43">
        <f t="shared" si="6"/>
        <v>14873</v>
      </c>
      <c r="AB14" s="43">
        <f t="shared" si="7"/>
        <v>5838</v>
      </c>
      <c r="AC14" s="33">
        <v>2012</v>
      </c>
      <c r="AD14" s="43">
        <f t="shared" si="12"/>
        <v>391</v>
      </c>
      <c r="AE14" s="43">
        <f t="shared" si="13"/>
        <v>5189</v>
      </c>
      <c r="AF14" s="43">
        <f t="shared" si="14"/>
        <v>1260</v>
      </c>
      <c r="AG14" s="33">
        <v>2012</v>
      </c>
      <c r="AH14" s="46">
        <f t="shared" si="11"/>
        <v>-4494</v>
      </c>
      <c r="AK14"/>
      <c r="AL14"/>
      <c r="AM14"/>
      <c r="AN14"/>
      <c r="AO14" s="50"/>
    </row>
    <row r="15" spans="1:41">
      <c r="A15" s="33">
        <v>2013</v>
      </c>
      <c r="B15" s="33">
        <v>14</v>
      </c>
      <c r="C15" s="5">
        <v>31100</v>
      </c>
      <c r="D15" s="6">
        <v>12173</v>
      </c>
      <c r="E15" s="7">
        <v>5191</v>
      </c>
      <c r="F15" s="33">
        <v>2013</v>
      </c>
      <c r="G15" s="8">
        <v>207759</v>
      </c>
      <c r="H15" s="43">
        <v>24711</v>
      </c>
      <c r="I15" s="43">
        <v>313469</v>
      </c>
      <c r="J15" s="43">
        <v>52223</v>
      </c>
      <c r="K15" s="33">
        <v>2013</v>
      </c>
      <c r="L15" s="43">
        <v>9088</v>
      </c>
      <c r="M15" s="43">
        <v>108662</v>
      </c>
      <c r="N15" s="43">
        <v>14724</v>
      </c>
      <c r="O15" s="33">
        <v>2013</v>
      </c>
      <c r="P15" s="46">
        <v>-50170</v>
      </c>
      <c r="Q15" s="8">
        <f t="shared" si="0"/>
        <v>207759</v>
      </c>
      <c r="T15" s="33">
        <v>2013</v>
      </c>
      <c r="U15" s="5">
        <f t="shared" si="1"/>
        <v>296</v>
      </c>
      <c r="V15" s="6">
        <f t="shared" si="2"/>
        <v>1481</v>
      </c>
      <c r="W15" s="7">
        <f t="shared" si="3"/>
        <v>599</v>
      </c>
      <c r="X15" s="33">
        <v>2013</v>
      </c>
      <c r="Y15" s="8">
        <f t="shared" si="4"/>
        <v>12472</v>
      </c>
      <c r="Z15" s="43">
        <f t="shared" si="5"/>
        <v>346</v>
      </c>
      <c r="AA15" s="43">
        <f t="shared" si="6"/>
        <v>17317</v>
      </c>
      <c r="AB15" s="43">
        <f t="shared" si="7"/>
        <v>7414</v>
      </c>
      <c r="AC15" s="33">
        <v>2013</v>
      </c>
      <c r="AD15" s="43">
        <f t="shared" si="12"/>
        <v>411</v>
      </c>
      <c r="AE15" s="43">
        <f t="shared" si="13"/>
        <v>5984</v>
      </c>
      <c r="AF15" s="43">
        <f t="shared" si="14"/>
        <v>2538</v>
      </c>
      <c r="AG15" s="33">
        <v>2013</v>
      </c>
      <c r="AH15" s="46">
        <f t="shared" si="11"/>
        <v>-3672</v>
      </c>
      <c r="AK15"/>
      <c r="AL15"/>
      <c r="AM15"/>
      <c r="AN15"/>
      <c r="AO15" s="50"/>
    </row>
    <row r="16" spans="1:41">
      <c r="A16" s="33">
        <v>2014</v>
      </c>
      <c r="B16" s="33">
        <v>15</v>
      </c>
      <c r="C16" s="5">
        <v>31524</v>
      </c>
      <c r="D16" s="6">
        <v>13304</v>
      </c>
      <c r="E16" s="7">
        <v>5523</v>
      </c>
      <c r="F16" s="33">
        <v>2014</v>
      </c>
      <c r="G16" s="8">
        <v>225901</v>
      </c>
      <c r="H16" s="43">
        <v>25235</v>
      </c>
      <c r="I16" s="43">
        <v>337894</v>
      </c>
      <c r="J16" s="43">
        <v>59169</v>
      </c>
      <c r="K16" s="33">
        <v>2014</v>
      </c>
      <c r="L16" s="43">
        <v>9521</v>
      </c>
      <c r="M16" s="43">
        <v>114795</v>
      </c>
      <c r="N16" s="43">
        <v>17429</v>
      </c>
      <c r="O16" s="33">
        <v>2014</v>
      </c>
      <c r="P16" s="46">
        <v>-54652</v>
      </c>
      <c r="Q16" s="8">
        <f t="shared" si="0"/>
        <v>225901</v>
      </c>
      <c r="T16" s="33">
        <v>2014</v>
      </c>
      <c r="U16" s="5">
        <f t="shared" si="1"/>
        <v>424</v>
      </c>
      <c r="V16" s="6">
        <f t="shared" si="2"/>
        <v>1131</v>
      </c>
      <c r="W16" s="7">
        <f t="shared" si="3"/>
        <v>332</v>
      </c>
      <c r="X16" s="33">
        <v>2014</v>
      </c>
      <c r="Y16" s="8">
        <f t="shared" si="4"/>
        <v>18142</v>
      </c>
      <c r="Z16" s="43">
        <f t="shared" si="5"/>
        <v>524</v>
      </c>
      <c r="AA16" s="43">
        <f t="shared" si="6"/>
        <v>24425</v>
      </c>
      <c r="AB16" s="43">
        <f t="shared" si="7"/>
        <v>6946</v>
      </c>
      <c r="AC16" s="33">
        <v>2014</v>
      </c>
      <c r="AD16" s="43">
        <f t="shared" si="12"/>
        <v>433</v>
      </c>
      <c r="AE16" s="43">
        <f t="shared" si="13"/>
        <v>6133</v>
      </c>
      <c r="AF16" s="43">
        <f t="shared" si="14"/>
        <v>2705</v>
      </c>
      <c r="AG16" s="33">
        <v>2014</v>
      </c>
      <c r="AH16" s="46">
        <f t="shared" si="11"/>
        <v>-4482</v>
      </c>
      <c r="AK16"/>
      <c r="AL16"/>
      <c r="AM16"/>
      <c r="AN16"/>
      <c r="AO16" s="50"/>
    </row>
    <row r="17" spans="1:45">
      <c r="A17" s="33">
        <v>2015</v>
      </c>
      <c r="B17" s="33">
        <v>16</v>
      </c>
      <c r="C17" s="5">
        <v>34918</v>
      </c>
      <c r="D17" s="6">
        <v>15176</v>
      </c>
      <c r="E17" s="7">
        <v>5553</v>
      </c>
      <c r="F17" s="33">
        <v>2015</v>
      </c>
      <c r="G17" s="8">
        <v>244647</v>
      </c>
      <c r="H17" s="43">
        <v>25720</v>
      </c>
      <c r="I17" s="43">
        <v>360612</v>
      </c>
      <c r="J17" s="43">
        <v>75514</v>
      </c>
      <c r="K17" s="33">
        <v>2015</v>
      </c>
      <c r="L17" s="43">
        <v>9906</v>
      </c>
      <c r="M17" s="43">
        <v>121623</v>
      </c>
      <c r="N17" s="43">
        <v>20741</v>
      </c>
      <c r="O17" s="33">
        <v>2015</v>
      </c>
      <c r="P17" s="46">
        <v>-64929</v>
      </c>
      <c r="Q17" s="8">
        <f t="shared" si="0"/>
        <v>244647</v>
      </c>
      <c r="T17" s="33">
        <v>2015</v>
      </c>
      <c r="U17" s="5">
        <f t="shared" si="1"/>
        <v>3394</v>
      </c>
      <c r="V17" s="6">
        <f t="shared" si="2"/>
        <v>1872</v>
      </c>
      <c r="W17" s="7">
        <f t="shared" si="3"/>
        <v>30</v>
      </c>
      <c r="X17" s="33">
        <v>2015</v>
      </c>
      <c r="Y17" s="8">
        <f t="shared" si="4"/>
        <v>18746</v>
      </c>
      <c r="Z17" s="43">
        <f t="shared" si="5"/>
        <v>485</v>
      </c>
      <c r="AA17" s="43">
        <f t="shared" si="6"/>
        <v>22718</v>
      </c>
      <c r="AB17" s="43">
        <f t="shared" si="7"/>
        <v>16345</v>
      </c>
      <c r="AC17" s="33">
        <v>2015</v>
      </c>
      <c r="AD17" s="43">
        <f t="shared" si="12"/>
        <v>385</v>
      </c>
      <c r="AE17" s="43">
        <f t="shared" si="13"/>
        <v>6828</v>
      </c>
      <c r="AF17" s="43">
        <f t="shared" si="14"/>
        <v>3312</v>
      </c>
      <c r="AG17" s="33">
        <v>2015</v>
      </c>
      <c r="AH17" s="46">
        <f t="shared" si="11"/>
        <v>-10277</v>
      </c>
      <c r="AK17"/>
      <c r="AL17"/>
      <c r="AM17"/>
      <c r="AN17"/>
      <c r="AO17" s="50"/>
    </row>
    <row r="18" spans="1:45">
      <c r="A18" s="33">
        <v>2016</v>
      </c>
      <c r="B18" s="33">
        <v>17</v>
      </c>
      <c r="C18" s="5">
        <v>34606</v>
      </c>
      <c r="D18" s="6">
        <v>16618</v>
      </c>
      <c r="E18" s="7">
        <v>6045</v>
      </c>
      <c r="F18" s="33">
        <v>2016</v>
      </c>
      <c r="G18" s="8">
        <v>262930</v>
      </c>
      <c r="H18" s="43">
        <v>26868</v>
      </c>
      <c r="I18" s="43">
        <v>390508</v>
      </c>
      <c r="J18" s="43">
        <v>82624</v>
      </c>
      <c r="K18" s="33">
        <v>2016</v>
      </c>
      <c r="L18" s="43">
        <v>10318</v>
      </c>
      <c r="M18" s="43">
        <v>129098</v>
      </c>
      <c r="N18" s="43">
        <v>23473</v>
      </c>
      <c r="O18" s="33">
        <v>2016</v>
      </c>
      <c r="P18" s="46">
        <v>-74181</v>
      </c>
      <c r="Q18" s="8">
        <f t="shared" si="0"/>
        <v>262930</v>
      </c>
      <c r="T18" s="33">
        <v>2016</v>
      </c>
      <c r="U18" s="5">
        <f t="shared" si="1"/>
        <v>-312</v>
      </c>
      <c r="V18" s="6">
        <f t="shared" si="2"/>
        <v>1442</v>
      </c>
      <c r="W18" s="7">
        <f t="shared" si="3"/>
        <v>492</v>
      </c>
      <c r="X18" s="33">
        <v>2016</v>
      </c>
      <c r="Y18" s="8">
        <f t="shared" si="4"/>
        <v>18283</v>
      </c>
      <c r="Z18" s="43">
        <f t="shared" si="5"/>
        <v>1148</v>
      </c>
      <c r="AA18" s="43">
        <f t="shared" si="6"/>
        <v>29896</v>
      </c>
      <c r="AB18" s="43">
        <f t="shared" si="7"/>
        <v>7110</v>
      </c>
      <c r="AC18" s="33">
        <v>2016</v>
      </c>
      <c r="AD18" s="43">
        <f t="shared" si="12"/>
        <v>412</v>
      </c>
      <c r="AE18" s="43">
        <f t="shared" si="13"/>
        <v>7475</v>
      </c>
      <c r="AF18" s="43">
        <f t="shared" si="14"/>
        <v>2732</v>
      </c>
      <c r="AG18" s="33">
        <v>2016</v>
      </c>
      <c r="AH18" s="46">
        <f t="shared" si="11"/>
        <v>-9252</v>
      </c>
      <c r="AK18"/>
      <c r="AL18"/>
      <c r="AM18"/>
      <c r="AN18"/>
      <c r="AO18" s="50"/>
    </row>
    <row r="19" spans="1:45">
      <c r="A19" s="33">
        <v>2017</v>
      </c>
      <c r="B19" s="33">
        <v>18</v>
      </c>
      <c r="C19" s="5">
        <v>35261</v>
      </c>
      <c r="D19" s="6">
        <v>18039</v>
      </c>
      <c r="E19" s="7">
        <v>6643</v>
      </c>
      <c r="F19" s="33">
        <v>2017</v>
      </c>
      <c r="G19" s="8">
        <v>285440</v>
      </c>
      <c r="H19" s="43">
        <v>27138</v>
      </c>
      <c r="I19" s="43">
        <v>422774</v>
      </c>
      <c r="J19" s="43">
        <v>93491</v>
      </c>
      <c r="K19" s="33">
        <v>2017</v>
      </c>
      <c r="L19" s="43">
        <v>10493</v>
      </c>
      <c r="M19" s="43">
        <v>136840</v>
      </c>
      <c r="N19" s="43">
        <v>27497</v>
      </c>
      <c r="O19" s="33">
        <v>2017</v>
      </c>
      <c r="P19" s="46">
        <v>-83133</v>
      </c>
      <c r="Q19" s="8">
        <f t="shared" si="0"/>
        <v>285440</v>
      </c>
      <c r="T19" s="33">
        <v>2017</v>
      </c>
      <c r="U19" s="5">
        <f t="shared" si="1"/>
        <v>655</v>
      </c>
      <c r="V19" s="6">
        <f t="shared" si="2"/>
        <v>1421</v>
      </c>
      <c r="W19" s="7">
        <f t="shared" si="3"/>
        <v>598</v>
      </c>
      <c r="X19" s="33">
        <v>2017</v>
      </c>
      <c r="Y19" s="8">
        <f t="shared" si="4"/>
        <v>22510</v>
      </c>
      <c r="Z19" s="43">
        <f t="shared" si="5"/>
        <v>270</v>
      </c>
      <c r="AA19" s="43">
        <f t="shared" si="6"/>
        <v>32266</v>
      </c>
      <c r="AB19" s="43">
        <f t="shared" si="7"/>
        <v>10867</v>
      </c>
      <c r="AC19" s="33">
        <v>2017</v>
      </c>
      <c r="AD19" s="43">
        <f t="shared" si="12"/>
        <v>175</v>
      </c>
      <c r="AE19" s="43">
        <f t="shared" si="13"/>
        <v>7742</v>
      </c>
      <c r="AF19" s="43">
        <f t="shared" si="14"/>
        <v>4024</v>
      </c>
      <c r="AG19" s="33">
        <v>2017</v>
      </c>
      <c r="AH19" s="46">
        <f t="shared" si="11"/>
        <v>-8952</v>
      </c>
      <c r="AK19"/>
      <c r="AL19"/>
      <c r="AM19"/>
      <c r="AN19"/>
      <c r="AO19" s="50"/>
    </row>
    <row r="20" spans="1:45">
      <c r="A20" s="33">
        <v>2018</v>
      </c>
      <c r="B20" s="33">
        <v>19</v>
      </c>
      <c r="C20" s="5">
        <v>37298</v>
      </c>
      <c r="D20" s="6">
        <v>20221</v>
      </c>
      <c r="E20" s="7">
        <v>7614</v>
      </c>
      <c r="F20" s="33">
        <v>2018</v>
      </c>
      <c r="G20" s="8">
        <v>320131</v>
      </c>
      <c r="H20" s="43">
        <v>28442</v>
      </c>
      <c r="I20" s="43">
        <v>455595</v>
      </c>
      <c r="J20" s="43">
        <v>114053</v>
      </c>
      <c r="K20" s="33">
        <v>2018</v>
      </c>
      <c r="L20" s="43">
        <v>11051</v>
      </c>
      <c r="M20" s="43">
        <v>144969</v>
      </c>
      <c r="N20" s="43">
        <v>32354</v>
      </c>
      <c r="O20" s="33">
        <v>2018</v>
      </c>
      <c r="P20" s="46">
        <v>-89585</v>
      </c>
      <c r="Q20" s="8">
        <f t="shared" si="0"/>
        <v>320131</v>
      </c>
      <c r="T20" s="33">
        <v>2018</v>
      </c>
      <c r="U20" s="5">
        <f t="shared" si="1"/>
        <v>2037</v>
      </c>
      <c r="V20" s="6">
        <f t="shared" si="2"/>
        <v>2182</v>
      </c>
      <c r="W20" s="7">
        <f t="shared" si="3"/>
        <v>971</v>
      </c>
      <c r="X20" s="33">
        <v>2018</v>
      </c>
      <c r="Y20" s="8">
        <f t="shared" si="4"/>
        <v>34691</v>
      </c>
      <c r="Z20" s="43">
        <f t="shared" si="5"/>
        <v>1304</v>
      </c>
      <c r="AA20" s="43">
        <f t="shared" si="6"/>
        <v>32821</v>
      </c>
      <c r="AB20" s="43">
        <f t="shared" si="7"/>
        <v>20562</v>
      </c>
      <c r="AC20" s="33">
        <v>2018</v>
      </c>
      <c r="AD20" s="43">
        <f t="shared" si="12"/>
        <v>558</v>
      </c>
      <c r="AE20" s="43">
        <f t="shared" si="13"/>
        <v>8129</v>
      </c>
      <c r="AF20" s="43">
        <f t="shared" si="14"/>
        <v>4857</v>
      </c>
      <c r="AG20" s="33">
        <v>2018</v>
      </c>
      <c r="AH20" s="46">
        <f t="shared" si="11"/>
        <v>-6452</v>
      </c>
      <c r="AK20"/>
      <c r="AL20"/>
      <c r="AM20"/>
      <c r="AN20"/>
      <c r="AO20" s="50"/>
    </row>
    <row r="21" spans="1:45">
      <c r="A21" s="33">
        <v>2019</v>
      </c>
      <c r="B21" s="33">
        <v>20</v>
      </c>
      <c r="C21" s="5">
        <v>39437</v>
      </c>
      <c r="D21" s="6">
        <v>21710</v>
      </c>
      <c r="E21" s="7">
        <v>7426</v>
      </c>
      <c r="F21" s="33">
        <v>2019</v>
      </c>
      <c r="G21" s="8">
        <v>365325</v>
      </c>
      <c r="H21" s="43">
        <v>29714</v>
      </c>
      <c r="I21" s="43">
        <v>484536</v>
      </c>
      <c r="J21" s="43">
        <v>141661</v>
      </c>
      <c r="K21" s="33">
        <v>2019</v>
      </c>
      <c r="L21" s="43">
        <v>11566</v>
      </c>
      <c r="M21" s="43">
        <v>149281</v>
      </c>
      <c r="N21" s="43">
        <v>38750</v>
      </c>
      <c r="O21" s="33">
        <v>2019</v>
      </c>
      <c r="P21" s="46">
        <v>-90989</v>
      </c>
      <c r="Q21" s="8">
        <f t="shared" si="0"/>
        <v>365325</v>
      </c>
      <c r="T21" s="33">
        <v>2019</v>
      </c>
      <c r="U21" s="5">
        <f t="shared" si="1"/>
        <v>2139</v>
      </c>
      <c r="V21" s="6">
        <f t="shared" si="2"/>
        <v>1489</v>
      </c>
      <c r="W21" s="7">
        <f t="shared" si="3"/>
        <v>-188</v>
      </c>
      <c r="X21" s="33">
        <v>2019</v>
      </c>
      <c r="Y21" s="8">
        <f t="shared" si="4"/>
        <v>45194</v>
      </c>
      <c r="Z21" s="43">
        <f t="shared" si="5"/>
        <v>1272</v>
      </c>
      <c r="AA21" s="43">
        <f t="shared" si="6"/>
        <v>28941</v>
      </c>
      <c r="AB21" s="43">
        <f t="shared" si="7"/>
        <v>27608</v>
      </c>
      <c r="AC21" s="33">
        <v>2019</v>
      </c>
      <c r="AD21" s="43">
        <f t="shared" si="12"/>
        <v>515</v>
      </c>
      <c r="AE21" s="43">
        <f t="shared" si="13"/>
        <v>4312</v>
      </c>
      <c r="AF21" s="43">
        <f t="shared" si="14"/>
        <v>6396</v>
      </c>
      <c r="AG21" s="33">
        <v>2019</v>
      </c>
      <c r="AH21" s="46">
        <f t="shared" si="11"/>
        <v>-1404</v>
      </c>
      <c r="AK21"/>
      <c r="AL21"/>
      <c r="AM21"/>
      <c r="AN21"/>
      <c r="AO21" s="50"/>
    </row>
    <row r="22" spans="1:45">
      <c r="A22" s="33">
        <v>2020</v>
      </c>
      <c r="B22" s="33">
        <v>21</v>
      </c>
      <c r="C22" s="9">
        <v>42735</v>
      </c>
      <c r="D22" s="6">
        <v>23075</v>
      </c>
      <c r="E22" s="9">
        <v>7424</v>
      </c>
      <c r="F22" s="33">
        <v>2020</v>
      </c>
      <c r="G22" s="8">
        <v>395278</v>
      </c>
      <c r="H22" s="43">
        <v>31103</v>
      </c>
      <c r="I22" s="43">
        <v>510059</v>
      </c>
      <c r="J22" s="43">
        <v>154767</v>
      </c>
      <c r="K22" s="33">
        <v>2020</v>
      </c>
      <c r="L22" s="43">
        <v>12024</v>
      </c>
      <c r="M22" s="43">
        <v>148924</v>
      </c>
      <c r="N22" s="43">
        <v>47445</v>
      </c>
      <c r="O22" s="33">
        <v>2020</v>
      </c>
      <c r="P22" s="46">
        <v>-92258</v>
      </c>
      <c r="Q22" s="8">
        <f t="shared" si="0"/>
        <v>395278</v>
      </c>
      <c r="T22" s="33">
        <v>2020</v>
      </c>
      <c r="U22" s="5">
        <f t="shared" si="1"/>
        <v>3298</v>
      </c>
      <c r="V22" s="6">
        <f t="shared" si="2"/>
        <v>1365</v>
      </c>
      <c r="W22" s="7">
        <f t="shared" si="3"/>
        <v>-2</v>
      </c>
      <c r="X22" s="33">
        <v>2020</v>
      </c>
      <c r="Y22" s="8">
        <f t="shared" si="4"/>
        <v>29953</v>
      </c>
      <c r="Z22" s="43">
        <f t="shared" si="5"/>
        <v>1389</v>
      </c>
      <c r="AA22" s="43">
        <f t="shared" si="6"/>
        <v>25523</v>
      </c>
      <c r="AB22" s="43">
        <f t="shared" si="7"/>
        <v>13106</v>
      </c>
      <c r="AC22" s="33">
        <v>2020</v>
      </c>
      <c r="AD22" s="43">
        <f t="shared" si="12"/>
        <v>458</v>
      </c>
      <c r="AE22" s="43">
        <f t="shared" si="13"/>
        <v>-357</v>
      </c>
      <c r="AF22" s="43">
        <f t="shared" si="14"/>
        <v>8695</v>
      </c>
      <c r="AG22" s="33">
        <v>2020</v>
      </c>
      <c r="AH22" s="46">
        <f t="shared" si="11"/>
        <v>-1269</v>
      </c>
      <c r="AK22"/>
      <c r="AL22"/>
      <c r="AM22"/>
      <c r="AN22"/>
      <c r="AO22" s="50"/>
    </row>
    <row r="25" spans="1:45">
      <c r="C25" s="12"/>
      <c r="D25" s="12"/>
      <c r="E25" s="12"/>
      <c r="F25" s="12"/>
    </row>
    <row r="29" spans="1:45">
      <c r="K29" s="13"/>
    </row>
    <row r="30" spans="1:45">
      <c r="K30" s="14"/>
    </row>
    <row r="31" spans="1:45">
      <c r="A31" s="60" t="s">
        <v>80</v>
      </c>
      <c r="B31" s="53"/>
      <c r="C31" s="53"/>
      <c r="D31" s="53"/>
      <c r="E31" s="54" t="s">
        <v>81</v>
      </c>
      <c r="F31"/>
      <c r="G31"/>
      <c r="H31"/>
      <c r="I31"/>
      <c r="J31"/>
      <c r="K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25.5">
      <c r="A32" s="18" t="s">
        <v>10</v>
      </c>
      <c r="B32" s="19" t="s">
        <v>15</v>
      </c>
      <c r="C32" s="19" t="s">
        <v>16</v>
      </c>
      <c r="E32" s="18" t="s">
        <v>10</v>
      </c>
      <c r="F32" s="20" t="str">
        <f t="shared" ref="F32:F43" si="15">B32</f>
        <v>Slope 2014-2020</v>
      </c>
      <c r="G32" s="20" t="s">
        <v>17</v>
      </c>
      <c r="H32" s="20" t="s">
        <v>11</v>
      </c>
      <c r="I32" s="20" t="s">
        <v>14</v>
      </c>
      <c r="J32" s="20" t="s">
        <v>12</v>
      </c>
      <c r="K32" s="20" t="s">
        <v>13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>
      <c r="A33" s="36" t="s">
        <v>2</v>
      </c>
      <c r="B33" s="21" cm="1">
        <f t="array" ref="B33:C33">LINEST(C16:C22)</f>
        <v>1620.1071428571424</v>
      </c>
      <c r="C33" s="21">
        <v>30059.428571428576</v>
      </c>
      <c r="E33" s="36" t="s">
        <v>2</v>
      </c>
      <c r="F33" s="22">
        <f t="shared" si="15"/>
        <v>1620.1071428571424</v>
      </c>
      <c r="G33" s="22">
        <f>AVERAGE(U17:U22)</f>
        <v>1868.5</v>
      </c>
      <c r="H33" s="22">
        <f>C22</f>
        <v>42735</v>
      </c>
      <c r="I33" s="23">
        <f t="shared" ref="I33:J43" si="16">F33/$H33</f>
        <v>3.7910545053402189E-2</v>
      </c>
      <c r="J33" s="23">
        <f>G33/$H33</f>
        <v>4.3722943722943726E-2</v>
      </c>
      <c r="K33" s="23">
        <f t="shared" ref="K33:K42" si="17">I33-J33</f>
        <v>-5.8123986695415367E-3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>
      <c r="A34" s="37" t="s">
        <v>3</v>
      </c>
      <c r="B34" s="21" cm="1">
        <f t="array" ref="B34:C34">LINEST(D16:D22)</f>
        <v>1642.2857142857142</v>
      </c>
      <c r="C34" s="21">
        <v>11737.000000000002</v>
      </c>
      <c r="E34" s="37" t="s">
        <v>3</v>
      </c>
      <c r="F34" s="22">
        <f t="shared" si="15"/>
        <v>1642.2857142857142</v>
      </c>
      <c r="G34" s="22">
        <f>AVERAGE(V17:V22)</f>
        <v>1628.5</v>
      </c>
      <c r="H34" s="22">
        <f>D22</f>
        <v>23075</v>
      </c>
      <c r="I34" s="23">
        <f t="shared" si="16"/>
        <v>7.1171645256152299E-2</v>
      </c>
      <c r="J34" s="23">
        <f t="shared" si="16"/>
        <v>7.0574214517876488E-2</v>
      </c>
      <c r="K34" s="23">
        <f t="shared" si="17"/>
        <v>5.974307382758115E-4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25.5">
      <c r="A35" s="38" t="s">
        <v>4</v>
      </c>
      <c r="B35" s="21" cm="1">
        <f t="array" ref="B35:C35">LINEST(E16:E22)</f>
        <v>393.5</v>
      </c>
      <c r="C35" s="21">
        <v>5030</v>
      </c>
      <c r="E35" s="38" t="s">
        <v>4</v>
      </c>
      <c r="F35" s="22">
        <f t="shared" si="15"/>
        <v>393.5</v>
      </c>
      <c r="G35" s="22">
        <f>AVERAGE(W17:W22)</f>
        <v>316.83333333333331</v>
      </c>
      <c r="H35" s="22">
        <f>E22</f>
        <v>7424</v>
      </c>
      <c r="I35" s="23">
        <f t="shared" si="16"/>
        <v>5.3003771551724137E-2</v>
      </c>
      <c r="J35" s="23">
        <f t="shared" si="16"/>
        <v>4.2676903735632182E-2</v>
      </c>
      <c r="K35" s="23">
        <f t="shared" si="17"/>
        <v>1.0326867816091954E-2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25.5">
      <c r="A36" s="39" t="s">
        <v>5</v>
      </c>
      <c r="B36" s="21" cm="1">
        <f t="array" ref="B36:C36">LINEST(G16:G22)</f>
        <v>28810.285714285706</v>
      </c>
      <c r="C36" s="21">
        <v>184709.1428571429</v>
      </c>
      <c r="E36" s="39" t="s">
        <v>5</v>
      </c>
      <c r="F36" s="22">
        <f t="shared" si="15"/>
        <v>28810.285714285706</v>
      </c>
      <c r="G36" s="22">
        <f>AVERAGE(Y17:Y22)</f>
        <v>28229.5</v>
      </c>
      <c r="H36" s="22">
        <f>G22</f>
        <v>395278</v>
      </c>
      <c r="I36" s="23">
        <f t="shared" si="16"/>
        <v>7.2886135110696026E-2</v>
      </c>
      <c r="J36" s="23">
        <f t="shared" si="16"/>
        <v>7.1416825626521088E-2</v>
      </c>
      <c r="K36" s="23">
        <f t="shared" si="17"/>
        <v>1.4693094841749382E-3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>
      <c r="A37" s="44" t="s">
        <v>69</v>
      </c>
      <c r="B37" s="21" cm="1">
        <f t="array" ref="B37:C37">LINEST(H16:H22)</f>
        <v>970.21428571428567</v>
      </c>
      <c r="C37" s="21">
        <v>23864.857142857145</v>
      </c>
      <c r="E37" s="44" t="s">
        <v>69</v>
      </c>
      <c r="F37" s="22">
        <f t="shared" si="15"/>
        <v>970.21428571428567</v>
      </c>
      <c r="G37" s="22">
        <f>AVERAGE(Z17:Z22)</f>
        <v>978</v>
      </c>
      <c r="H37" s="22">
        <f>H22</f>
        <v>31103</v>
      </c>
      <c r="I37" s="23">
        <f t="shared" si="16"/>
        <v>3.1193591798678123E-2</v>
      </c>
      <c r="J37" s="23">
        <f t="shared" si="16"/>
        <v>3.1443912162813878E-2</v>
      </c>
      <c r="K37" s="23">
        <f t="shared" si="17"/>
        <v>-2.5032036413575459E-4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>
      <c r="A38" s="44" t="s">
        <v>42</v>
      </c>
      <c r="B38" s="21" cm="1">
        <f t="array" ref="B38:C38">LINEST(I16:I22)</f>
        <v>29622.5</v>
      </c>
      <c r="C38" s="21">
        <v>304649.71428571426</v>
      </c>
      <c r="E38" s="44" t="s">
        <v>42</v>
      </c>
      <c r="F38" s="22">
        <f t="shared" si="15"/>
        <v>29622.5</v>
      </c>
      <c r="G38" s="22">
        <f>AVERAGE(AA17:AA22)</f>
        <v>28694.166666666668</v>
      </c>
      <c r="H38" s="22">
        <f>I22</f>
        <v>510059</v>
      </c>
      <c r="I38" s="23">
        <f t="shared" si="16"/>
        <v>5.8076614666146463E-2</v>
      </c>
      <c r="J38" s="23">
        <f t="shared" si="16"/>
        <v>5.6256563783144045E-2</v>
      </c>
      <c r="K38" s="23">
        <f t="shared" si="17"/>
        <v>1.8200508830024179E-3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>
      <c r="A39" s="44" t="s">
        <v>43</v>
      </c>
      <c r="B39" s="21" cm="1">
        <f t="array" ref="B39:C39">LINEST(J16:J22)</f>
        <v>16089.892857142855</v>
      </c>
      <c r="C39" s="21">
        <v>38680.285714285725</v>
      </c>
      <c r="E39" s="44" t="s">
        <v>43</v>
      </c>
      <c r="F39" s="22">
        <f t="shared" si="15"/>
        <v>16089.892857142855</v>
      </c>
      <c r="G39" s="22">
        <f>AVERAGE(AB17:AB22)</f>
        <v>15933</v>
      </c>
      <c r="H39" s="22">
        <f>J22</f>
        <v>154767</v>
      </c>
      <c r="I39" s="23">
        <f t="shared" si="16"/>
        <v>0.10396203878826142</v>
      </c>
      <c r="J39" s="23">
        <f t="shared" si="16"/>
        <v>0.10294830293279575</v>
      </c>
      <c r="K39" s="23">
        <f t="shared" si="17"/>
        <v>1.0137358554656722E-3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>
      <c r="A40" s="44" t="s">
        <v>70</v>
      </c>
      <c r="B40" s="21" cm="1">
        <f t="array" ref="B40:C40">LINEST(L16:L22)</f>
        <v>412.92857142857144</v>
      </c>
      <c r="C40" s="21">
        <v>9045.2857142857138</v>
      </c>
      <c r="E40" s="44" t="s">
        <v>70</v>
      </c>
      <c r="F40" s="22">
        <f t="shared" si="15"/>
        <v>412.92857142857144</v>
      </c>
      <c r="G40" s="22">
        <f>AVERAGE(AD17:AD22)</f>
        <v>417.16666666666669</v>
      </c>
      <c r="H40" s="22">
        <f>L22</f>
        <v>12024</v>
      </c>
      <c r="I40" s="23">
        <f t="shared" si="16"/>
        <v>3.4342030225263762E-2</v>
      </c>
      <c r="J40" s="23">
        <f t="shared" si="16"/>
        <v>3.4694499889110671E-2</v>
      </c>
      <c r="K40" s="23">
        <f t="shared" si="17"/>
        <v>-3.5246966384690909E-4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>
      <c r="A41" s="44" t="s">
        <v>65</v>
      </c>
      <c r="B41" s="21" cm="1">
        <f t="array" ref="B41:C41">LINEST(M16:M22)</f>
        <v>6199.0714285714284</v>
      </c>
      <c r="C41" s="21">
        <v>110279.42857142858</v>
      </c>
      <c r="E41" s="44" t="s">
        <v>65</v>
      </c>
      <c r="F41" s="22">
        <f t="shared" si="15"/>
        <v>6199.0714285714284</v>
      </c>
      <c r="G41" s="22">
        <f>AVERAGE(AE17:AE22)</f>
        <v>5688.166666666667</v>
      </c>
      <c r="H41" s="22">
        <f>M22</f>
        <v>148924</v>
      </c>
      <c r="I41" s="23">
        <f t="shared" si="16"/>
        <v>4.1625738152154312E-2</v>
      </c>
      <c r="J41" s="23">
        <f t="shared" si="16"/>
        <v>3.8195097275567851E-2</v>
      </c>
      <c r="K41" s="23">
        <f t="shared" si="17"/>
        <v>3.4306408765864618E-3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>
      <c r="A42" s="44" t="s">
        <v>67</v>
      </c>
      <c r="B42" s="21" cm="1">
        <f t="array" ref="B42:C42">LINEST(N16:N22)</f>
        <v>4819.5357142857156</v>
      </c>
      <c r="C42" s="21">
        <v>10391.714285714279</v>
      </c>
      <c r="E42" s="44" t="s">
        <v>67</v>
      </c>
      <c r="F42" s="22">
        <f t="shared" si="15"/>
        <v>4819.5357142857156</v>
      </c>
      <c r="G42" s="22">
        <f>AVERAGE(AF17:AF22)</f>
        <v>5002.666666666667</v>
      </c>
      <c r="H42" s="22">
        <f>N22</f>
        <v>47445</v>
      </c>
      <c r="I42" s="23">
        <f t="shared" si="16"/>
        <v>0.10158153049395544</v>
      </c>
      <c r="J42" s="23">
        <f t="shared" si="16"/>
        <v>0.105441388274142</v>
      </c>
      <c r="K42" s="23">
        <f t="shared" si="17"/>
        <v>-3.8598577801865624E-3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>
      <c r="A43" s="47" t="s">
        <v>39</v>
      </c>
      <c r="B43" s="21" cm="1">
        <f t="array" ref="B43:C43">LINEST(P16:P22)</f>
        <v>-6440.7857142857129</v>
      </c>
      <c r="C43" s="21">
        <v>-52769.28571428571</v>
      </c>
      <c r="E43" s="47" t="s">
        <v>39</v>
      </c>
      <c r="F43" s="22">
        <f t="shared" si="15"/>
        <v>-6440.7857142857129</v>
      </c>
      <c r="G43" s="22">
        <f>AVERAGE(AH17:AH22)</f>
        <v>-6267.666666666667</v>
      </c>
      <c r="H43" s="22">
        <f>P22</f>
        <v>-92258</v>
      </c>
      <c r="I43" s="23">
        <f t="shared" si="16"/>
        <v>6.981276110782493E-2</v>
      </c>
      <c r="J43" s="23">
        <f t="shared" si="16"/>
        <v>6.7936294594145408E-2</v>
      </c>
      <c r="K43" s="23">
        <f t="shared" ref="K43" si="18">I43-J43</f>
        <v>1.8764665136795228E-3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>
      <c r="A51" s="15" t="s">
        <v>27</v>
      </c>
      <c r="B51" s="16"/>
      <c r="C51" s="16"/>
      <c r="D51" s="16"/>
      <c r="E51" s="16"/>
      <c r="F51" s="16"/>
      <c r="G51" s="16"/>
    </row>
    <row r="52" spans="1:45" ht="38.25">
      <c r="A52" s="32" t="s">
        <v>1</v>
      </c>
      <c r="B52" s="32" t="s">
        <v>0</v>
      </c>
      <c r="C52" s="1" t="s">
        <v>2</v>
      </c>
      <c r="D52" s="1" t="s">
        <v>6</v>
      </c>
      <c r="E52" s="1" t="s">
        <v>18</v>
      </c>
      <c r="F52" s="1" t="s">
        <v>19</v>
      </c>
      <c r="G52" s="1" t="s">
        <v>20</v>
      </c>
    </row>
    <row r="53" spans="1:45">
      <c r="A53" s="33">
        <v>1</v>
      </c>
      <c r="B53" s="33">
        <v>2014</v>
      </c>
      <c r="C53" s="10">
        <f t="shared" ref="C53:C59" si="19">C16</f>
        <v>31524</v>
      </c>
      <c r="D53" s="11"/>
      <c r="E53" s="11"/>
      <c r="F53" s="24">
        <f>(A53*$B$33)+$C$33</f>
        <v>31679.535714285717</v>
      </c>
      <c r="G53" s="11"/>
      <c r="H53" s="25"/>
    </row>
    <row r="54" spans="1:45">
      <c r="A54" s="33">
        <v>2</v>
      </c>
      <c r="B54" s="33">
        <v>2015</v>
      </c>
      <c r="C54" s="10">
        <f t="shared" si="19"/>
        <v>34918</v>
      </c>
      <c r="D54" s="26">
        <f t="shared" ref="D54:D59" si="20">U17</f>
        <v>3394</v>
      </c>
      <c r="E54" s="24">
        <f t="shared" ref="E54:E59" si="21">C53+$D$63</f>
        <v>33392.5</v>
      </c>
      <c r="F54" s="24">
        <f>(A54*$B$33)+$C$33</f>
        <v>33299.642857142862</v>
      </c>
      <c r="G54" s="17">
        <f>F54/E54-1</f>
        <v>-2.7807784040470018E-3</v>
      </c>
      <c r="H54" s="25"/>
    </row>
    <row r="55" spans="1:45">
      <c r="A55" s="33">
        <v>3</v>
      </c>
      <c r="B55" s="33">
        <v>2016</v>
      </c>
      <c r="C55" s="10">
        <f t="shared" si="19"/>
        <v>34606</v>
      </c>
      <c r="D55" s="26">
        <f t="shared" si="20"/>
        <v>-312</v>
      </c>
      <c r="E55" s="24">
        <f t="shared" si="21"/>
        <v>36786.5</v>
      </c>
      <c r="F55" s="24">
        <f t="shared" ref="F55:F59" si="22">(A55*$B$33)+$C$33</f>
        <v>34919.75</v>
      </c>
      <c r="G55" s="17">
        <f t="shared" ref="G55:G59" si="23">F55/E55-1</f>
        <v>-5.0745518056895866E-2</v>
      </c>
      <c r="H55" s="25"/>
    </row>
    <row r="56" spans="1:45">
      <c r="A56" s="33">
        <v>4</v>
      </c>
      <c r="B56" s="33">
        <v>2017</v>
      </c>
      <c r="C56" s="10">
        <f t="shared" si="19"/>
        <v>35261</v>
      </c>
      <c r="D56" s="26">
        <f t="shared" si="20"/>
        <v>655</v>
      </c>
      <c r="E56" s="24">
        <f t="shared" si="21"/>
        <v>36474.5</v>
      </c>
      <c r="F56" s="24">
        <f t="shared" si="22"/>
        <v>36539.857142857145</v>
      </c>
      <c r="G56" s="17">
        <f t="shared" si="23"/>
        <v>1.7918584999696563E-3</v>
      </c>
      <c r="H56" s="25"/>
    </row>
    <row r="57" spans="1:45">
      <c r="A57" s="33">
        <v>5</v>
      </c>
      <c r="B57" s="33">
        <v>2018</v>
      </c>
      <c r="C57" s="10">
        <f t="shared" si="19"/>
        <v>37298</v>
      </c>
      <c r="D57" s="26">
        <f t="shared" si="20"/>
        <v>2037</v>
      </c>
      <c r="E57" s="24">
        <f t="shared" si="21"/>
        <v>37129.5</v>
      </c>
      <c r="F57" s="24">
        <f t="shared" si="22"/>
        <v>38159.96428571429</v>
      </c>
      <c r="G57" s="17">
        <f t="shared" si="23"/>
        <v>2.7753249726343965E-2</v>
      </c>
      <c r="H57" s="25"/>
    </row>
    <row r="58" spans="1:45">
      <c r="A58" s="33">
        <v>6</v>
      </c>
      <c r="B58" s="33">
        <v>2019</v>
      </c>
      <c r="C58" s="10">
        <f t="shared" si="19"/>
        <v>39437</v>
      </c>
      <c r="D58" s="26">
        <f t="shared" si="20"/>
        <v>2139</v>
      </c>
      <c r="E58" s="24">
        <f t="shared" si="21"/>
        <v>39166.5</v>
      </c>
      <c r="F58" s="24">
        <f t="shared" si="22"/>
        <v>39780.071428571435</v>
      </c>
      <c r="G58" s="17">
        <f t="shared" si="23"/>
        <v>1.5665720158079877E-2</v>
      </c>
      <c r="H58" s="25"/>
    </row>
    <row r="59" spans="1:45">
      <c r="A59" s="33">
        <v>7</v>
      </c>
      <c r="B59" s="33">
        <v>2020</v>
      </c>
      <c r="C59" s="10">
        <f t="shared" si="19"/>
        <v>42735</v>
      </c>
      <c r="D59" s="26">
        <f t="shared" si="20"/>
        <v>3298</v>
      </c>
      <c r="E59" s="24">
        <f t="shared" si="21"/>
        <v>41305.5</v>
      </c>
      <c r="F59" s="24">
        <f t="shared" si="22"/>
        <v>41400.178571428572</v>
      </c>
      <c r="G59" s="17">
        <f t="shared" si="23"/>
        <v>2.2921541060771933E-3</v>
      </c>
      <c r="H59" s="25"/>
    </row>
    <row r="60" spans="1:45">
      <c r="G60" s="27"/>
      <c r="H60" s="27"/>
    </row>
    <row r="61" spans="1:45">
      <c r="G61"/>
    </row>
    <row r="62" spans="1:45">
      <c r="C62" s="28" t="s">
        <v>21</v>
      </c>
      <c r="D62" s="28" t="s">
        <v>22</v>
      </c>
      <c r="G62"/>
    </row>
    <row r="63" spans="1:45">
      <c r="C63" s="29">
        <f>B33</f>
        <v>1620.1071428571424</v>
      </c>
      <c r="D63" s="30">
        <f>AVERAGE(D54:D59)</f>
        <v>1868.5</v>
      </c>
      <c r="G63"/>
    </row>
    <row r="65" spans="1:7">
      <c r="C65" s="28" t="s">
        <v>24</v>
      </c>
      <c r="D65" s="28" t="s">
        <v>25</v>
      </c>
      <c r="E65" s="28" t="s">
        <v>76</v>
      </c>
      <c r="F65" s="51" t="s">
        <v>77</v>
      </c>
    </row>
    <row r="66" spans="1:7">
      <c r="C66" s="17">
        <f>C63/C59</f>
        <v>3.7910545053402189E-2</v>
      </c>
      <c r="D66" s="17">
        <f>D63/C59</f>
        <v>4.3722943722943726E-2</v>
      </c>
      <c r="E66" s="17">
        <f>C66-D66</f>
        <v>-5.8123986695415367E-3</v>
      </c>
      <c r="F66" s="31">
        <f>E66-K33</f>
        <v>0</v>
      </c>
    </row>
    <row r="70" spans="1:7">
      <c r="A70" s="15" t="s">
        <v>3</v>
      </c>
      <c r="B70" s="16"/>
      <c r="C70" s="16"/>
      <c r="D70" s="16"/>
      <c r="E70" s="16"/>
      <c r="F70" s="16"/>
      <c r="G70" s="16"/>
    </row>
    <row r="71" spans="1:7" ht="38.25">
      <c r="A71" s="32" t="s">
        <v>1</v>
      </c>
      <c r="B71" s="32" t="s">
        <v>0</v>
      </c>
      <c r="C71" s="2" t="s">
        <v>3</v>
      </c>
      <c r="D71" s="2" t="s">
        <v>7</v>
      </c>
      <c r="E71" s="2" t="s">
        <v>18</v>
      </c>
      <c r="F71" s="2" t="s">
        <v>19</v>
      </c>
      <c r="G71" s="2" t="s">
        <v>20</v>
      </c>
    </row>
    <row r="72" spans="1:7">
      <c r="A72" s="33">
        <v>1</v>
      </c>
      <c r="B72" s="33">
        <v>2014</v>
      </c>
      <c r="C72" s="10">
        <f t="shared" ref="C72:C78" si="24">D16</f>
        <v>13304</v>
      </c>
      <c r="D72" s="11"/>
      <c r="E72" s="11"/>
      <c r="F72" s="24">
        <f>(A72*$B$34)+$C$34</f>
        <v>13379.285714285716</v>
      </c>
      <c r="G72" s="11"/>
    </row>
    <row r="73" spans="1:7">
      <c r="A73" s="33">
        <v>2</v>
      </c>
      <c r="B73" s="33">
        <v>2015</v>
      </c>
      <c r="C73" s="10">
        <f t="shared" si="24"/>
        <v>15176</v>
      </c>
      <c r="D73" s="26">
        <f t="shared" ref="D73:D78" si="25">V17</f>
        <v>1872</v>
      </c>
      <c r="E73" s="24">
        <f>C72+$D$82</f>
        <v>14932.5</v>
      </c>
      <c r="F73" s="24">
        <f>(A73*$B$34)+$C$34</f>
        <v>15021.571428571431</v>
      </c>
      <c r="G73" s="17">
        <f>F73/E73-1</f>
        <v>5.9649374566503877E-3</v>
      </c>
    </row>
    <row r="74" spans="1:7">
      <c r="A74" s="33">
        <v>3</v>
      </c>
      <c r="B74" s="33">
        <v>2016</v>
      </c>
      <c r="C74" s="10">
        <f t="shared" si="24"/>
        <v>16618</v>
      </c>
      <c r="D74" s="26">
        <f t="shared" si="25"/>
        <v>1442</v>
      </c>
      <c r="E74" s="24">
        <f t="shared" ref="E74:E78" si="26">C73+$D$82</f>
        <v>16804.5</v>
      </c>
      <c r="F74" s="24">
        <f>(A74*$B$34)+$C$34</f>
        <v>16663.857142857145</v>
      </c>
      <c r="G74" s="17">
        <f t="shared" ref="G74:G78" si="27">F74/E74-1</f>
        <v>-8.3693568474429991E-3</v>
      </c>
    </row>
    <row r="75" spans="1:7">
      <c r="A75" s="33">
        <v>4</v>
      </c>
      <c r="B75" s="33">
        <v>2017</v>
      </c>
      <c r="C75" s="10">
        <f t="shared" si="24"/>
        <v>18039</v>
      </c>
      <c r="D75" s="26">
        <f t="shared" si="25"/>
        <v>1421</v>
      </c>
      <c r="E75" s="24">
        <f t="shared" si="26"/>
        <v>18246.5</v>
      </c>
      <c r="F75" s="24">
        <f t="shared" ref="F75:F78" si="28">(A75*$B$34)+$C$34</f>
        <v>18306.142857142859</v>
      </c>
      <c r="G75" s="17">
        <f t="shared" si="27"/>
        <v>3.2687286407178107E-3</v>
      </c>
    </row>
    <row r="76" spans="1:7">
      <c r="A76" s="33">
        <v>5</v>
      </c>
      <c r="B76" s="33">
        <v>2018</v>
      </c>
      <c r="C76" s="10">
        <f t="shared" si="24"/>
        <v>20221</v>
      </c>
      <c r="D76" s="26">
        <f t="shared" si="25"/>
        <v>2182</v>
      </c>
      <c r="E76" s="24">
        <f t="shared" si="26"/>
        <v>19667.5</v>
      </c>
      <c r="F76" s="24">
        <f t="shared" si="28"/>
        <v>19948.428571428572</v>
      </c>
      <c r="G76" s="17">
        <f t="shared" si="27"/>
        <v>1.4283898382029925E-2</v>
      </c>
    </row>
    <row r="77" spans="1:7">
      <c r="A77" s="33">
        <v>6</v>
      </c>
      <c r="B77" s="33">
        <v>2019</v>
      </c>
      <c r="C77" s="10">
        <f t="shared" si="24"/>
        <v>21710</v>
      </c>
      <c r="D77" s="26">
        <f t="shared" si="25"/>
        <v>1489</v>
      </c>
      <c r="E77" s="24">
        <f t="shared" si="26"/>
        <v>21849.5</v>
      </c>
      <c r="F77" s="24">
        <f t="shared" si="28"/>
        <v>21590.71428571429</v>
      </c>
      <c r="G77" s="17">
        <f t="shared" si="27"/>
        <v>-1.1844010814238803E-2</v>
      </c>
    </row>
    <row r="78" spans="1:7">
      <c r="A78" s="33">
        <v>7</v>
      </c>
      <c r="B78" s="33">
        <v>2020</v>
      </c>
      <c r="C78" s="10">
        <f t="shared" si="24"/>
        <v>23075</v>
      </c>
      <c r="D78" s="26">
        <f t="shared" si="25"/>
        <v>1365</v>
      </c>
      <c r="E78" s="24">
        <f t="shared" si="26"/>
        <v>23338.5</v>
      </c>
      <c r="F78" s="24">
        <f t="shared" si="28"/>
        <v>23233</v>
      </c>
      <c r="G78" s="17">
        <f t="shared" si="27"/>
        <v>-4.5204276195984772E-3</v>
      </c>
    </row>
    <row r="79" spans="1:7">
      <c r="G79" s="27"/>
    </row>
    <row r="80" spans="1:7">
      <c r="G80"/>
    </row>
    <row r="81" spans="1:7">
      <c r="C81" s="28" t="s">
        <v>21</v>
      </c>
      <c r="D81" s="28" t="s">
        <v>22</v>
      </c>
      <c r="G81"/>
    </row>
    <row r="82" spans="1:7">
      <c r="C82" s="29">
        <f>B34</f>
        <v>1642.2857142857142</v>
      </c>
      <c r="D82" s="30">
        <f>AVERAGE(D73:D78)</f>
        <v>1628.5</v>
      </c>
      <c r="G82"/>
    </row>
    <row r="84" spans="1:7">
      <c r="C84" s="28" t="s">
        <v>24</v>
      </c>
      <c r="D84" s="28" t="s">
        <v>25</v>
      </c>
      <c r="E84" s="28" t="s">
        <v>76</v>
      </c>
      <c r="F84" s="51" t="s">
        <v>77</v>
      </c>
    </row>
    <row r="85" spans="1:7">
      <c r="C85" s="17">
        <f>C82/C78</f>
        <v>7.1171645256152299E-2</v>
      </c>
      <c r="D85" s="17">
        <f>D82/C78</f>
        <v>7.0574214517876488E-2</v>
      </c>
      <c r="E85" s="17">
        <f>C85-D85</f>
        <v>5.974307382758115E-4</v>
      </c>
      <c r="F85" s="31">
        <f>E85-K34</f>
        <v>0</v>
      </c>
    </row>
    <row r="89" spans="1:7">
      <c r="A89" s="15" t="s">
        <v>4</v>
      </c>
      <c r="B89" s="16"/>
      <c r="C89" s="16"/>
      <c r="D89" s="16"/>
      <c r="E89" s="16"/>
      <c r="F89" s="16"/>
      <c r="G89" s="16"/>
    </row>
    <row r="90" spans="1:7" ht="38.25">
      <c r="A90" s="32" t="s">
        <v>1</v>
      </c>
      <c r="B90" s="32" t="s">
        <v>0</v>
      </c>
      <c r="C90" s="3" t="s">
        <v>4</v>
      </c>
      <c r="D90" s="3" t="s">
        <v>8</v>
      </c>
      <c r="E90" s="3" t="s">
        <v>18</v>
      </c>
      <c r="F90" s="3" t="s">
        <v>19</v>
      </c>
      <c r="G90" s="3" t="s">
        <v>20</v>
      </c>
    </row>
    <row r="91" spans="1:7">
      <c r="A91" s="33">
        <v>1</v>
      </c>
      <c r="B91" s="33">
        <v>2014</v>
      </c>
      <c r="C91" s="10">
        <f t="shared" ref="C91:C97" si="29">E16</f>
        <v>5523</v>
      </c>
      <c r="D91" s="11"/>
      <c r="E91" s="11"/>
      <c r="F91" s="24">
        <f>(A91*$B$35)+$C$35</f>
        <v>5423.5</v>
      </c>
      <c r="G91" s="11"/>
    </row>
    <row r="92" spans="1:7">
      <c r="A92" s="33">
        <v>2</v>
      </c>
      <c r="B92" s="33">
        <v>2015</v>
      </c>
      <c r="C92" s="10">
        <f t="shared" si="29"/>
        <v>5553</v>
      </c>
      <c r="D92" s="26">
        <f t="shared" ref="D92:D97" si="30">W17</f>
        <v>30</v>
      </c>
      <c r="E92" s="24">
        <f>C91+$D$101</f>
        <v>5839.833333333333</v>
      </c>
      <c r="F92" s="24">
        <f t="shared" ref="F92:F97" si="31">(A92*$B$35)+$C$35</f>
        <v>5817</v>
      </c>
      <c r="G92" s="17">
        <f>F92/E92-1</f>
        <v>-3.9099289363280221E-3</v>
      </c>
    </row>
    <row r="93" spans="1:7">
      <c r="A93" s="33">
        <v>3</v>
      </c>
      <c r="B93" s="33">
        <v>2016</v>
      </c>
      <c r="C93" s="10">
        <f t="shared" si="29"/>
        <v>6045</v>
      </c>
      <c r="D93" s="26">
        <f t="shared" si="30"/>
        <v>492</v>
      </c>
      <c r="E93" s="24">
        <f t="shared" ref="E93:E97" si="32">C92+$D$101</f>
        <v>5869.833333333333</v>
      </c>
      <c r="F93" s="24">
        <f t="shared" si="31"/>
        <v>6210.5</v>
      </c>
      <c r="G93" s="17">
        <f t="shared" ref="G93:G97" si="33">F93/E93-1</f>
        <v>5.8036855106618601E-2</v>
      </c>
    </row>
    <row r="94" spans="1:7">
      <c r="A94" s="33">
        <v>4</v>
      </c>
      <c r="B94" s="33">
        <v>2017</v>
      </c>
      <c r="C94" s="10">
        <f t="shared" si="29"/>
        <v>6643</v>
      </c>
      <c r="D94" s="26">
        <f t="shared" si="30"/>
        <v>598</v>
      </c>
      <c r="E94" s="24">
        <f t="shared" si="32"/>
        <v>6361.833333333333</v>
      </c>
      <c r="F94" s="24">
        <f t="shared" si="31"/>
        <v>6604</v>
      </c>
      <c r="G94" s="17">
        <f t="shared" si="33"/>
        <v>3.8065547143119272E-2</v>
      </c>
    </row>
    <row r="95" spans="1:7">
      <c r="A95" s="33">
        <v>5</v>
      </c>
      <c r="B95" s="33">
        <v>2018</v>
      </c>
      <c r="C95" s="10">
        <f t="shared" si="29"/>
        <v>7614</v>
      </c>
      <c r="D95" s="26">
        <f t="shared" si="30"/>
        <v>971</v>
      </c>
      <c r="E95" s="24">
        <f t="shared" si="32"/>
        <v>6959.833333333333</v>
      </c>
      <c r="F95" s="24">
        <f t="shared" si="31"/>
        <v>6997.5</v>
      </c>
      <c r="G95" s="17">
        <f t="shared" si="33"/>
        <v>5.4120069925045478E-3</v>
      </c>
    </row>
    <row r="96" spans="1:7">
      <c r="A96" s="33">
        <v>6</v>
      </c>
      <c r="B96" s="33">
        <v>2019</v>
      </c>
      <c r="C96" s="10">
        <f t="shared" si="29"/>
        <v>7426</v>
      </c>
      <c r="D96" s="26">
        <f t="shared" si="30"/>
        <v>-188</v>
      </c>
      <c r="E96" s="24">
        <f t="shared" si="32"/>
        <v>7930.833333333333</v>
      </c>
      <c r="F96" s="24">
        <f t="shared" si="31"/>
        <v>7391</v>
      </c>
      <c r="G96" s="17">
        <f t="shared" si="33"/>
        <v>-6.8067668382893687E-2</v>
      </c>
    </row>
    <row r="97" spans="1:7">
      <c r="A97" s="33">
        <v>7</v>
      </c>
      <c r="B97" s="33">
        <v>2020</v>
      </c>
      <c r="C97" s="10">
        <f t="shared" si="29"/>
        <v>7424</v>
      </c>
      <c r="D97" s="26">
        <f t="shared" si="30"/>
        <v>-2</v>
      </c>
      <c r="E97" s="24">
        <f t="shared" si="32"/>
        <v>7742.833333333333</v>
      </c>
      <c r="F97" s="24">
        <f t="shared" si="31"/>
        <v>7784.5</v>
      </c>
      <c r="G97" s="17">
        <f t="shared" si="33"/>
        <v>5.381320360763775E-3</v>
      </c>
    </row>
    <row r="98" spans="1:7">
      <c r="G98" s="27"/>
    </row>
    <row r="99" spans="1:7">
      <c r="G99"/>
    </row>
    <row r="100" spans="1:7">
      <c r="C100" s="28" t="s">
        <v>21</v>
      </c>
      <c r="D100" s="28" t="s">
        <v>22</v>
      </c>
      <c r="G100"/>
    </row>
    <row r="101" spans="1:7">
      <c r="C101" s="29">
        <f>B35</f>
        <v>393.5</v>
      </c>
      <c r="D101" s="30">
        <f>AVERAGE(D92:D97)</f>
        <v>316.83333333333331</v>
      </c>
      <c r="G101"/>
    </row>
    <row r="103" spans="1:7">
      <c r="C103" s="28" t="s">
        <v>24</v>
      </c>
      <c r="D103" s="28" t="s">
        <v>25</v>
      </c>
      <c r="E103" s="28" t="s">
        <v>76</v>
      </c>
      <c r="F103" s="51" t="s">
        <v>77</v>
      </c>
    </row>
    <row r="104" spans="1:7">
      <c r="C104" s="17">
        <f>C101/C97</f>
        <v>5.3003771551724137E-2</v>
      </c>
      <c r="D104" s="17">
        <f>D101/C97</f>
        <v>4.2676903735632182E-2</v>
      </c>
      <c r="E104" s="17">
        <f>C104-D104</f>
        <v>1.0326867816091954E-2</v>
      </c>
      <c r="F104" s="31">
        <f>E104-K35</f>
        <v>0</v>
      </c>
    </row>
    <row r="108" spans="1:7">
      <c r="A108" s="15" t="s">
        <v>5</v>
      </c>
      <c r="B108" s="16"/>
      <c r="C108" s="16"/>
      <c r="D108" s="16"/>
      <c r="E108" s="16"/>
      <c r="F108" s="16"/>
      <c r="G108" s="16"/>
    </row>
    <row r="109" spans="1:7" ht="38.25">
      <c r="A109" s="32" t="s">
        <v>1</v>
      </c>
      <c r="B109" s="32" t="s">
        <v>0</v>
      </c>
      <c r="C109" s="4" t="s">
        <v>5</v>
      </c>
      <c r="D109" s="4" t="s">
        <v>9</v>
      </c>
      <c r="E109" s="4" t="s">
        <v>18</v>
      </c>
      <c r="F109" s="4" t="s">
        <v>19</v>
      </c>
      <c r="G109" s="4" t="s">
        <v>20</v>
      </c>
    </row>
    <row r="110" spans="1:7">
      <c r="A110" s="33">
        <v>1</v>
      </c>
      <c r="B110" s="33">
        <v>2014</v>
      </c>
      <c r="C110" s="10">
        <f t="shared" ref="C110:C116" si="34">G16</f>
        <v>225901</v>
      </c>
      <c r="D110" s="11"/>
      <c r="E110" s="11"/>
      <c r="F110" s="24">
        <f>(A110*$B$36)+$C$36</f>
        <v>213519.42857142861</v>
      </c>
      <c r="G110" s="11"/>
    </row>
    <row r="111" spans="1:7">
      <c r="A111" s="33">
        <v>2</v>
      </c>
      <c r="B111" s="33">
        <v>2015</v>
      </c>
      <c r="C111" s="10">
        <f t="shared" si="34"/>
        <v>244647</v>
      </c>
      <c r="D111" s="26">
        <f t="shared" ref="D111:D116" si="35">Y17</f>
        <v>18746</v>
      </c>
      <c r="E111" s="24">
        <f>C110+$D$120</f>
        <v>254130.5</v>
      </c>
      <c r="F111" s="24">
        <f t="shared" ref="F111:F116" si="36">(A111*$B$36)+$C$36</f>
        <v>242329.71428571432</v>
      </c>
      <c r="G111" s="17">
        <f>F111/E111-1</f>
        <v>-4.6435928447335795E-2</v>
      </c>
    </row>
    <row r="112" spans="1:7">
      <c r="A112" s="33">
        <v>3</v>
      </c>
      <c r="B112" s="33">
        <v>2016</v>
      </c>
      <c r="C112" s="10">
        <f t="shared" si="34"/>
        <v>262930</v>
      </c>
      <c r="D112" s="26">
        <f t="shared" si="35"/>
        <v>18283</v>
      </c>
      <c r="E112" s="24">
        <f t="shared" ref="E112:E116" si="37">C111+$D$120</f>
        <v>272876.5</v>
      </c>
      <c r="F112" s="24">
        <f t="shared" si="36"/>
        <v>271140</v>
      </c>
      <c r="G112" s="17">
        <f t="shared" ref="G112:G116" si="38">F112/E112-1</f>
        <v>-6.363684670537717E-3</v>
      </c>
    </row>
    <row r="113" spans="1:7">
      <c r="A113" s="33">
        <v>4</v>
      </c>
      <c r="B113" s="33">
        <v>2017</v>
      </c>
      <c r="C113" s="10">
        <f t="shared" si="34"/>
        <v>285440</v>
      </c>
      <c r="D113" s="26">
        <f t="shared" si="35"/>
        <v>22510</v>
      </c>
      <c r="E113" s="24">
        <f t="shared" si="37"/>
        <v>291159.5</v>
      </c>
      <c r="F113" s="24">
        <f t="shared" si="36"/>
        <v>299950.28571428574</v>
      </c>
      <c r="G113" s="17">
        <f t="shared" si="38"/>
        <v>3.0192336895364047E-2</v>
      </c>
    </row>
    <row r="114" spans="1:7">
      <c r="A114" s="33">
        <v>5</v>
      </c>
      <c r="B114" s="33">
        <v>2018</v>
      </c>
      <c r="C114" s="10">
        <f t="shared" si="34"/>
        <v>320131</v>
      </c>
      <c r="D114" s="26">
        <f t="shared" si="35"/>
        <v>34691</v>
      </c>
      <c r="E114" s="24">
        <f t="shared" si="37"/>
        <v>313669.5</v>
      </c>
      <c r="F114" s="24">
        <f t="shared" si="36"/>
        <v>328760.57142857142</v>
      </c>
      <c r="G114" s="17">
        <f t="shared" si="38"/>
        <v>4.8111376555806107E-2</v>
      </c>
    </row>
    <row r="115" spans="1:7">
      <c r="A115" s="33">
        <v>6</v>
      </c>
      <c r="B115" s="33">
        <v>2019</v>
      </c>
      <c r="C115" s="10">
        <f t="shared" si="34"/>
        <v>365325</v>
      </c>
      <c r="D115" s="26">
        <f t="shared" si="35"/>
        <v>45194</v>
      </c>
      <c r="E115" s="24">
        <f t="shared" si="37"/>
        <v>348360.5</v>
      </c>
      <c r="F115" s="24">
        <f t="shared" si="36"/>
        <v>357570.85714285716</v>
      </c>
      <c r="G115" s="17">
        <f t="shared" si="38"/>
        <v>2.6439154677000198E-2</v>
      </c>
    </row>
    <row r="116" spans="1:7">
      <c r="A116" s="33">
        <v>7</v>
      </c>
      <c r="B116" s="33">
        <v>2020</v>
      </c>
      <c r="C116" s="10">
        <f t="shared" si="34"/>
        <v>395278</v>
      </c>
      <c r="D116" s="26">
        <f t="shared" si="35"/>
        <v>29953</v>
      </c>
      <c r="E116" s="24">
        <f t="shared" si="37"/>
        <v>393554.5</v>
      </c>
      <c r="F116" s="24">
        <f t="shared" si="36"/>
        <v>386381.14285714284</v>
      </c>
      <c r="G116" s="17">
        <f t="shared" si="38"/>
        <v>-1.8227099786324752E-2</v>
      </c>
    </row>
    <row r="117" spans="1:7">
      <c r="G117" s="27"/>
    </row>
    <row r="118" spans="1:7">
      <c r="G118"/>
    </row>
    <row r="119" spans="1:7">
      <c r="C119" s="28" t="s">
        <v>21</v>
      </c>
      <c r="D119" s="28" t="s">
        <v>22</v>
      </c>
      <c r="G119"/>
    </row>
    <row r="120" spans="1:7">
      <c r="C120" s="29">
        <f>B36</f>
        <v>28810.285714285706</v>
      </c>
      <c r="D120" s="30">
        <f>AVERAGE(D111:D116)</f>
        <v>28229.5</v>
      </c>
      <c r="G120"/>
    </row>
    <row r="122" spans="1:7">
      <c r="C122" s="28" t="s">
        <v>24</v>
      </c>
      <c r="D122" s="28" t="s">
        <v>25</v>
      </c>
      <c r="E122" s="28" t="s">
        <v>76</v>
      </c>
      <c r="F122" s="51" t="s">
        <v>77</v>
      </c>
    </row>
    <row r="123" spans="1:7">
      <c r="C123" s="17">
        <f>C120/C116</f>
        <v>7.2886135110696026E-2</v>
      </c>
      <c r="D123" s="17">
        <f>D120/C116</f>
        <v>7.1416825626521088E-2</v>
      </c>
      <c r="E123" s="17">
        <f>C123-D123</f>
        <v>1.4693094841749382E-3</v>
      </c>
      <c r="F123" s="31">
        <f>E123-K36</f>
        <v>0</v>
      </c>
    </row>
    <row r="127" spans="1:7">
      <c r="A127" s="15" t="s">
        <v>69</v>
      </c>
      <c r="B127" s="16"/>
      <c r="C127" s="16"/>
      <c r="D127" s="16"/>
      <c r="E127" s="16"/>
      <c r="F127" s="16"/>
      <c r="G127" s="16"/>
    </row>
    <row r="128" spans="1:7" ht="25.5">
      <c r="A128" s="32" t="s">
        <v>1</v>
      </c>
      <c r="B128" s="32" t="s">
        <v>0</v>
      </c>
      <c r="C128" s="42" t="s">
        <v>69</v>
      </c>
      <c r="D128" s="42" t="s">
        <v>73</v>
      </c>
      <c r="E128" s="42" t="s">
        <v>18</v>
      </c>
      <c r="F128" s="42" t="s">
        <v>19</v>
      </c>
      <c r="G128" s="42" t="s">
        <v>20</v>
      </c>
    </row>
    <row r="129" spans="1:7">
      <c r="A129" s="33">
        <v>1</v>
      </c>
      <c r="B129" s="33">
        <v>2014</v>
      </c>
      <c r="C129" s="10">
        <f t="shared" ref="C129:C135" si="39">H16</f>
        <v>25235</v>
      </c>
      <c r="D129" s="11"/>
      <c r="E129" s="11"/>
      <c r="F129" s="24">
        <f>(A129*$B$37)+$C$37</f>
        <v>24835.071428571431</v>
      </c>
      <c r="G129" s="11"/>
    </row>
    <row r="130" spans="1:7">
      <c r="A130" s="33">
        <v>2</v>
      </c>
      <c r="B130" s="33">
        <v>2015</v>
      </c>
      <c r="C130" s="10">
        <f t="shared" si="39"/>
        <v>25720</v>
      </c>
      <c r="D130" s="26">
        <f t="shared" ref="D130:D135" si="40">Z17</f>
        <v>485</v>
      </c>
      <c r="E130" s="24">
        <f>C129+$D$139</f>
        <v>26213</v>
      </c>
      <c r="F130" s="24">
        <f t="shared" ref="F130:F135" si="41">(A130*$B$37)+$C$37</f>
        <v>25805.285714285717</v>
      </c>
      <c r="G130" s="17">
        <f>F130/E130-1</f>
        <v>-1.5553896376388932E-2</v>
      </c>
    </row>
    <row r="131" spans="1:7">
      <c r="A131" s="33">
        <v>3</v>
      </c>
      <c r="B131" s="33">
        <v>2016</v>
      </c>
      <c r="C131" s="10">
        <f t="shared" si="39"/>
        <v>26868</v>
      </c>
      <c r="D131" s="26">
        <f t="shared" si="40"/>
        <v>1148</v>
      </c>
      <c r="E131" s="24">
        <f t="shared" ref="E131:E135" si="42">C130+$D$139</f>
        <v>26698</v>
      </c>
      <c r="F131" s="24">
        <f t="shared" si="41"/>
        <v>26775.5</v>
      </c>
      <c r="G131" s="17">
        <f t="shared" ref="G131:G135" si="43">F131/E131-1</f>
        <v>2.9028391639822626E-3</v>
      </c>
    </row>
    <row r="132" spans="1:7">
      <c r="A132" s="33">
        <v>4</v>
      </c>
      <c r="B132" s="33">
        <v>2017</v>
      </c>
      <c r="C132" s="10">
        <f t="shared" si="39"/>
        <v>27138</v>
      </c>
      <c r="D132" s="26">
        <f t="shared" si="40"/>
        <v>270</v>
      </c>
      <c r="E132" s="24">
        <f t="shared" si="42"/>
        <v>27846</v>
      </c>
      <c r="F132" s="24">
        <f t="shared" si="41"/>
        <v>27745.714285714286</v>
      </c>
      <c r="G132" s="17">
        <f t="shared" si="43"/>
        <v>-3.6014405762304635E-3</v>
      </c>
    </row>
    <row r="133" spans="1:7">
      <c r="A133" s="33">
        <v>5</v>
      </c>
      <c r="B133" s="33">
        <v>2018</v>
      </c>
      <c r="C133" s="10">
        <f t="shared" si="39"/>
        <v>28442</v>
      </c>
      <c r="D133" s="26">
        <f t="shared" si="40"/>
        <v>1304</v>
      </c>
      <c r="E133" s="24">
        <f t="shared" si="42"/>
        <v>28116</v>
      </c>
      <c r="F133" s="24">
        <f t="shared" si="41"/>
        <v>28715.928571428572</v>
      </c>
      <c r="G133" s="17">
        <f t="shared" si="43"/>
        <v>2.1337621689734299E-2</v>
      </c>
    </row>
    <row r="134" spans="1:7">
      <c r="A134" s="33">
        <v>6</v>
      </c>
      <c r="B134" s="33">
        <v>2019</v>
      </c>
      <c r="C134" s="10">
        <f t="shared" si="39"/>
        <v>29714</v>
      </c>
      <c r="D134" s="26">
        <f t="shared" si="40"/>
        <v>1272</v>
      </c>
      <c r="E134" s="24">
        <f t="shared" si="42"/>
        <v>29420</v>
      </c>
      <c r="F134" s="24">
        <f t="shared" si="41"/>
        <v>29686.142857142859</v>
      </c>
      <c r="G134" s="17">
        <f t="shared" si="43"/>
        <v>9.0463241720890597E-3</v>
      </c>
    </row>
    <row r="135" spans="1:7">
      <c r="A135" s="33">
        <v>7</v>
      </c>
      <c r="B135" s="33">
        <v>2020</v>
      </c>
      <c r="C135" s="10">
        <f t="shared" si="39"/>
        <v>31103</v>
      </c>
      <c r="D135" s="26">
        <f t="shared" si="40"/>
        <v>1389</v>
      </c>
      <c r="E135" s="24">
        <f t="shared" si="42"/>
        <v>30692</v>
      </c>
      <c r="F135" s="24">
        <f t="shared" si="41"/>
        <v>30656.357142857145</v>
      </c>
      <c r="G135" s="17">
        <f t="shared" si="43"/>
        <v>-1.1613077395691285E-3</v>
      </c>
    </row>
    <row r="136" spans="1:7">
      <c r="G136" s="27"/>
    </row>
    <row r="137" spans="1:7">
      <c r="G137"/>
    </row>
    <row r="138" spans="1:7">
      <c r="C138" s="28" t="s">
        <v>21</v>
      </c>
      <c r="D138" s="28" t="s">
        <v>22</v>
      </c>
      <c r="G138"/>
    </row>
    <row r="139" spans="1:7">
      <c r="C139" s="29">
        <f>B37</f>
        <v>970.21428571428567</v>
      </c>
      <c r="D139" s="30">
        <f>AVERAGE(D130:D135)</f>
        <v>978</v>
      </c>
      <c r="G139"/>
    </row>
    <row r="141" spans="1:7">
      <c r="C141" s="28" t="s">
        <v>24</v>
      </c>
      <c r="D141" s="28" t="s">
        <v>25</v>
      </c>
      <c r="E141" s="28" t="s">
        <v>76</v>
      </c>
      <c r="F141" s="51" t="s">
        <v>77</v>
      </c>
    </row>
    <row r="142" spans="1:7">
      <c r="C142" s="17">
        <f>C139/C135</f>
        <v>3.1193591798678123E-2</v>
      </c>
      <c r="D142" s="17">
        <f>D139/C135</f>
        <v>3.1443912162813878E-2</v>
      </c>
      <c r="E142" s="17">
        <f>C142-D142</f>
        <v>-2.5032036413575459E-4</v>
      </c>
      <c r="F142" s="31">
        <f>E142-K37</f>
        <v>0</v>
      </c>
    </row>
    <row r="146" spans="1:7">
      <c r="A146" s="15" t="s">
        <v>42</v>
      </c>
      <c r="B146" s="16"/>
      <c r="C146" s="16"/>
      <c r="D146" s="16"/>
      <c r="E146" s="16"/>
      <c r="F146" s="16"/>
      <c r="G146" s="16"/>
    </row>
    <row r="147" spans="1:7" ht="25.5">
      <c r="A147" s="32" t="s">
        <v>1</v>
      </c>
      <c r="B147" s="32" t="s">
        <v>0</v>
      </c>
      <c r="C147" s="42" t="s">
        <v>42</v>
      </c>
      <c r="D147" s="42" t="s">
        <v>57</v>
      </c>
      <c r="E147" s="42" t="s">
        <v>18</v>
      </c>
      <c r="F147" s="42" t="s">
        <v>19</v>
      </c>
      <c r="G147" s="42" t="s">
        <v>20</v>
      </c>
    </row>
    <row r="148" spans="1:7">
      <c r="A148" s="33">
        <v>1</v>
      </c>
      <c r="B148" s="33">
        <v>2014</v>
      </c>
      <c r="C148" s="10">
        <f t="shared" ref="C148:C154" si="44">I16</f>
        <v>337894</v>
      </c>
      <c r="D148" s="11"/>
      <c r="E148" s="11"/>
      <c r="F148" s="24">
        <f>(A148*$B$38)+$C$38</f>
        <v>334272.21428571426</v>
      </c>
      <c r="G148" s="11"/>
    </row>
    <row r="149" spans="1:7">
      <c r="A149" s="33">
        <v>2</v>
      </c>
      <c r="B149" s="33">
        <v>2015</v>
      </c>
      <c r="C149" s="10">
        <f t="shared" si="44"/>
        <v>360612</v>
      </c>
      <c r="D149" s="26">
        <f t="shared" ref="D149:D154" si="45">AA17</f>
        <v>22718</v>
      </c>
      <c r="E149" s="24">
        <f>C148+$D$158</f>
        <v>366588.16666666669</v>
      </c>
      <c r="F149" s="24">
        <f t="shared" ref="F149:F154" si="46">(A149*$B$38)+$C$38</f>
        <v>363894.71428571426</v>
      </c>
      <c r="G149" s="17">
        <f>F149/E149-1</f>
        <v>-7.3473522220959264E-3</v>
      </c>
    </row>
    <row r="150" spans="1:7">
      <c r="A150" s="33">
        <v>3</v>
      </c>
      <c r="B150" s="33">
        <v>2016</v>
      </c>
      <c r="C150" s="10">
        <f t="shared" si="44"/>
        <v>390508</v>
      </c>
      <c r="D150" s="26">
        <f t="shared" si="45"/>
        <v>29896</v>
      </c>
      <c r="E150" s="24">
        <f t="shared" ref="E150:E154" si="47">C149+$D$158</f>
        <v>389306.16666666669</v>
      </c>
      <c r="F150" s="24">
        <f t="shared" si="46"/>
        <v>393517.21428571426</v>
      </c>
      <c r="G150" s="17">
        <f t="shared" ref="G150:G154" si="48">F150/E150-1</f>
        <v>1.0816801735003434E-2</v>
      </c>
    </row>
    <row r="151" spans="1:7">
      <c r="A151" s="33">
        <v>4</v>
      </c>
      <c r="B151" s="33">
        <v>2017</v>
      </c>
      <c r="C151" s="10">
        <f t="shared" si="44"/>
        <v>422774</v>
      </c>
      <c r="D151" s="26">
        <f t="shared" si="45"/>
        <v>32266</v>
      </c>
      <c r="E151" s="24">
        <f t="shared" si="47"/>
        <v>419202.16666666669</v>
      </c>
      <c r="F151" s="24">
        <f t="shared" si="46"/>
        <v>423139.71428571426</v>
      </c>
      <c r="G151" s="17">
        <f t="shared" si="48"/>
        <v>9.3929562682306678E-3</v>
      </c>
    </row>
    <row r="152" spans="1:7">
      <c r="A152" s="33">
        <v>5</v>
      </c>
      <c r="B152" s="33">
        <v>2018</v>
      </c>
      <c r="C152" s="10">
        <f t="shared" si="44"/>
        <v>455595</v>
      </c>
      <c r="D152" s="26">
        <f t="shared" si="45"/>
        <v>32821</v>
      </c>
      <c r="E152" s="24">
        <f t="shared" si="47"/>
        <v>451468.16666666669</v>
      </c>
      <c r="F152" s="24">
        <f t="shared" si="46"/>
        <v>452762.21428571426</v>
      </c>
      <c r="G152" s="17">
        <f t="shared" si="48"/>
        <v>2.8663097746224331E-3</v>
      </c>
    </row>
    <row r="153" spans="1:7">
      <c r="A153" s="33">
        <v>6</v>
      </c>
      <c r="B153" s="33">
        <v>2019</v>
      </c>
      <c r="C153" s="10">
        <f t="shared" si="44"/>
        <v>484536</v>
      </c>
      <c r="D153" s="26">
        <f t="shared" si="45"/>
        <v>28941</v>
      </c>
      <c r="E153" s="24">
        <f t="shared" si="47"/>
        <v>484289.16666666669</v>
      </c>
      <c r="F153" s="24">
        <f t="shared" si="46"/>
        <v>482384.71428571426</v>
      </c>
      <c r="G153" s="17">
        <f t="shared" si="48"/>
        <v>-3.9324695079607785E-3</v>
      </c>
    </row>
    <row r="154" spans="1:7">
      <c r="A154" s="33">
        <v>7</v>
      </c>
      <c r="B154" s="33">
        <v>2020</v>
      </c>
      <c r="C154" s="10">
        <f t="shared" si="44"/>
        <v>510059</v>
      </c>
      <c r="D154" s="26">
        <f t="shared" si="45"/>
        <v>25523</v>
      </c>
      <c r="E154" s="24">
        <f t="shared" si="47"/>
        <v>513230.16666666669</v>
      </c>
      <c r="F154" s="24">
        <f t="shared" si="46"/>
        <v>512007.21428571426</v>
      </c>
      <c r="G154" s="17">
        <f t="shared" si="48"/>
        <v>-2.3828536597824135E-3</v>
      </c>
    </row>
    <row r="155" spans="1:7">
      <c r="G155" s="27"/>
    </row>
    <row r="156" spans="1:7">
      <c r="G156"/>
    </row>
    <row r="157" spans="1:7">
      <c r="C157" s="28" t="s">
        <v>21</v>
      </c>
      <c r="D157" s="28" t="s">
        <v>22</v>
      </c>
      <c r="G157"/>
    </row>
    <row r="158" spans="1:7">
      <c r="C158" s="29">
        <f>B38</f>
        <v>29622.5</v>
      </c>
      <c r="D158" s="30">
        <f>AVERAGE(D149:D154)</f>
        <v>28694.166666666668</v>
      </c>
      <c r="G158"/>
    </row>
    <row r="160" spans="1:7">
      <c r="C160" s="28" t="s">
        <v>24</v>
      </c>
      <c r="D160" s="28" t="s">
        <v>25</v>
      </c>
      <c r="E160" s="28" t="s">
        <v>76</v>
      </c>
      <c r="F160" s="51" t="s">
        <v>77</v>
      </c>
    </row>
    <row r="161" spans="1:7">
      <c r="C161" s="17">
        <f>C158/C154</f>
        <v>5.8076614666146463E-2</v>
      </c>
      <c r="D161" s="17">
        <f>D158/C154</f>
        <v>5.6256563783144045E-2</v>
      </c>
      <c r="E161" s="17">
        <f>C161-D161</f>
        <v>1.8200508830024179E-3</v>
      </c>
      <c r="F161" s="31">
        <f>E161-K38</f>
        <v>0</v>
      </c>
    </row>
    <row r="165" spans="1:7">
      <c r="A165" s="15" t="s">
        <v>43</v>
      </c>
      <c r="B165" s="16"/>
      <c r="C165" s="16"/>
      <c r="D165" s="16"/>
      <c r="E165" s="16"/>
      <c r="F165" s="16"/>
      <c r="G165" s="16"/>
    </row>
    <row r="166" spans="1:7" ht="25.5">
      <c r="A166" s="32" t="s">
        <v>1</v>
      </c>
      <c r="B166" s="32" t="s">
        <v>0</v>
      </c>
      <c r="C166" s="42" t="s">
        <v>43</v>
      </c>
      <c r="D166" s="42" t="s">
        <v>58</v>
      </c>
      <c r="E166" s="42" t="s">
        <v>18</v>
      </c>
      <c r="F166" s="42" t="s">
        <v>19</v>
      </c>
      <c r="G166" s="42" t="s">
        <v>20</v>
      </c>
    </row>
    <row r="167" spans="1:7">
      <c r="A167" s="33">
        <v>1</v>
      </c>
      <c r="B167" s="33">
        <v>2014</v>
      </c>
      <c r="C167" s="10">
        <f t="shared" ref="C167:C173" si="49">J16</f>
        <v>59169</v>
      </c>
      <c r="D167" s="11"/>
      <c r="E167" s="11"/>
      <c r="F167" s="24">
        <f>(A167*$B$39)+$C$39</f>
        <v>54770.17857142858</v>
      </c>
      <c r="G167" s="11"/>
    </row>
    <row r="168" spans="1:7">
      <c r="A168" s="33">
        <v>2</v>
      </c>
      <c r="B168" s="33">
        <v>2015</v>
      </c>
      <c r="C168" s="10">
        <f t="shared" si="49"/>
        <v>75514</v>
      </c>
      <c r="D168" s="26">
        <f t="shared" ref="D168:D173" si="50">AB17</f>
        <v>16345</v>
      </c>
      <c r="E168" s="24">
        <f>C167+$D$177</f>
        <v>75102</v>
      </c>
      <c r="F168" s="24">
        <f t="shared" ref="F168:F173" si="51">(A168*$B$39)+$C$39</f>
        <v>70860.071428571435</v>
      </c>
      <c r="G168" s="17">
        <f>F168/E168-1</f>
        <v>-5.6482231783821502E-2</v>
      </c>
    </row>
    <row r="169" spans="1:7">
      <c r="A169" s="33">
        <v>3</v>
      </c>
      <c r="B169" s="33">
        <v>2016</v>
      </c>
      <c r="C169" s="10">
        <f t="shared" si="49"/>
        <v>82624</v>
      </c>
      <c r="D169" s="26">
        <f t="shared" si="50"/>
        <v>7110</v>
      </c>
      <c r="E169" s="24">
        <f>C168+$D$177</f>
        <v>91447</v>
      </c>
      <c r="F169" s="24">
        <f>(A169*$B$39)+$C$39</f>
        <v>86949.96428571429</v>
      </c>
      <c r="G169" s="17">
        <f t="shared" ref="G169:G173" si="52">F169/E169-1</f>
        <v>-4.9176416003649193E-2</v>
      </c>
    </row>
    <row r="170" spans="1:7">
      <c r="A170" s="33">
        <v>4</v>
      </c>
      <c r="B170" s="33">
        <v>2017</v>
      </c>
      <c r="C170" s="10">
        <f t="shared" si="49"/>
        <v>93491</v>
      </c>
      <c r="D170" s="26">
        <f t="shared" si="50"/>
        <v>10867</v>
      </c>
      <c r="E170" s="24">
        <f t="shared" ref="E170:E173" si="53">C169+$D$177</f>
        <v>98557</v>
      </c>
      <c r="F170" s="24">
        <f t="shared" si="51"/>
        <v>103039.85714285714</v>
      </c>
      <c r="G170" s="17">
        <f t="shared" si="52"/>
        <v>4.5484918806955932E-2</v>
      </c>
    </row>
    <row r="171" spans="1:7">
      <c r="A171" s="33">
        <v>5</v>
      </c>
      <c r="B171" s="33">
        <v>2018</v>
      </c>
      <c r="C171" s="10">
        <f t="shared" si="49"/>
        <v>114053</v>
      </c>
      <c r="D171" s="26">
        <f t="shared" si="50"/>
        <v>20562</v>
      </c>
      <c r="E171" s="24">
        <f t="shared" si="53"/>
        <v>109424</v>
      </c>
      <c r="F171" s="24">
        <f t="shared" si="51"/>
        <v>119129.75</v>
      </c>
      <c r="G171" s="17">
        <f t="shared" si="52"/>
        <v>8.8698548764439167E-2</v>
      </c>
    </row>
    <row r="172" spans="1:7">
      <c r="A172" s="33">
        <v>6</v>
      </c>
      <c r="B172" s="33">
        <v>2019</v>
      </c>
      <c r="C172" s="10">
        <f t="shared" si="49"/>
        <v>141661</v>
      </c>
      <c r="D172" s="26">
        <f t="shared" si="50"/>
        <v>27608</v>
      </c>
      <c r="E172" s="24">
        <f t="shared" si="53"/>
        <v>129986</v>
      </c>
      <c r="F172" s="24">
        <f t="shared" si="51"/>
        <v>135219.64285714284</v>
      </c>
      <c r="G172" s="17">
        <f t="shared" si="52"/>
        <v>4.0263127237878171E-2</v>
      </c>
    </row>
    <row r="173" spans="1:7">
      <c r="A173" s="33">
        <v>7</v>
      </c>
      <c r="B173" s="33">
        <v>2020</v>
      </c>
      <c r="C173" s="10">
        <f t="shared" si="49"/>
        <v>154767</v>
      </c>
      <c r="D173" s="26">
        <f t="shared" si="50"/>
        <v>13106</v>
      </c>
      <c r="E173" s="24">
        <f t="shared" si="53"/>
        <v>157594</v>
      </c>
      <c r="F173" s="24">
        <f t="shared" si="51"/>
        <v>151309.53571428571</v>
      </c>
      <c r="G173" s="17">
        <f t="shared" si="52"/>
        <v>-3.9877560603286177E-2</v>
      </c>
    </row>
    <row r="174" spans="1:7">
      <c r="G174" s="27"/>
    </row>
    <row r="175" spans="1:7">
      <c r="G175"/>
    </row>
    <row r="176" spans="1:7">
      <c r="C176" s="28" t="s">
        <v>21</v>
      </c>
      <c r="D176" s="28" t="s">
        <v>22</v>
      </c>
      <c r="G176"/>
    </row>
    <row r="177" spans="1:7">
      <c r="C177" s="29">
        <f>B39</f>
        <v>16089.892857142855</v>
      </c>
      <c r="D177" s="30">
        <f>AVERAGE(D168:D173)</f>
        <v>15933</v>
      </c>
      <c r="G177"/>
    </row>
    <row r="179" spans="1:7">
      <c r="C179" s="28" t="s">
        <v>24</v>
      </c>
      <c r="D179" s="28" t="s">
        <v>25</v>
      </c>
      <c r="E179" s="28" t="s">
        <v>76</v>
      </c>
      <c r="F179" s="51" t="s">
        <v>77</v>
      </c>
    </row>
    <row r="180" spans="1:7">
      <c r="C180" s="17">
        <f>C177/C173</f>
        <v>0.10396203878826142</v>
      </c>
      <c r="D180" s="17">
        <f>D177/C173</f>
        <v>0.10294830293279575</v>
      </c>
      <c r="E180" s="17">
        <f>C180-D180</f>
        <v>1.0137358554656722E-3</v>
      </c>
      <c r="F180" s="31">
        <f>E180-K39</f>
        <v>0</v>
      </c>
    </row>
    <row r="183" spans="1:7">
      <c r="A183"/>
      <c r="B183"/>
      <c r="C183"/>
      <c r="D183"/>
      <c r="E183"/>
      <c r="F183"/>
      <c r="G183"/>
    </row>
    <row r="185" spans="1:7">
      <c r="A185" s="15" t="s">
        <v>70</v>
      </c>
      <c r="B185" s="16"/>
      <c r="C185" s="16"/>
      <c r="D185" s="16"/>
      <c r="E185" s="16"/>
      <c r="F185" s="16"/>
      <c r="G185" s="16"/>
    </row>
    <row r="186" spans="1:7" ht="25.5">
      <c r="A186" s="32" t="s">
        <v>1</v>
      </c>
      <c r="B186" s="32" t="s">
        <v>0</v>
      </c>
      <c r="C186" s="42" t="s">
        <v>70</v>
      </c>
      <c r="D186" s="42" t="s">
        <v>72</v>
      </c>
      <c r="E186" s="42" t="s">
        <v>18</v>
      </c>
      <c r="F186" s="42" t="s">
        <v>19</v>
      </c>
      <c r="G186" s="42" t="s">
        <v>20</v>
      </c>
    </row>
    <row r="187" spans="1:7">
      <c r="A187" s="33">
        <v>1</v>
      </c>
      <c r="B187" s="33">
        <v>2014</v>
      </c>
      <c r="C187" s="10">
        <f t="shared" ref="C187:C193" si="54">L16</f>
        <v>9521</v>
      </c>
      <c r="D187" s="11"/>
      <c r="E187" s="11"/>
      <c r="F187" s="24">
        <f>(A187*$B$40)+$C$40</f>
        <v>9458.2142857142844</v>
      </c>
      <c r="G187" s="11"/>
    </row>
    <row r="188" spans="1:7">
      <c r="A188" s="33">
        <v>2</v>
      </c>
      <c r="B188" s="33">
        <v>2015</v>
      </c>
      <c r="C188" s="10">
        <f t="shared" si="54"/>
        <v>9906</v>
      </c>
      <c r="D188" s="26">
        <f t="shared" ref="D188:D193" si="55">AD17</f>
        <v>385</v>
      </c>
      <c r="E188" s="24">
        <f>C187+$D$197</f>
        <v>9938.1666666666661</v>
      </c>
      <c r="F188" s="24">
        <f t="shared" ref="F188:F193" si="56">(A188*$B$40)+$C$40</f>
        <v>9871.1428571428569</v>
      </c>
      <c r="G188" s="17">
        <f>F188/E188-1</f>
        <v>-6.7440818585395856E-3</v>
      </c>
    </row>
    <row r="189" spans="1:7">
      <c r="A189" s="33">
        <v>3</v>
      </c>
      <c r="B189" s="33">
        <v>2016</v>
      </c>
      <c r="C189" s="10">
        <f t="shared" si="54"/>
        <v>10318</v>
      </c>
      <c r="D189" s="26">
        <f t="shared" si="55"/>
        <v>412</v>
      </c>
      <c r="E189" s="24">
        <f t="shared" ref="E189:E193" si="57">C188+$D$197</f>
        <v>10323.166666666666</v>
      </c>
      <c r="F189" s="24">
        <f t="shared" si="56"/>
        <v>10284.071428571428</v>
      </c>
      <c r="G189" s="17">
        <f t="shared" ref="G189:G193" si="58">F189/E189-1</f>
        <v>-3.7871361915986501E-3</v>
      </c>
    </row>
    <row r="190" spans="1:7">
      <c r="A190" s="33">
        <v>4</v>
      </c>
      <c r="B190" s="33">
        <v>2017</v>
      </c>
      <c r="C190" s="10">
        <f t="shared" si="54"/>
        <v>10493</v>
      </c>
      <c r="D190" s="26">
        <f t="shared" si="55"/>
        <v>175</v>
      </c>
      <c r="E190" s="24">
        <f t="shared" si="57"/>
        <v>10735.166666666666</v>
      </c>
      <c r="F190" s="24">
        <f t="shared" si="56"/>
        <v>10697</v>
      </c>
      <c r="G190" s="17">
        <f t="shared" si="58"/>
        <v>-3.5552933505146322E-3</v>
      </c>
    </row>
    <row r="191" spans="1:7">
      <c r="A191" s="33">
        <v>5</v>
      </c>
      <c r="B191" s="33">
        <v>2018</v>
      </c>
      <c r="C191" s="10">
        <f t="shared" si="54"/>
        <v>11051</v>
      </c>
      <c r="D191" s="26">
        <f t="shared" si="55"/>
        <v>558</v>
      </c>
      <c r="E191" s="24">
        <f t="shared" si="57"/>
        <v>10910.166666666666</v>
      </c>
      <c r="F191" s="24">
        <f t="shared" si="56"/>
        <v>11109.928571428571</v>
      </c>
      <c r="G191" s="17">
        <f t="shared" si="58"/>
        <v>1.8309702396410499E-2</v>
      </c>
    </row>
    <row r="192" spans="1:7">
      <c r="A192" s="33">
        <v>6</v>
      </c>
      <c r="B192" s="33">
        <v>2019</v>
      </c>
      <c r="C192" s="10">
        <f t="shared" si="54"/>
        <v>11566</v>
      </c>
      <c r="D192" s="26">
        <f t="shared" si="55"/>
        <v>515</v>
      </c>
      <c r="E192" s="24">
        <f t="shared" si="57"/>
        <v>11468.166666666666</v>
      </c>
      <c r="F192" s="24">
        <f t="shared" si="56"/>
        <v>11522.857142857141</v>
      </c>
      <c r="G192" s="17">
        <f t="shared" si="58"/>
        <v>4.7688944344903561E-3</v>
      </c>
    </row>
    <row r="193" spans="1:7">
      <c r="A193" s="33">
        <v>7</v>
      </c>
      <c r="B193" s="33">
        <v>2020</v>
      </c>
      <c r="C193" s="10">
        <f t="shared" si="54"/>
        <v>12024</v>
      </c>
      <c r="D193" s="26">
        <f t="shared" si="55"/>
        <v>458</v>
      </c>
      <c r="E193" s="24">
        <f t="shared" si="57"/>
        <v>11983.166666666666</v>
      </c>
      <c r="F193" s="24">
        <f t="shared" si="56"/>
        <v>11935.785714285714</v>
      </c>
      <c r="G193" s="17">
        <f t="shared" si="58"/>
        <v>-3.95395922454711E-3</v>
      </c>
    </row>
    <row r="194" spans="1:7">
      <c r="G194" s="27"/>
    </row>
    <row r="195" spans="1:7">
      <c r="G195"/>
    </row>
    <row r="196" spans="1:7">
      <c r="C196" s="28" t="s">
        <v>21</v>
      </c>
      <c r="D196" s="28" t="s">
        <v>22</v>
      </c>
      <c r="G196"/>
    </row>
    <row r="197" spans="1:7">
      <c r="C197" s="29">
        <f>B40</f>
        <v>412.92857142857144</v>
      </c>
      <c r="D197" s="30">
        <f>AVERAGE(D188:D193)</f>
        <v>417.16666666666669</v>
      </c>
      <c r="G197"/>
    </row>
    <row r="199" spans="1:7">
      <c r="C199" s="28" t="s">
        <v>24</v>
      </c>
      <c r="D199" s="28" t="s">
        <v>25</v>
      </c>
      <c r="E199" s="28" t="s">
        <v>76</v>
      </c>
      <c r="F199" s="51" t="s">
        <v>77</v>
      </c>
    </row>
    <row r="200" spans="1:7">
      <c r="C200" s="17">
        <f>C197/C193</f>
        <v>3.4342030225263762E-2</v>
      </c>
      <c r="D200" s="17">
        <f>D197/C193</f>
        <v>3.4694499889110671E-2</v>
      </c>
      <c r="E200" s="17">
        <f>C200-D200</f>
        <v>-3.5246966384690909E-4</v>
      </c>
      <c r="F200" s="31">
        <f>E200-K40</f>
        <v>0</v>
      </c>
    </row>
    <row r="204" spans="1:7">
      <c r="A204" s="15" t="s">
        <v>75</v>
      </c>
      <c r="B204" s="16"/>
      <c r="C204" s="16"/>
      <c r="D204" s="16"/>
      <c r="E204" s="16"/>
      <c r="F204" s="16"/>
      <c r="G204" s="16"/>
    </row>
    <row r="205" spans="1:7" ht="25.5">
      <c r="A205" s="32" t="s">
        <v>1</v>
      </c>
      <c r="B205" s="32" t="s">
        <v>0</v>
      </c>
      <c r="C205" s="42" t="s">
        <v>59</v>
      </c>
      <c r="D205" s="42" t="s">
        <v>60</v>
      </c>
      <c r="E205" s="42" t="s">
        <v>18</v>
      </c>
      <c r="F205" s="42" t="s">
        <v>19</v>
      </c>
      <c r="G205" s="42" t="s">
        <v>20</v>
      </c>
    </row>
    <row r="206" spans="1:7">
      <c r="A206" s="33">
        <v>1</v>
      </c>
      <c r="B206" s="33">
        <v>2014</v>
      </c>
      <c r="C206" s="10">
        <f t="shared" ref="C206:C212" si="59">M16</f>
        <v>114795</v>
      </c>
      <c r="D206" s="11"/>
      <c r="E206" s="11"/>
      <c r="F206" s="24">
        <f>(A206*$B$41)+$C$41</f>
        <v>116478.50000000001</v>
      </c>
      <c r="G206" s="11"/>
    </row>
    <row r="207" spans="1:7">
      <c r="A207" s="33">
        <v>2</v>
      </c>
      <c r="B207" s="33">
        <v>2015</v>
      </c>
      <c r="C207" s="10">
        <f t="shared" si="59"/>
        <v>121623</v>
      </c>
      <c r="D207" s="26">
        <f t="shared" ref="D207:D212" si="60">AE17</f>
        <v>6828</v>
      </c>
      <c r="E207" s="24">
        <f>C206+$D$216</f>
        <v>120483.16666666667</v>
      </c>
      <c r="F207" s="24">
        <f t="shared" ref="F207:F212" si="61">(A207*$B$41)+$C$41</f>
        <v>122677.57142857143</v>
      </c>
      <c r="G207" s="17">
        <f>F207/E207-1</f>
        <v>1.8213372229631819E-2</v>
      </c>
    </row>
    <row r="208" spans="1:7">
      <c r="A208" s="33">
        <v>3</v>
      </c>
      <c r="B208" s="33">
        <v>2016</v>
      </c>
      <c r="C208" s="10">
        <f t="shared" si="59"/>
        <v>129098</v>
      </c>
      <c r="D208" s="26">
        <f t="shared" si="60"/>
        <v>7475</v>
      </c>
      <c r="E208" s="24">
        <f t="shared" ref="E208:E212" si="62">C207+$D$216</f>
        <v>127311.16666666667</v>
      </c>
      <c r="F208" s="24">
        <f t="shared" si="61"/>
        <v>128876.64285714287</v>
      </c>
      <c r="G208" s="17">
        <f t="shared" ref="G208:G212" si="63">F208/E208-1</f>
        <v>1.2296456245468379E-2</v>
      </c>
    </row>
    <row r="209" spans="1:7">
      <c r="A209" s="33">
        <v>4</v>
      </c>
      <c r="B209" s="33">
        <v>2017</v>
      </c>
      <c r="C209" s="10">
        <f t="shared" si="59"/>
        <v>136840</v>
      </c>
      <c r="D209" s="26">
        <f t="shared" si="60"/>
        <v>7742</v>
      </c>
      <c r="E209" s="24">
        <f t="shared" si="62"/>
        <v>134786.16666666666</v>
      </c>
      <c r="F209" s="24">
        <f t="shared" si="61"/>
        <v>135075.71428571429</v>
      </c>
      <c r="G209" s="17">
        <f t="shared" si="63"/>
        <v>2.1481998205623576E-3</v>
      </c>
    </row>
    <row r="210" spans="1:7">
      <c r="A210" s="33">
        <v>5</v>
      </c>
      <c r="B210" s="33">
        <v>2018</v>
      </c>
      <c r="C210" s="10">
        <f t="shared" si="59"/>
        <v>144969</v>
      </c>
      <c r="D210" s="26">
        <f t="shared" si="60"/>
        <v>8129</v>
      </c>
      <c r="E210" s="24">
        <f t="shared" si="62"/>
        <v>142528.16666666666</v>
      </c>
      <c r="F210" s="24">
        <f t="shared" si="61"/>
        <v>141274.78571428571</v>
      </c>
      <c r="G210" s="17">
        <f t="shared" si="63"/>
        <v>-8.7939175932308933E-3</v>
      </c>
    </row>
    <row r="211" spans="1:7">
      <c r="A211" s="33">
        <v>6</v>
      </c>
      <c r="B211" s="33">
        <v>2019</v>
      </c>
      <c r="C211" s="10">
        <f t="shared" si="59"/>
        <v>149281</v>
      </c>
      <c r="D211" s="26">
        <f t="shared" si="60"/>
        <v>4312</v>
      </c>
      <c r="E211" s="24">
        <f t="shared" si="62"/>
        <v>150657.16666666666</v>
      </c>
      <c r="F211" s="24">
        <f t="shared" si="61"/>
        <v>147473.85714285716</v>
      </c>
      <c r="G211" s="17">
        <f t="shared" si="63"/>
        <v>-2.1129492836226338E-2</v>
      </c>
    </row>
    <row r="212" spans="1:7">
      <c r="A212" s="33">
        <v>7</v>
      </c>
      <c r="B212" s="33">
        <v>2020</v>
      </c>
      <c r="C212" s="10">
        <f t="shared" si="59"/>
        <v>148924</v>
      </c>
      <c r="D212" s="26">
        <f t="shared" si="60"/>
        <v>-357</v>
      </c>
      <c r="E212" s="24">
        <f t="shared" si="62"/>
        <v>154969.16666666666</v>
      </c>
      <c r="F212" s="24">
        <f t="shared" si="61"/>
        <v>153672.92857142858</v>
      </c>
      <c r="G212" s="17">
        <f t="shared" si="63"/>
        <v>-8.3644903248801805E-3</v>
      </c>
    </row>
    <row r="213" spans="1:7">
      <c r="G213" s="27"/>
    </row>
    <row r="214" spans="1:7">
      <c r="G214"/>
    </row>
    <row r="215" spans="1:7">
      <c r="C215" s="28" t="s">
        <v>21</v>
      </c>
      <c r="D215" s="28" t="s">
        <v>22</v>
      </c>
      <c r="G215"/>
    </row>
    <row r="216" spans="1:7">
      <c r="C216" s="29">
        <f>B41</f>
        <v>6199.0714285714284</v>
      </c>
      <c r="D216" s="30">
        <f>AVERAGE(D207:D212)</f>
        <v>5688.166666666667</v>
      </c>
      <c r="G216"/>
    </row>
    <row r="218" spans="1:7">
      <c r="C218" s="28" t="s">
        <v>24</v>
      </c>
      <c r="D218" s="28" t="s">
        <v>25</v>
      </c>
      <c r="E218" s="28" t="s">
        <v>76</v>
      </c>
      <c r="F218" s="51" t="s">
        <v>77</v>
      </c>
    </row>
    <row r="219" spans="1:7">
      <c r="C219" s="17">
        <f>C216/C212</f>
        <v>4.1625738152154312E-2</v>
      </c>
      <c r="D219" s="17">
        <f>D216/C212</f>
        <v>3.8195097275567851E-2</v>
      </c>
      <c r="E219" s="17">
        <f>C219-D219</f>
        <v>3.4306408765864618E-3</v>
      </c>
      <c r="F219" s="31">
        <f>E219-K41</f>
        <v>0</v>
      </c>
    </row>
    <row r="223" spans="1:7">
      <c r="A223" s="15" t="s">
        <v>67</v>
      </c>
      <c r="B223" s="16"/>
      <c r="C223" s="16"/>
      <c r="D223" s="16"/>
      <c r="E223" s="16"/>
      <c r="F223" s="16"/>
      <c r="G223" s="16"/>
    </row>
    <row r="224" spans="1:7" ht="25.5">
      <c r="A224" s="32" t="s">
        <v>1</v>
      </c>
      <c r="B224" s="32" t="s">
        <v>0</v>
      </c>
      <c r="C224" s="42" t="s">
        <v>67</v>
      </c>
      <c r="D224" s="42" t="s">
        <v>68</v>
      </c>
      <c r="E224" s="42" t="s">
        <v>18</v>
      </c>
      <c r="F224" s="42" t="s">
        <v>19</v>
      </c>
      <c r="G224" s="42" t="s">
        <v>20</v>
      </c>
    </row>
    <row r="225" spans="1:7">
      <c r="A225" s="33">
        <v>1</v>
      </c>
      <c r="B225" s="33">
        <v>2014</v>
      </c>
      <c r="C225" s="10">
        <f t="shared" ref="C225:C231" si="64">N16</f>
        <v>17429</v>
      </c>
      <c r="D225" s="11"/>
      <c r="E225" s="11"/>
      <c r="F225" s="24">
        <f>(A225*$B$42)+$C$42</f>
        <v>15211.249999999995</v>
      </c>
      <c r="G225" s="11"/>
    </row>
    <row r="226" spans="1:7">
      <c r="A226" s="33">
        <v>2</v>
      </c>
      <c r="B226" s="33">
        <v>2015</v>
      </c>
      <c r="C226" s="10">
        <f t="shared" si="64"/>
        <v>20741</v>
      </c>
      <c r="D226" s="26">
        <f t="shared" ref="D226:D231" si="65">AF17</f>
        <v>3312</v>
      </c>
      <c r="E226" s="24">
        <f>C225+$D$235</f>
        <v>22431.666666666668</v>
      </c>
      <c r="F226" s="24">
        <f t="shared" ref="F226:F231" si="66">(A226*$B$42)+$C$42</f>
        <v>20030.78571428571</v>
      </c>
      <c r="G226" s="17">
        <f>F226/E226-1</f>
        <v>-0.1070308768428988</v>
      </c>
    </row>
    <row r="227" spans="1:7">
      <c r="A227" s="33">
        <v>3</v>
      </c>
      <c r="B227" s="33">
        <v>2016</v>
      </c>
      <c r="C227" s="10">
        <f t="shared" si="64"/>
        <v>23473</v>
      </c>
      <c r="D227" s="26">
        <f t="shared" si="65"/>
        <v>2732</v>
      </c>
      <c r="E227" s="24">
        <f t="shared" ref="E227:E231" si="67">C226+$D$235</f>
        <v>25743.666666666668</v>
      </c>
      <c r="F227" s="24">
        <f t="shared" si="66"/>
        <v>24850.321428571428</v>
      </c>
      <c r="G227" s="17">
        <f t="shared" ref="G227:G231" si="68">F227/E227-1</f>
        <v>-3.47015539651917E-2</v>
      </c>
    </row>
    <row r="228" spans="1:7">
      <c r="A228" s="33">
        <v>4</v>
      </c>
      <c r="B228" s="33">
        <v>2017</v>
      </c>
      <c r="C228" s="10">
        <f t="shared" si="64"/>
        <v>27497</v>
      </c>
      <c r="D228" s="26">
        <f t="shared" si="65"/>
        <v>4024</v>
      </c>
      <c r="E228" s="24">
        <f t="shared" si="67"/>
        <v>28475.666666666668</v>
      </c>
      <c r="F228" s="24">
        <f t="shared" si="66"/>
        <v>29669.857142857141</v>
      </c>
      <c r="G228" s="17">
        <f t="shared" si="68"/>
        <v>4.1937226270048367E-2</v>
      </c>
    </row>
    <row r="229" spans="1:7">
      <c r="A229" s="33">
        <v>5</v>
      </c>
      <c r="B229" s="33">
        <v>2018</v>
      </c>
      <c r="C229" s="10">
        <f t="shared" si="64"/>
        <v>32354</v>
      </c>
      <c r="D229" s="26">
        <f t="shared" si="65"/>
        <v>4857</v>
      </c>
      <c r="E229" s="24">
        <f t="shared" si="67"/>
        <v>32499.666666666668</v>
      </c>
      <c r="F229" s="24">
        <f t="shared" si="66"/>
        <v>34489.392857142855</v>
      </c>
      <c r="G229" s="17">
        <f t="shared" si="68"/>
        <v>6.1222972250264629E-2</v>
      </c>
    </row>
    <row r="230" spans="1:7">
      <c r="A230" s="33">
        <v>6</v>
      </c>
      <c r="B230" s="33">
        <v>2019</v>
      </c>
      <c r="C230" s="10">
        <f t="shared" si="64"/>
        <v>38750</v>
      </c>
      <c r="D230" s="26">
        <f t="shared" si="65"/>
        <v>6396</v>
      </c>
      <c r="E230" s="24">
        <f t="shared" si="67"/>
        <v>37356.666666666664</v>
      </c>
      <c r="F230" s="24">
        <f t="shared" si="66"/>
        <v>39308.928571428572</v>
      </c>
      <c r="G230" s="17">
        <f t="shared" si="68"/>
        <v>5.2260067049930692E-2</v>
      </c>
    </row>
    <row r="231" spans="1:7">
      <c r="A231" s="33">
        <v>7</v>
      </c>
      <c r="B231" s="33">
        <v>2020</v>
      </c>
      <c r="C231" s="10">
        <f t="shared" si="64"/>
        <v>47445</v>
      </c>
      <c r="D231" s="26">
        <f t="shared" si="65"/>
        <v>8695</v>
      </c>
      <c r="E231" s="24">
        <f t="shared" si="67"/>
        <v>43752.666666666664</v>
      </c>
      <c r="F231" s="24">
        <f t="shared" si="66"/>
        <v>44128.46428571429</v>
      </c>
      <c r="G231" s="17">
        <f t="shared" si="68"/>
        <v>8.5891363356358497E-3</v>
      </c>
    </row>
    <row r="232" spans="1:7">
      <c r="G232" s="27"/>
    </row>
    <row r="234" spans="1:7">
      <c r="C234" s="28" t="s">
        <v>21</v>
      </c>
      <c r="D234" s="28" t="s">
        <v>22</v>
      </c>
      <c r="G234" s="28" t="s">
        <v>23</v>
      </c>
    </row>
    <row r="235" spans="1:7">
      <c r="C235" s="29">
        <f>B42</f>
        <v>4819.5357142857156</v>
      </c>
      <c r="D235" s="30">
        <f>AVERAGE(D226:D231)</f>
        <v>5002.666666666667</v>
      </c>
      <c r="G235" s="31">
        <f>AVERAGE(G226:G231)</f>
        <v>3.7128285162981722E-3</v>
      </c>
    </row>
    <row r="237" spans="1:7">
      <c r="C237" s="28" t="s">
        <v>24</v>
      </c>
      <c r="D237" s="28" t="s">
        <v>25</v>
      </c>
      <c r="E237" s="28" t="s">
        <v>76</v>
      </c>
      <c r="F237" s="51" t="s">
        <v>77</v>
      </c>
    </row>
    <row r="238" spans="1:7">
      <c r="C238" s="17">
        <f>C235/C231</f>
        <v>0.10158153049395544</v>
      </c>
      <c r="D238" s="17">
        <f>D235/C231</f>
        <v>0.105441388274142</v>
      </c>
      <c r="E238" s="17">
        <f>C238-D238</f>
        <v>-3.8598577801865624E-3</v>
      </c>
      <c r="F238" s="31">
        <f>E238-K42</f>
        <v>0</v>
      </c>
    </row>
    <row r="240" spans="1:7">
      <c r="A240"/>
      <c r="B240"/>
      <c r="C240"/>
      <c r="D240"/>
      <c r="E240"/>
      <c r="F240"/>
      <c r="G240"/>
    </row>
    <row r="241" spans="1:7">
      <c r="A241"/>
      <c r="B241"/>
      <c r="C241"/>
      <c r="D241"/>
      <c r="E241"/>
      <c r="F241"/>
      <c r="G241"/>
    </row>
    <row r="242" spans="1:7">
      <c r="A242" s="15" t="s">
        <v>39</v>
      </c>
      <c r="B242" s="16"/>
      <c r="C242" s="16"/>
      <c r="D242" s="16"/>
      <c r="E242" s="16"/>
      <c r="F242" s="16"/>
      <c r="G242" s="16"/>
    </row>
    <row r="243" spans="1:7" ht="25.5">
      <c r="A243" s="32" t="s">
        <v>1</v>
      </c>
      <c r="B243" s="32" t="s">
        <v>0</v>
      </c>
      <c r="C243" s="48" t="s">
        <v>39</v>
      </c>
      <c r="D243" s="48" t="s">
        <v>54</v>
      </c>
      <c r="E243" s="48" t="s">
        <v>18</v>
      </c>
      <c r="F243" s="48" t="s">
        <v>19</v>
      </c>
      <c r="G243" s="48" t="s">
        <v>20</v>
      </c>
    </row>
    <row r="244" spans="1:7">
      <c r="A244" s="33">
        <v>1</v>
      </c>
      <c r="B244" s="33">
        <v>2014</v>
      </c>
      <c r="C244" s="10">
        <f t="shared" ref="C244:C250" si="69">P16</f>
        <v>-54652</v>
      </c>
      <c r="D244" s="11"/>
      <c r="E244" s="11"/>
      <c r="F244" s="24">
        <f>(A244*$B$43)+$C$43</f>
        <v>-59210.07142857142</v>
      </c>
      <c r="G244" s="11"/>
    </row>
    <row r="245" spans="1:7">
      <c r="A245" s="33">
        <v>2</v>
      </c>
      <c r="B245" s="33">
        <v>2015</v>
      </c>
      <c r="C245" s="10">
        <f t="shared" si="69"/>
        <v>-64929</v>
      </c>
      <c r="D245" s="26">
        <f t="shared" ref="D245:D250" si="70">AH17</f>
        <v>-10277</v>
      </c>
      <c r="E245" s="24">
        <f>C244+$D$254</f>
        <v>-60919.666666666664</v>
      </c>
      <c r="F245" s="24">
        <f t="shared" ref="F245:F250" si="71">(A245*$B$43)+$C$43</f>
        <v>-65650.85714285713</v>
      </c>
      <c r="G245" s="17">
        <f>F245/E245-1</f>
        <v>7.7662776818495427E-2</v>
      </c>
    </row>
    <row r="246" spans="1:7">
      <c r="A246" s="33">
        <v>3</v>
      </c>
      <c r="B246" s="33">
        <v>2016</v>
      </c>
      <c r="C246" s="10">
        <f t="shared" si="69"/>
        <v>-74181</v>
      </c>
      <c r="D246" s="26">
        <f t="shared" si="70"/>
        <v>-9252</v>
      </c>
      <c r="E246" s="24">
        <f t="shared" ref="E246:E250" si="72">C245+$D$254</f>
        <v>-71196.666666666672</v>
      </c>
      <c r="F246" s="24">
        <f t="shared" si="71"/>
        <v>-72091.642857142841</v>
      </c>
      <c r="G246" s="17">
        <f t="shared" ref="G246:G250" si="73">F246/E246-1</f>
        <v>1.2570478821239295E-2</v>
      </c>
    </row>
    <row r="247" spans="1:7">
      <c r="A247" s="33">
        <v>4</v>
      </c>
      <c r="B247" s="33">
        <v>2017</v>
      </c>
      <c r="C247" s="10">
        <f t="shared" si="69"/>
        <v>-83133</v>
      </c>
      <c r="D247" s="26">
        <f t="shared" si="70"/>
        <v>-8952</v>
      </c>
      <c r="E247" s="24">
        <f t="shared" si="72"/>
        <v>-80448.666666666672</v>
      </c>
      <c r="F247" s="24">
        <f t="shared" si="71"/>
        <v>-78532.428571428565</v>
      </c>
      <c r="G247" s="17">
        <f t="shared" si="73"/>
        <v>-2.3819389116514489E-2</v>
      </c>
    </row>
    <row r="248" spans="1:7">
      <c r="A248" s="33">
        <v>5</v>
      </c>
      <c r="B248" s="33">
        <v>2018</v>
      </c>
      <c r="C248" s="10">
        <f t="shared" si="69"/>
        <v>-89585</v>
      </c>
      <c r="D248" s="26">
        <f t="shared" si="70"/>
        <v>-6452</v>
      </c>
      <c r="E248" s="24">
        <f t="shared" si="72"/>
        <v>-89400.666666666672</v>
      </c>
      <c r="F248" s="24">
        <f t="shared" si="71"/>
        <v>-84973.214285714275</v>
      </c>
      <c r="G248" s="17">
        <f t="shared" si="73"/>
        <v>-4.9523706545280044E-2</v>
      </c>
    </row>
    <row r="249" spans="1:7">
      <c r="A249" s="33">
        <v>6</v>
      </c>
      <c r="B249" s="33">
        <v>2019</v>
      </c>
      <c r="C249" s="10">
        <f t="shared" si="69"/>
        <v>-90989</v>
      </c>
      <c r="D249" s="26">
        <f t="shared" si="70"/>
        <v>-1404</v>
      </c>
      <c r="E249" s="24">
        <f t="shared" si="72"/>
        <v>-95852.666666666672</v>
      </c>
      <c r="F249" s="24">
        <f t="shared" si="71"/>
        <v>-91413.999999999985</v>
      </c>
      <c r="G249" s="17">
        <f t="shared" si="73"/>
        <v>-4.6307179768951157E-2</v>
      </c>
    </row>
    <row r="250" spans="1:7">
      <c r="A250" s="33">
        <v>7</v>
      </c>
      <c r="B250" s="33">
        <v>2020</v>
      </c>
      <c r="C250" s="10">
        <f t="shared" si="69"/>
        <v>-92258</v>
      </c>
      <c r="D250" s="26">
        <f t="shared" si="70"/>
        <v>-1269</v>
      </c>
      <c r="E250" s="24">
        <f t="shared" si="72"/>
        <v>-97256.666666666672</v>
      </c>
      <c r="F250" s="24">
        <f t="shared" si="71"/>
        <v>-97854.78571428571</v>
      </c>
      <c r="G250" s="17">
        <f t="shared" si="73"/>
        <v>6.1499028099432085E-3</v>
      </c>
    </row>
    <row r="251" spans="1:7">
      <c r="G251" s="27"/>
    </row>
    <row r="252" spans="1:7">
      <c r="G252"/>
    </row>
    <row r="253" spans="1:7">
      <c r="C253" s="28" t="s">
        <v>21</v>
      </c>
      <c r="D253" s="28" t="s">
        <v>22</v>
      </c>
      <c r="G253"/>
    </row>
    <row r="254" spans="1:7">
      <c r="C254" s="29">
        <f>B43</f>
        <v>-6440.7857142857129</v>
      </c>
      <c r="D254" s="30">
        <f>AVERAGE(D245:D250)</f>
        <v>-6267.666666666667</v>
      </c>
      <c r="G254"/>
    </row>
    <row r="256" spans="1:7">
      <c r="C256" s="28" t="s">
        <v>24</v>
      </c>
      <c r="D256" s="28" t="s">
        <v>25</v>
      </c>
      <c r="E256" s="28" t="s">
        <v>76</v>
      </c>
      <c r="F256" s="51" t="s">
        <v>77</v>
      </c>
    </row>
    <row r="257" spans="1:7">
      <c r="C257" s="17">
        <f>C254/C250</f>
        <v>6.981276110782493E-2</v>
      </c>
      <c r="D257" s="17">
        <f>D254/C250</f>
        <v>6.7936294594145408E-2</v>
      </c>
      <c r="E257" s="17">
        <f>C257-D257</f>
        <v>1.8764665136795228E-3</v>
      </c>
      <c r="F257" s="31">
        <f>E257-K43</f>
        <v>0</v>
      </c>
    </row>
    <row r="261" spans="1:7">
      <c r="A261"/>
      <c r="B261"/>
      <c r="C261"/>
      <c r="D261"/>
      <c r="E261"/>
      <c r="F261"/>
      <c r="G261"/>
    </row>
    <row r="262" spans="1:7">
      <c r="A262"/>
      <c r="B262"/>
      <c r="C262"/>
      <c r="D262"/>
      <c r="E262"/>
      <c r="F262"/>
      <c r="G262"/>
    </row>
    <row r="263" spans="1:7">
      <c r="A263"/>
      <c r="B263"/>
      <c r="C263"/>
      <c r="D263"/>
      <c r="E263"/>
      <c r="F263"/>
      <c r="G263"/>
    </row>
    <row r="264" spans="1:7">
      <c r="A264"/>
      <c r="B264"/>
      <c r="C264"/>
      <c r="D264"/>
      <c r="E264"/>
      <c r="F264"/>
      <c r="G264"/>
    </row>
    <row r="265" spans="1:7">
      <c r="A265"/>
      <c r="B265"/>
      <c r="C265"/>
      <c r="D265"/>
      <c r="E265"/>
      <c r="F265"/>
      <c r="G265"/>
    </row>
    <row r="266" spans="1:7">
      <c r="A266"/>
      <c r="B266"/>
      <c r="C266"/>
      <c r="D266"/>
      <c r="E266"/>
      <c r="F266"/>
      <c r="G266"/>
    </row>
    <row r="267" spans="1:7">
      <c r="A267"/>
      <c r="B267"/>
      <c r="C267"/>
      <c r="D267"/>
      <c r="E267"/>
      <c r="F267"/>
      <c r="G267"/>
    </row>
    <row r="268" spans="1:7">
      <c r="A268"/>
      <c r="B268"/>
      <c r="C268"/>
      <c r="D268"/>
      <c r="E268"/>
      <c r="F268"/>
      <c r="G268"/>
    </row>
    <row r="269" spans="1:7">
      <c r="A269"/>
      <c r="B269"/>
      <c r="C269"/>
      <c r="D269"/>
      <c r="E269"/>
      <c r="F269"/>
      <c r="G269"/>
    </row>
    <row r="270" spans="1:7">
      <c r="A270"/>
      <c r="B270"/>
      <c r="C270"/>
      <c r="D270"/>
      <c r="E270"/>
      <c r="F270"/>
      <c r="G270"/>
    </row>
    <row r="271" spans="1:7">
      <c r="A271"/>
      <c r="B271"/>
      <c r="C271"/>
      <c r="D271"/>
      <c r="E271"/>
      <c r="F271"/>
      <c r="G271"/>
    </row>
    <row r="272" spans="1:7">
      <c r="A272"/>
      <c r="B272"/>
      <c r="C272"/>
      <c r="D272"/>
      <c r="E272"/>
      <c r="F272"/>
      <c r="G272"/>
    </row>
    <row r="273" spans="1:7">
      <c r="A273"/>
      <c r="B273"/>
      <c r="C273"/>
      <c r="D273"/>
      <c r="E273"/>
      <c r="F273"/>
      <c r="G273"/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06F84-2C2A-42C1-B702-9AF0BBB92343}">
  <dimension ref="A1:U164"/>
  <sheetViews>
    <sheetView tabSelected="1" view="pageBreakPreview" zoomScaleNormal="115" zoomScaleSheetLayoutView="100" workbookViewId="0">
      <selection activeCell="A29" sqref="A29"/>
    </sheetView>
  </sheetViews>
  <sheetFormatPr defaultColWidth="12.42578125" defaultRowHeight="12"/>
  <cols>
    <col min="1" max="1" width="3.85546875" style="62" customWidth="1"/>
    <col min="2" max="2" width="3.42578125" style="62" customWidth="1"/>
    <col min="3" max="3" width="3" style="62" customWidth="1"/>
    <col min="4" max="4" width="28.28515625" style="62" customWidth="1"/>
    <col min="5" max="5" width="40.85546875" style="62" hidden="1" customWidth="1"/>
    <col min="6" max="7" width="9.5703125" style="62" customWidth="1"/>
    <col min="8" max="10" width="10" style="62" customWidth="1"/>
    <col min="11" max="12" width="10" style="63" customWidth="1"/>
    <col min="13" max="13" width="11.85546875" style="62" customWidth="1"/>
    <col min="14" max="14" width="9.5703125" style="62" customWidth="1"/>
    <col min="15" max="15" width="9" style="62" bestFit="1" customWidth="1"/>
    <col min="16" max="16" width="8.5703125" style="62" bestFit="1" customWidth="1"/>
    <col min="17" max="18" width="8.42578125" style="62" bestFit="1" customWidth="1"/>
    <col min="19" max="19" width="9.85546875" style="62" customWidth="1"/>
    <col min="20" max="20" width="10.140625" style="62" customWidth="1"/>
    <col min="21" max="23" width="8.42578125" style="62" bestFit="1" customWidth="1"/>
    <col min="24" max="24" width="7.5703125" style="62" customWidth="1"/>
    <col min="25" max="16384" width="12.42578125" style="62"/>
  </cols>
  <sheetData>
    <row r="1" spans="1:12" ht="3.75" customHeight="1">
      <c r="A1" s="163"/>
      <c r="B1" s="163"/>
      <c r="C1" s="163"/>
      <c r="D1" s="163"/>
      <c r="E1" s="163"/>
      <c r="K1" s="62"/>
      <c r="L1" s="62"/>
    </row>
    <row r="2" spans="1:12" ht="18.75">
      <c r="A2" s="108" t="s">
        <v>195</v>
      </c>
      <c r="B2" s="114"/>
      <c r="C2" s="114"/>
      <c r="D2" s="114"/>
      <c r="E2" s="114"/>
      <c r="K2" s="62"/>
      <c r="L2" s="62"/>
    </row>
    <row r="3" spans="1:12" ht="18" customHeight="1">
      <c r="A3" s="108" t="s">
        <v>194</v>
      </c>
      <c r="B3" s="108"/>
      <c r="C3" s="108"/>
      <c r="D3" s="108"/>
      <c r="E3" s="113"/>
      <c r="K3" s="62"/>
      <c r="L3" s="62"/>
    </row>
    <row r="4" spans="1:12" ht="12.75" customHeight="1">
      <c r="A4" s="81" t="s">
        <v>141</v>
      </c>
      <c r="K4" s="62"/>
      <c r="L4" s="62"/>
    </row>
    <row r="5" spans="1:12" ht="1.5" customHeight="1">
      <c r="A5" s="81"/>
      <c r="K5" s="62"/>
      <c r="L5" s="62"/>
    </row>
    <row r="6" spans="1:12" ht="3.75" customHeight="1">
      <c r="G6" s="81"/>
      <c r="H6" s="81"/>
      <c r="I6" s="81"/>
      <c r="J6" s="81"/>
      <c r="K6" s="81"/>
      <c r="L6" s="81"/>
    </row>
    <row r="7" spans="1:12" ht="12.75">
      <c r="A7" s="81" t="s">
        <v>193</v>
      </c>
      <c r="F7" s="96"/>
      <c r="G7" s="66"/>
      <c r="H7" s="66"/>
      <c r="I7" s="66"/>
      <c r="J7" s="66"/>
      <c r="K7" s="66"/>
      <c r="L7" s="66"/>
    </row>
    <row r="8" spans="1:12" ht="12.75" thickBot="1">
      <c r="A8" s="71" t="s">
        <v>158</v>
      </c>
      <c r="F8" s="95">
        <v>2014</v>
      </c>
      <c r="G8" s="95">
        <v>2015</v>
      </c>
      <c r="H8" s="95">
        <v>2016</v>
      </c>
      <c r="I8" s="112" t="s">
        <v>117</v>
      </c>
      <c r="J8" s="112" t="s">
        <v>116</v>
      </c>
      <c r="K8" s="112" t="s">
        <v>115</v>
      </c>
      <c r="L8" s="112" t="s">
        <v>114</v>
      </c>
    </row>
    <row r="9" spans="1:12">
      <c r="A9" s="71" t="s">
        <v>192</v>
      </c>
      <c r="B9" s="62" t="s">
        <v>191</v>
      </c>
      <c r="K9" s="62"/>
      <c r="L9" s="62"/>
    </row>
    <row r="10" spans="1:12">
      <c r="A10" s="71">
        <v>1</v>
      </c>
      <c r="B10" s="62" t="s">
        <v>190</v>
      </c>
      <c r="F10" s="107">
        <v>488372</v>
      </c>
      <c r="G10" s="107">
        <v>497229</v>
      </c>
      <c r="H10" s="107">
        <v>492413</v>
      </c>
      <c r="I10" s="107">
        <v>493969</v>
      </c>
      <c r="J10" s="107">
        <v>496969</v>
      </c>
      <c r="K10" s="107">
        <v>503862</v>
      </c>
      <c r="L10" s="107">
        <v>515431</v>
      </c>
    </row>
    <row r="11" spans="1:12">
      <c r="A11" s="71">
        <v>2</v>
      </c>
      <c r="B11" s="62" t="s">
        <v>189</v>
      </c>
      <c r="F11" s="77">
        <v>922</v>
      </c>
      <c r="G11" s="77">
        <v>928</v>
      </c>
      <c r="H11" s="77">
        <v>946</v>
      </c>
      <c r="I11" s="77">
        <v>1005</v>
      </c>
      <c r="J11" s="77">
        <v>1101</v>
      </c>
      <c r="K11" s="77">
        <v>1228</v>
      </c>
      <c r="L11" s="77">
        <v>1173</v>
      </c>
    </row>
    <row r="12" spans="1:12">
      <c r="A12" s="71">
        <v>3</v>
      </c>
      <c r="B12" s="62" t="s">
        <v>188</v>
      </c>
      <c r="F12" s="77">
        <v>60998</v>
      </c>
      <c r="G12" s="77">
        <v>49505</v>
      </c>
      <c r="H12" s="77">
        <v>57854</v>
      </c>
      <c r="I12" s="77">
        <v>57892</v>
      </c>
      <c r="J12" s="77">
        <v>42324</v>
      </c>
      <c r="K12" s="77">
        <v>36286</v>
      </c>
      <c r="L12" s="77">
        <v>36044</v>
      </c>
    </row>
    <row r="13" spans="1:12">
      <c r="A13" s="71">
        <v>4</v>
      </c>
      <c r="B13" s="62" t="s">
        <v>187</v>
      </c>
      <c r="F13" s="84">
        <v>550292</v>
      </c>
      <c r="G13" s="84">
        <v>547662</v>
      </c>
      <c r="H13" s="84">
        <v>551213</v>
      </c>
      <c r="I13" s="84">
        <v>552866</v>
      </c>
      <c r="J13" s="84">
        <v>540394</v>
      </c>
      <c r="K13" s="84">
        <v>541376</v>
      </c>
      <c r="L13" s="84">
        <v>552648</v>
      </c>
    </row>
    <row r="14" spans="1:12">
      <c r="A14" s="71">
        <v>5</v>
      </c>
      <c r="B14" s="62" t="s">
        <v>186</v>
      </c>
      <c r="F14" s="77">
        <v>17163</v>
      </c>
      <c r="G14" s="77">
        <v>16920</v>
      </c>
      <c r="H14" s="77">
        <v>17310</v>
      </c>
      <c r="I14" s="77">
        <v>21855</v>
      </c>
      <c r="J14" s="77">
        <v>18073</v>
      </c>
      <c r="K14" s="77">
        <v>23698</v>
      </c>
      <c r="L14" s="77">
        <v>21765</v>
      </c>
    </row>
    <row r="15" spans="1:12">
      <c r="A15" s="71">
        <v>6</v>
      </c>
      <c r="B15" s="62" t="s">
        <v>185</v>
      </c>
      <c r="F15" s="84">
        <v>567455</v>
      </c>
      <c r="G15" s="84">
        <v>564582</v>
      </c>
      <c r="H15" s="84">
        <v>568523</v>
      </c>
      <c r="I15" s="84">
        <v>574721</v>
      </c>
      <c r="J15" s="84">
        <v>558467</v>
      </c>
      <c r="K15" s="84">
        <v>565074</v>
      </c>
      <c r="L15" s="84">
        <v>574413</v>
      </c>
    </row>
    <row r="16" spans="1:12" ht="2.25" customHeight="1">
      <c r="A16" s="71"/>
      <c r="F16" s="103"/>
      <c r="G16" s="103"/>
      <c r="H16" s="103"/>
      <c r="I16" s="103"/>
      <c r="J16" s="103"/>
      <c r="K16" s="103"/>
      <c r="L16" s="103"/>
    </row>
    <row r="17" spans="1:17">
      <c r="A17" s="71"/>
      <c r="B17" s="62" t="s">
        <v>184</v>
      </c>
      <c r="F17" s="103"/>
      <c r="G17" s="103"/>
      <c r="H17" s="103"/>
      <c r="I17" s="103"/>
      <c r="J17" s="103"/>
      <c r="K17" s="103"/>
      <c r="L17" s="103"/>
    </row>
    <row r="18" spans="1:17">
      <c r="A18" s="71"/>
      <c r="B18" s="62" t="s">
        <v>183</v>
      </c>
      <c r="F18" s="103"/>
      <c r="G18" s="103"/>
      <c r="H18" s="103"/>
      <c r="I18" s="103"/>
      <c r="J18" s="103"/>
      <c r="K18" s="103"/>
      <c r="L18" s="103"/>
    </row>
    <row r="19" spans="1:17">
      <c r="A19" s="71">
        <v>7</v>
      </c>
      <c r="C19" s="62" t="s">
        <v>172</v>
      </c>
      <c r="F19" s="77">
        <v>120307</v>
      </c>
      <c r="G19" s="77">
        <v>140485</v>
      </c>
      <c r="H19" s="77">
        <v>136385</v>
      </c>
      <c r="I19" s="77">
        <v>136766</v>
      </c>
      <c r="J19" s="77">
        <v>132992</v>
      </c>
      <c r="K19" s="77">
        <v>134241</v>
      </c>
      <c r="L19" s="172">
        <v>125455</v>
      </c>
    </row>
    <row r="20" spans="1:17">
      <c r="A20" s="71">
        <v>8</v>
      </c>
      <c r="C20" s="62" t="s">
        <v>182</v>
      </c>
      <c r="F20" s="77">
        <v>116643</v>
      </c>
      <c r="G20" s="77">
        <v>85107</v>
      </c>
      <c r="H20" s="77">
        <v>78794</v>
      </c>
      <c r="I20" s="77">
        <v>77895</v>
      </c>
      <c r="J20" s="77">
        <v>73968</v>
      </c>
      <c r="K20" s="77">
        <v>74282</v>
      </c>
      <c r="L20" s="77">
        <v>74245</v>
      </c>
    </row>
    <row r="21" spans="1:17">
      <c r="A21" s="71">
        <v>9</v>
      </c>
      <c r="C21" s="62" t="s">
        <v>181</v>
      </c>
      <c r="F21" s="77">
        <v>23715</v>
      </c>
      <c r="G21" s="77">
        <v>24947</v>
      </c>
      <c r="H21" s="77">
        <v>26676</v>
      </c>
      <c r="I21" s="77">
        <v>27841</v>
      </c>
      <c r="J21" s="77">
        <v>28724</v>
      </c>
      <c r="K21" s="77">
        <v>32447</v>
      </c>
      <c r="L21" s="77">
        <v>38192</v>
      </c>
    </row>
    <row r="22" spans="1:17">
      <c r="A22" s="71">
        <v>10</v>
      </c>
      <c r="C22" s="62" t="s">
        <v>180</v>
      </c>
      <c r="F22" s="77">
        <v>8101</v>
      </c>
      <c r="G22" s="77">
        <v>5974</v>
      </c>
      <c r="H22" s="77">
        <v>4706</v>
      </c>
      <c r="I22" s="77">
        <v>3597</v>
      </c>
      <c r="J22" s="77">
        <v>3308</v>
      </c>
      <c r="K22" s="77">
        <v>2620</v>
      </c>
      <c r="L22" s="77">
        <v>-647</v>
      </c>
      <c r="P22" s="90"/>
      <c r="Q22" s="90"/>
    </row>
    <row r="23" spans="1:17">
      <c r="A23" s="71">
        <v>11</v>
      </c>
      <c r="C23" s="62" t="s">
        <v>170</v>
      </c>
      <c r="F23" s="77">
        <v>12828</v>
      </c>
      <c r="G23" s="77">
        <v>14133</v>
      </c>
      <c r="H23" s="77">
        <v>14654</v>
      </c>
      <c r="I23" s="77">
        <v>14743</v>
      </c>
      <c r="J23" s="77">
        <v>16795</v>
      </c>
      <c r="K23" s="77">
        <v>17039</v>
      </c>
      <c r="L23" s="77">
        <v>16909</v>
      </c>
    </row>
    <row r="24" spans="1:17">
      <c r="A24" s="71">
        <v>12</v>
      </c>
      <c r="B24" s="62" t="s">
        <v>179</v>
      </c>
      <c r="F24" s="106">
        <v>281594</v>
      </c>
      <c r="G24" s="106">
        <v>270646</v>
      </c>
      <c r="H24" s="106">
        <v>261215</v>
      </c>
      <c r="I24" s="106">
        <v>260842</v>
      </c>
      <c r="J24" s="106">
        <v>255787</v>
      </c>
      <c r="K24" s="106">
        <v>260629</v>
      </c>
      <c r="L24" s="106">
        <v>254154</v>
      </c>
    </row>
    <row r="25" spans="1:17" ht="3.75" customHeight="1">
      <c r="A25" s="71"/>
      <c r="F25" s="111"/>
      <c r="G25" s="111"/>
      <c r="H25" s="111"/>
      <c r="I25" s="111"/>
      <c r="J25" s="111"/>
      <c r="K25" s="111"/>
      <c r="L25" s="111"/>
    </row>
    <row r="26" spans="1:17">
      <c r="A26" s="71"/>
      <c r="B26" s="62" t="s">
        <v>150</v>
      </c>
      <c r="F26" s="103"/>
      <c r="G26" s="103"/>
      <c r="H26" s="103"/>
      <c r="I26" s="103"/>
      <c r="J26" s="103"/>
      <c r="K26" s="103"/>
      <c r="L26" s="103"/>
    </row>
    <row r="27" spans="1:17">
      <c r="A27" s="71">
        <v>13</v>
      </c>
      <c r="C27" s="62" t="s">
        <v>172</v>
      </c>
      <c r="F27" s="77">
        <v>21299</v>
      </c>
      <c r="G27" s="77">
        <v>24056</v>
      </c>
      <c r="H27" s="77">
        <v>21415</v>
      </c>
      <c r="I27" s="77">
        <v>21461</v>
      </c>
      <c r="J27" s="77">
        <v>23753</v>
      </c>
      <c r="K27" s="77">
        <v>26747</v>
      </c>
      <c r="L27" s="172">
        <v>22661</v>
      </c>
    </row>
    <row r="28" spans="1:17">
      <c r="A28" s="71">
        <v>14</v>
      </c>
      <c r="C28" s="62" t="s">
        <v>118</v>
      </c>
      <c r="F28" s="77">
        <v>23794</v>
      </c>
      <c r="G28" s="77">
        <v>25379</v>
      </c>
      <c r="H28" s="77">
        <v>27819</v>
      </c>
      <c r="I28" s="77">
        <v>29786</v>
      </c>
      <c r="J28" s="77">
        <v>32066</v>
      </c>
      <c r="K28" s="77">
        <v>31074</v>
      </c>
      <c r="L28" s="77">
        <v>32894</v>
      </c>
    </row>
    <row r="29" spans="1:17">
      <c r="A29" s="71">
        <v>15</v>
      </c>
      <c r="C29" s="62" t="s">
        <v>178</v>
      </c>
      <c r="F29" s="77">
        <v>25821</v>
      </c>
      <c r="G29" s="77">
        <v>27448</v>
      </c>
      <c r="H29" s="77">
        <v>27287</v>
      </c>
      <c r="I29" s="77">
        <v>27300</v>
      </c>
      <c r="J29" s="77">
        <v>28420</v>
      </c>
      <c r="K29" s="77">
        <v>28751</v>
      </c>
      <c r="L29" s="77">
        <v>28856</v>
      </c>
      <c r="M29" s="77"/>
    </row>
    <row r="30" spans="1:17">
      <c r="A30" s="71">
        <v>16</v>
      </c>
      <c r="B30" s="62" t="s">
        <v>177</v>
      </c>
      <c r="F30" s="106">
        <v>70914</v>
      </c>
      <c r="G30" s="106">
        <v>76883</v>
      </c>
      <c r="H30" s="106">
        <v>76521</v>
      </c>
      <c r="I30" s="106">
        <v>78547</v>
      </c>
      <c r="J30" s="106">
        <v>84239</v>
      </c>
      <c r="K30" s="106">
        <v>86572</v>
      </c>
      <c r="L30" s="106">
        <v>84411</v>
      </c>
    </row>
    <row r="31" spans="1:17" ht="4.5" customHeight="1">
      <c r="A31" s="71"/>
      <c r="F31" s="103"/>
      <c r="G31" s="103"/>
      <c r="H31" s="103"/>
      <c r="I31" s="103"/>
      <c r="J31" s="103"/>
      <c r="K31" s="103"/>
      <c r="L31" s="103"/>
    </row>
    <row r="32" spans="1:17">
      <c r="A32" s="71">
        <v>17</v>
      </c>
      <c r="B32" s="62" t="s">
        <v>176</v>
      </c>
      <c r="F32" s="77">
        <v>11166</v>
      </c>
      <c r="G32" s="77">
        <v>12363</v>
      </c>
      <c r="H32" s="77">
        <v>13021</v>
      </c>
      <c r="I32" s="77">
        <v>12312</v>
      </c>
      <c r="J32" s="77">
        <v>11983</v>
      </c>
      <c r="K32" s="77">
        <v>11167</v>
      </c>
      <c r="L32" s="77">
        <v>11290</v>
      </c>
    </row>
    <row r="33" spans="1:12">
      <c r="A33" s="71">
        <v>18</v>
      </c>
      <c r="B33" s="62" t="s">
        <v>175</v>
      </c>
      <c r="F33" s="77">
        <v>1383</v>
      </c>
      <c r="G33" s="77">
        <v>1454</v>
      </c>
      <c r="H33" s="77">
        <v>1406</v>
      </c>
      <c r="I33" s="77">
        <v>1449</v>
      </c>
      <c r="J33" s="77">
        <v>1551</v>
      </c>
      <c r="K33" s="77">
        <v>1590</v>
      </c>
      <c r="L33" s="77">
        <v>1314</v>
      </c>
    </row>
    <row r="34" spans="1:12">
      <c r="A34" s="71">
        <v>19</v>
      </c>
      <c r="B34" s="62" t="s">
        <v>174</v>
      </c>
      <c r="F34" s="77">
        <v>0</v>
      </c>
      <c r="G34" s="77">
        <v>0</v>
      </c>
      <c r="H34" s="77">
        <v>0</v>
      </c>
      <c r="I34" s="77">
        <v>0</v>
      </c>
      <c r="J34" s="77">
        <v>59</v>
      </c>
      <c r="K34" s="77">
        <v>0</v>
      </c>
      <c r="L34" s="77">
        <v>0</v>
      </c>
    </row>
    <row r="35" spans="1:12" ht="2.25" customHeight="1">
      <c r="A35" s="71"/>
      <c r="F35" s="103"/>
      <c r="G35" s="103"/>
      <c r="H35" s="103"/>
      <c r="I35" s="103"/>
      <c r="J35" s="103"/>
      <c r="K35" s="103"/>
      <c r="L35" s="103"/>
    </row>
    <row r="36" spans="1:12">
      <c r="A36" s="71"/>
      <c r="B36" s="62" t="s">
        <v>173</v>
      </c>
      <c r="F36" s="103"/>
      <c r="G36" s="103"/>
      <c r="H36" s="103"/>
      <c r="I36" s="103"/>
      <c r="J36" s="103"/>
      <c r="K36" s="103"/>
      <c r="L36" s="103"/>
    </row>
    <row r="37" spans="1:12">
      <c r="A37" s="71">
        <v>20</v>
      </c>
      <c r="C37" s="62" t="s">
        <v>172</v>
      </c>
      <c r="F37" s="77">
        <v>46210</v>
      </c>
      <c r="G37" s="77">
        <v>49942</v>
      </c>
      <c r="H37" s="77">
        <v>48989</v>
      </c>
      <c r="I37" s="77">
        <v>47166</v>
      </c>
      <c r="J37" s="77">
        <v>51109</v>
      </c>
      <c r="K37" s="77">
        <v>54986</v>
      </c>
      <c r="L37" s="172">
        <v>72503</v>
      </c>
    </row>
    <row r="38" spans="1:12">
      <c r="A38" s="71">
        <v>21</v>
      </c>
      <c r="C38" s="62" t="s">
        <v>118</v>
      </c>
      <c r="F38" s="77">
        <v>16947</v>
      </c>
      <c r="G38" s="77">
        <v>21503</v>
      </c>
      <c r="H38" s="77">
        <v>23877</v>
      </c>
      <c r="I38" s="77">
        <v>25247</v>
      </c>
      <c r="J38" s="77">
        <v>27999</v>
      </c>
      <c r="K38" s="77">
        <v>31202</v>
      </c>
      <c r="L38" s="77">
        <v>28528</v>
      </c>
    </row>
    <row r="39" spans="1:12">
      <c r="A39" s="71">
        <v>22</v>
      </c>
      <c r="C39" s="62" t="s">
        <v>171</v>
      </c>
      <c r="F39" s="77">
        <v>0</v>
      </c>
      <c r="G39" s="77">
        <v>0</v>
      </c>
      <c r="H39" s="77">
        <v>0</v>
      </c>
      <c r="I39" s="77">
        <v>-254</v>
      </c>
      <c r="J39" s="77">
        <v>-527</v>
      </c>
      <c r="K39" s="77">
        <v>-711</v>
      </c>
      <c r="L39" s="77">
        <v>389</v>
      </c>
    </row>
    <row r="40" spans="1:12">
      <c r="A40" s="71">
        <v>23</v>
      </c>
      <c r="C40" s="62" t="s">
        <v>170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172">
        <v>4687</v>
      </c>
    </row>
    <row r="41" spans="1:12">
      <c r="A41" s="71">
        <v>24</v>
      </c>
      <c r="B41" s="62" t="s">
        <v>169</v>
      </c>
      <c r="F41" s="106">
        <v>63157</v>
      </c>
      <c r="G41" s="106">
        <v>71445</v>
      </c>
      <c r="H41" s="106">
        <v>72866</v>
      </c>
      <c r="I41" s="106">
        <v>72159</v>
      </c>
      <c r="J41" s="106">
        <v>78581</v>
      </c>
      <c r="K41" s="106">
        <v>85477</v>
      </c>
      <c r="L41" s="106">
        <v>106107</v>
      </c>
    </row>
    <row r="42" spans="1:12">
      <c r="A42" s="71">
        <v>25</v>
      </c>
      <c r="B42" s="62" t="s">
        <v>168</v>
      </c>
      <c r="F42" s="106">
        <v>428214</v>
      </c>
      <c r="G42" s="106">
        <v>432791</v>
      </c>
      <c r="H42" s="106">
        <v>425029</v>
      </c>
      <c r="I42" s="106">
        <v>425309</v>
      </c>
      <c r="J42" s="106">
        <v>432200</v>
      </c>
      <c r="K42" s="106">
        <v>445435</v>
      </c>
      <c r="L42" s="106">
        <v>457276</v>
      </c>
    </row>
    <row r="43" spans="1:12" ht="6.75" customHeight="1">
      <c r="A43" s="71"/>
      <c r="F43" s="110"/>
      <c r="G43" s="110"/>
      <c r="H43" s="110"/>
      <c r="I43" s="110"/>
      <c r="J43" s="110"/>
      <c r="K43" s="110"/>
      <c r="L43" s="110"/>
    </row>
    <row r="44" spans="1:12">
      <c r="A44" s="71">
        <v>26</v>
      </c>
      <c r="B44" s="62" t="s">
        <v>167</v>
      </c>
      <c r="F44" s="106">
        <v>139241</v>
      </c>
      <c r="G44" s="106">
        <v>131791</v>
      </c>
      <c r="H44" s="106">
        <v>143494</v>
      </c>
      <c r="I44" s="106">
        <v>149412</v>
      </c>
      <c r="J44" s="106">
        <v>126267</v>
      </c>
      <c r="K44" s="106">
        <v>119639</v>
      </c>
      <c r="L44" s="106">
        <v>117137</v>
      </c>
    </row>
    <row r="45" spans="1:12" ht="6.75" customHeight="1">
      <c r="A45" s="71"/>
      <c r="F45" s="103"/>
      <c r="G45" s="103"/>
      <c r="H45" s="103"/>
      <c r="I45" s="103"/>
      <c r="J45" s="103"/>
      <c r="K45" s="103"/>
      <c r="L45" s="103"/>
    </row>
    <row r="46" spans="1:12">
      <c r="A46" s="71"/>
      <c r="B46" s="62" t="s">
        <v>166</v>
      </c>
      <c r="F46" s="103"/>
      <c r="G46" s="103"/>
      <c r="H46" s="103"/>
      <c r="I46" s="103"/>
      <c r="J46" s="103"/>
      <c r="K46" s="103"/>
      <c r="L46" s="103"/>
    </row>
    <row r="47" spans="1:12">
      <c r="A47" s="71">
        <v>27</v>
      </c>
      <c r="B47" s="62" t="s">
        <v>165</v>
      </c>
      <c r="F47" s="77">
        <v>-7683</v>
      </c>
      <c r="G47" s="77">
        <v>4968</v>
      </c>
      <c r="H47" s="77">
        <v>-29081</v>
      </c>
      <c r="I47" s="77">
        <v>7620.8500000000022</v>
      </c>
      <c r="J47" s="77">
        <v>12178.770000000004</v>
      </c>
      <c r="K47" s="77">
        <v>3484.2199999999993</v>
      </c>
      <c r="L47" s="77">
        <v>1695.0400000000009</v>
      </c>
    </row>
    <row r="48" spans="1:12">
      <c r="A48" s="71">
        <v>28</v>
      </c>
      <c r="B48" s="62" t="s">
        <v>164</v>
      </c>
      <c r="F48" s="77">
        <v>-136</v>
      </c>
      <c r="G48" s="77">
        <v>1</v>
      </c>
      <c r="H48" s="77">
        <v>21</v>
      </c>
      <c r="I48" s="77">
        <v>26.834398499999999</v>
      </c>
      <c r="J48" s="77">
        <v>125.46861599999998</v>
      </c>
      <c r="K48" s="77">
        <v>295.88647199999997</v>
      </c>
      <c r="L48" s="77">
        <v>349.80384599999996</v>
      </c>
    </row>
    <row r="49" spans="1:12">
      <c r="A49" s="71">
        <v>29</v>
      </c>
      <c r="B49" s="62" t="s">
        <v>163</v>
      </c>
      <c r="F49" s="77">
        <v>46085</v>
      </c>
      <c r="G49" s="77">
        <v>29492</v>
      </c>
      <c r="H49" s="77">
        <v>67191</v>
      </c>
      <c r="I49" s="77">
        <v>30867</v>
      </c>
      <c r="J49" s="77">
        <v>1014</v>
      </c>
      <c r="K49" s="77">
        <v>7763</v>
      </c>
      <c r="L49" s="77">
        <v>6967</v>
      </c>
    </row>
    <row r="50" spans="1:12">
      <c r="A50" s="71">
        <v>30</v>
      </c>
      <c r="B50" s="62" t="s">
        <v>162</v>
      </c>
      <c r="F50" s="77">
        <v>-128</v>
      </c>
      <c r="G50" s="77">
        <v>-129</v>
      </c>
      <c r="H50" s="77">
        <v>-326</v>
      </c>
      <c r="I50" s="77">
        <v>-226</v>
      </c>
      <c r="J50" s="77">
        <v>-317</v>
      </c>
      <c r="K50" s="77">
        <v>-318</v>
      </c>
      <c r="L50" s="77">
        <v>-318</v>
      </c>
    </row>
    <row r="51" spans="1:12" s="109" customFormat="1">
      <c r="A51" s="71"/>
      <c r="B51" s="109" t="s">
        <v>161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</row>
    <row r="52" spans="1:12" ht="12.75" thickBot="1">
      <c r="A52" s="71">
        <v>31</v>
      </c>
      <c r="B52" s="62" t="s">
        <v>160</v>
      </c>
      <c r="F52" s="101">
        <v>101103</v>
      </c>
      <c r="G52" s="101">
        <v>97459</v>
      </c>
      <c r="H52" s="101">
        <v>105689</v>
      </c>
      <c r="I52" s="101">
        <v>111123.3156015</v>
      </c>
      <c r="J52" s="101">
        <v>113265.761384</v>
      </c>
      <c r="K52" s="101">
        <v>108413.893528</v>
      </c>
      <c r="L52" s="101">
        <v>108443.156154</v>
      </c>
    </row>
    <row r="53" spans="1:12" ht="3" customHeight="1" thickTop="1">
      <c r="A53" s="98"/>
      <c r="F53" s="66"/>
      <c r="G53" s="66"/>
      <c r="H53" s="66"/>
      <c r="I53" s="66"/>
      <c r="J53" s="66"/>
      <c r="K53" s="66"/>
      <c r="L53" s="66"/>
    </row>
    <row r="54" spans="1:12" ht="10.5" customHeight="1">
      <c r="A54" s="71"/>
      <c r="C54" s="81" t="s">
        <v>159</v>
      </c>
      <c r="F54" s="66"/>
      <c r="G54" s="66"/>
      <c r="H54" s="66"/>
      <c r="I54" s="66"/>
      <c r="J54" s="66"/>
      <c r="K54" s="66"/>
      <c r="L54" s="66"/>
    </row>
    <row r="55" spans="1:12" ht="3.75" hidden="1" customHeight="1">
      <c r="A55" s="164"/>
      <c r="B55" s="164"/>
      <c r="C55" s="164"/>
      <c r="D55" s="164"/>
      <c r="E55" s="164"/>
      <c r="K55" s="62"/>
      <c r="L55" s="62"/>
    </row>
    <row r="56" spans="1:12" ht="15.75" hidden="1">
      <c r="A56" s="76" t="str">
        <f>A4</f>
        <v xml:space="preserve">AVISTA UTILITIES  </v>
      </c>
      <c r="E56" s="108" t="str">
        <f>A3</f>
        <v>Commission Basis Results of Operations</v>
      </c>
      <c r="F56" s="66"/>
      <c r="G56" s="66"/>
      <c r="H56" s="66"/>
      <c r="I56" s="66"/>
      <c r="J56" s="66"/>
      <c r="K56" s="66"/>
      <c r="L56" s="66"/>
    </row>
    <row r="57" spans="1:12" ht="3.75" hidden="1" customHeight="1">
      <c r="A57" s="76"/>
      <c r="F57" s="66"/>
      <c r="G57" s="66"/>
      <c r="H57" s="66"/>
      <c r="I57" s="66"/>
      <c r="J57" s="66"/>
      <c r="K57" s="66"/>
      <c r="L57" s="66"/>
    </row>
    <row r="58" spans="1:12" ht="6" hidden="1" customHeight="1">
      <c r="A58" s="76"/>
      <c r="F58" s="66"/>
      <c r="G58" s="66"/>
      <c r="H58" s="66"/>
      <c r="I58" s="66"/>
      <c r="J58" s="66"/>
      <c r="K58" s="66"/>
      <c r="L58" s="66"/>
    </row>
    <row r="59" spans="1:12" ht="12.75" hidden="1">
      <c r="A59" s="76" t="str">
        <f>A7</f>
        <v xml:space="preserve">(000'S OF DOLLARS)  </v>
      </c>
      <c r="F59" s="96"/>
      <c r="G59" s="96"/>
      <c r="H59" s="96"/>
      <c r="I59" s="96"/>
      <c r="J59" s="96"/>
      <c r="K59" s="96"/>
      <c r="L59" s="96"/>
    </row>
    <row r="60" spans="1:12" hidden="1">
      <c r="A60" s="71" t="s">
        <v>158</v>
      </c>
      <c r="F60" s="89">
        <v>2014</v>
      </c>
      <c r="G60" s="89">
        <v>2015</v>
      </c>
      <c r="H60" s="89">
        <v>2016</v>
      </c>
      <c r="I60" s="89" t="s">
        <v>117</v>
      </c>
      <c r="J60" s="89" t="s">
        <v>116</v>
      </c>
      <c r="K60" s="89" t="s">
        <v>115</v>
      </c>
      <c r="L60" s="89" t="s">
        <v>114</v>
      </c>
    </row>
    <row r="61" spans="1:12">
      <c r="A61" s="71"/>
      <c r="B61" s="62" t="s">
        <v>157</v>
      </c>
      <c r="K61" s="62"/>
      <c r="L61" s="62"/>
    </row>
    <row r="62" spans="1:12">
      <c r="A62" s="71"/>
      <c r="B62" s="62" t="s">
        <v>156</v>
      </c>
      <c r="K62" s="62"/>
      <c r="L62" s="62"/>
    </row>
    <row r="63" spans="1:12">
      <c r="A63" s="71">
        <v>32</v>
      </c>
      <c r="C63" s="62" t="s">
        <v>153</v>
      </c>
      <c r="F63" s="107">
        <v>102620</v>
      </c>
      <c r="G63" s="107">
        <v>144970</v>
      </c>
      <c r="H63" s="107">
        <v>156057</v>
      </c>
      <c r="I63" s="107">
        <v>163474</v>
      </c>
      <c r="J63" s="107">
        <v>189271</v>
      </c>
      <c r="K63" s="107">
        <v>211035</v>
      </c>
      <c r="L63" s="107">
        <v>216378</v>
      </c>
    </row>
    <row r="64" spans="1:12">
      <c r="A64" s="71">
        <v>33</v>
      </c>
      <c r="C64" s="62" t="s">
        <v>152</v>
      </c>
      <c r="F64" s="77">
        <v>746101</v>
      </c>
      <c r="G64" s="77">
        <v>779441</v>
      </c>
      <c r="H64" s="77">
        <v>832833</v>
      </c>
      <c r="I64" s="77">
        <v>879704</v>
      </c>
      <c r="J64" s="77">
        <v>905266</v>
      </c>
      <c r="K64" s="77">
        <v>930160</v>
      </c>
      <c r="L64" s="77">
        <v>937387</v>
      </c>
    </row>
    <row r="65" spans="1:13">
      <c r="A65" s="71">
        <v>34</v>
      </c>
      <c r="C65" s="62" t="s">
        <v>151</v>
      </c>
      <c r="F65" s="77">
        <v>371971</v>
      </c>
      <c r="G65" s="77">
        <v>401700</v>
      </c>
      <c r="H65" s="77">
        <v>430613</v>
      </c>
      <c r="I65" s="77">
        <v>451003</v>
      </c>
      <c r="J65" s="77">
        <v>477024</v>
      </c>
      <c r="K65" s="77">
        <v>509897</v>
      </c>
      <c r="L65" s="77">
        <v>540754</v>
      </c>
    </row>
    <row r="66" spans="1:13">
      <c r="A66" s="71">
        <v>35</v>
      </c>
      <c r="C66" s="62" t="s">
        <v>150</v>
      </c>
      <c r="F66" s="77">
        <v>842795</v>
      </c>
      <c r="G66" s="77">
        <v>895055</v>
      </c>
      <c r="H66" s="77">
        <v>970455</v>
      </c>
      <c r="I66" s="77">
        <v>1033739</v>
      </c>
      <c r="J66" s="77">
        <v>1086668</v>
      </c>
      <c r="K66" s="77">
        <v>1136809</v>
      </c>
      <c r="L66" s="77">
        <v>1181371</v>
      </c>
    </row>
    <row r="67" spans="1:13">
      <c r="A67" s="71">
        <v>36</v>
      </c>
      <c r="C67" s="62" t="s">
        <v>149</v>
      </c>
      <c r="F67" s="77">
        <v>196867</v>
      </c>
      <c r="G67" s="77">
        <v>212726</v>
      </c>
      <c r="H67" s="77">
        <v>233266</v>
      </c>
      <c r="I67" s="77">
        <v>242339</v>
      </c>
      <c r="J67" s="77">
        <v>260548</v>
      </c>
      <c r="K67" s="77">
        <v>279555</v>
      </c>
      <c r="L67" s="77">
        <v>287733</v>
      </c>
    </row>
    <row r="68" spans="1:13">
      <c r="A68" s="71">
        <v>37</v>
      </c>
      <c r="B68" s="62" t="s">
        <v>155</v>
      </c>
      <c r="F68" s="106">
        <v>2260354</v>
      </c>
      <c r="G68" s="106">
        <v>2433892</v>
      </c>
      <c r="H68" s="106">
        <v>2623224</v>
      </c>
      <c r="I68" s="106">
        <v>2770259</v>
      </c>
      <c r="J68" s="106">
        <v>2918777</v>
      </c>
      <c r="K68" s="106">
        <v>3067456</v>
      </c>
      <c r="L68" s="106">
        <v>3163623</v>
      </c>
    </row>
    <row r="69" spans="1:13">
      <c r="A69" s="71"/>
      <c r="B69" s="62" t="s">
        <v>154</v>
      </c>
      <c r="K69" s="62"/>
      <c r="L69" s="62"/>
    </row>
    <row r="70" spans="1:13">
      <c r="A70" s="71">
        <v>38</v>
      </c>
      <c r="C70" s="62" t="s">
        <v>153</v>
      </c>
      <c r="F70" s="77">
        <v>20242</v>
      </c>
      <c r="G70" s="77">
        <v>24943</v>
      </c>
      <c r="H70" s="77">
        <v>30914</v>
      </c>
      <c r="I70" s="77">
        <v>37059</v>
      </c>
      <c r="J70" s="77">
        <v>43469</v>
      </c>
      <c r="K70" s="77">
        <v>57078</v>
      </c>
      <c r="L70" s="77">
        <v>72611</v>
      </c>
      <c r="M70" s="104"/>
    </row>
    <row r="71" spans="1:13" ht="12.75" customHeight="1">
      <c r="A71" s="71">
        <v>39</v>
      </c>
      <c r="C71" s="62" t="s">
        <v>152</v>
      </c>
      <c r="F71" s="77">
        <v>325531</v>
      </c>
      <c r="G71" s="77">
        <v>342899</v>
      </c>
      <c r="H71" s="77">
        <v>351625</v>
      </c>
      <c r="I71" s="77">
        <v>352091</v>
      </c>
      <c r="J71" s="77">
        <v>365167</v>
      </c>
      <c r="K71" s="77">
        <v>382437</v>
      </c>
      <c r="L71" s="77">
        <v>402763</v>
      </c>
      <c r="M71" s="104"/>
    </row>
    <row r="72" spans="1:13" ht="12.75" customHeight="1">
      <c r="A72" s="71">
        <v>40</v>
      </c>
      <c r="C72" s="62" t="s">
        <v>151</v>
      </c>
      <c r="F72" s="77">
        <v>123869</v>
      </c>
      <c r="G72" s="77">
        <v>129936</v>
      </c>
      <c r="H72" s="77">
        <v>135624</v>
      </c>
      <c r="I72" s="77">
        <v>136838</v>
      </c>
      <c r="J72" s="77">
        <v>140271</v>
      </c>
      <c r="K72" s="77">
        <v>147016</v>
      </c>
      <c r="L72" s="77">
        <v>153938</v>
      </c>
      <c r="M72" s="104"/>
    </row>
    <row r="73" spans="1:13" ht="12.75" customHeight="1">
      <c r="A73" s="71">
        <v>41</v>
      </c>
      <c r="C73" s="62" t="s">
        <v>150</v>
      </c>
      <c r="F73" s="77">
        <v>252722</v>
      </c>
      <c r="G73" s="77">
        <v>273578</v>
      </c>
      <c r="H73" s="77">
        <v>295383</v>
      </c>
      <c r="I73" s="77">
        <v>314013</v>
      </c>
      <c r="J73" s="77">
        <v>335270</v>
      </c>
      <c r="K73" s="77">
        <v>352811</v>
      </c>
      <c r="L73" s="77">
        <v>352905</v>
      </c>
      <c r="M73" s="104"/>
    </row>
    <row r="74" spans="1:13" ht="12.75" customHeight="1">
      <c r="A74" s="71">
        <v>42</v>
      </c>
      <c r="C74" s="62" t="s">
        <v>149</v>
      </c>
      <c r="F74" s="105">
        <v>65720</v>
      </c>
      <c r="G74" s="105">
        <v>73050</v>
      </c>
      <c r="H74" s="105">
        <v>80093</v>
      </c>
      <c r="I74" s="105">
        <v>85360</v>
      </c>
      <c r="J74" s="105">
        <v>93140</v>
      </c>
      <c r="K74" s="105">
        <v>92865</v>
      </c>
      <c r="L74" s="105">
        <v>95550</v>
      </c>
      <c r="M74" s="104"/>
    </row>
    <row r="75" spans="1:13" ht="12.75" customHeight="1">
      <c r="A75" s="71">
        <v>43</v>
      </c>
      <c r="B75" s="62" t="s">
        <v>148</v>
      </c>
      <c r="F75" s="77">
        <v>788084</v>
      </c>
      <c r="G75" s="77">
        <v>844406</v>
      </c>
      <c r="H75" s="77">
        <v>893639</v>
      </c>
      <c r="I75" s="77">
        <v>925361</v>
      </c>
      <c r="J75" s="77">
        <v>977317</v>
      </c>
      <c r="K75" s="77">
        <v>1032207</v>
      </c>
      <c r="L75" s="77">
        <v>1077767</v>
      </c>
    </row>
    <row r="76" spans="1:13" ht="12.75" customHeight="1">
      <c r="A76" s="71">
        <v>44</v>
      </c>
      <c r="B76" s="62" t="s">
        <v>147</v>
      </c>
      <c r="F76" s="84">
        <v>1472270</v>
      </c>
      <c r="G76" s="84">
        <v>1589486</v>
      </c>
      <c r="H76" s="84">
        <v>1729585</v>
      </c>
      <c r="I76" s="84">
        <v>1844898</v>
      </c>
      <c r="J76" s="84">
        <v>1941460</v>
      </c>
      <c r="K76" s="84">
        <v>2035249</v>
      </c>
      <c r="L76" s="84">
        <v>2085856</v>
      </c>
    </row>
    <row r="77" spans="1:13" ht="2.25" customHeight="1">
      <c r="A77" s="71"/>
      <c r="F77" s="77"/>
      <c r="G77" s="77"/>
      <c r="H77" s="77"/>
      <c r="I77" s="77"/>
      <c r="J77" s="77"/>
      <c r="K77" s="77"/>
      <c r="L77" s="77"/>
    </row>
    <row r="78" spans="1:13">
      <c r="A78" s="71">
        <v>45</v>
      </c>
      <c r="B78" s="62" t="s">
        <v>146</v>
      </c>
      <c r="F78" s="103">
        <v>-257766</v>
      </c>
      <c r="G78" s="103">
        <v>-317860</v>
      </c>
      <c r="H78" s="103">
        <v>-353900</v>
      </c>
      <c r="I78" s="103">
        <v>-396851</v>
      </c>
      <c r="J78" s="103">
        <v>-411001</v>
      </c>
      <c r="K78" s="103">
        <v>-415541</v>
      </c>
      <c r="L78" s="103">
        <v>-416473</v>
      </c>
    </row>
    <row r="79" spans="1:13">
      <c r="A79" s="71">
        <v>46</v>
      </c>
      <c r="C79" s="81" t="s">
        <v>145</v>
      </c>
      <c r="D79" s="81"/>
      <c r="E79" s="81"/>
      <c r="F79" s="102">
        <v>1214504</v>
      </c>
      <c r="G79" s="102">
        <v>1271626</v>
      </c>
      <c r="H79" s="102">
        <v>1375685</v>
      </c>
      <c r="I79" s="102">
        <v>1448047</v>
      </c>
      <c r="J79" s="102">
        <v>1530459</v>
      </c>
      <c r="K79" s="102">
        <v>1619708</v>
      </c>
      <c r="L79" s="102">
        <v>1669383</v>
      </c>
    </row>
    <row r="80" spans="1:13">
      <c r="A80" s="71">
        <v>47</v>
      </c>
      <c r="B80" s="62" t="s">
        <v>144</v>
      </c>
      <c r="F80" s="77">
        <v>10846</v>
      </c>
      <c r="G80" s="77">
        <v>7458</v>
      </c>
      <c r="H80" s="77">
        <v>4566</v>
      </c>
      <c r="I80" s="77">
        <v>2110</v>
      </c>
      <c r="J80" s="77">
        <v>-2132</v>
      </c>
      <c r="K80" s="77">
        <v>-2096</v>
      </c>
      <c r="L80" s="77">
        <v>-4259</v>
      </c>
    </row>
    <row r="81" spans="1:19">
      <c r="A81" s="71">
        <v>48</v>
      </c>
      <c r="B81" s="62" t="s">
        <v>143</v>
      </c>
      <c r="F81" s="77">
        <v>47807</v>
      </c>
      <c r="G81" s="77">
        <v>59722</v>
      </c>
      <c r="H81" s="77">
        <v>62474</v>
      </c>
      <c r="I81" s="77">
        <v>63549</v>
      </c>
      <c r="J81" s="77">
        <v>46614</v>
      </c>
      <c r="K81" s="77">
        <v>40710</v>
      </c>
      <c r="L81" s="77">
        <v>35853</v>
      </c>
    </row>
    <row r="82" spans="1:19" ht="6.75" customHeight="1">
      <c r="A82" s="71"/>
      <c r="F82" s="77"/>
      <c r="G82" s="77"/>
      <c r="H82" s="77"/>
      <c r="I82" s="77"/>
      <c r="J82" s="77"/>
      <c r="K82" s="77"/>
      <c r="L82" s="77"/>
    </row>
    <row r="83" spans="1:19" ht="12.75" thickBot="1">
      <c r="A83" s="71">
        <v>49</v>
      </c>
      <c r="B83" s="62" t="s">
        <v>142</v>
      </c>
      <c r="F83" s="101">
        <v>1273157</v>
      </c>
      <c r="G83" s="101">
        <v>1338806</v>
      </c>
      <c r="H83" s="101">
        <v>1442726</v>
      </c>
      <c r="I83" s="101">
        <v>1513706</v>
      </c>
      <c r="J83" s="101">
        <v>1574941</v>
      </c>
      <c r="K83" s="101">
        <v>1658143</v>
      </c>
      <c r="L83" s="101">
        <v>1700977</v>
      </c>
    </row>
    <row r="84" spans="1:19" ht="12.75" hidden="1" thickTop="1">
      <c r="A84" s="71"/>
      <c r="F84" s="100"/>
      <c r="G84" s="100"/>
      <c r="H84" s="100"/>
      <c r="I84" s="100"/>
      <c r="J84" s="100"/>
      <c r="K84" s="100"/>
      <c r="L84" s="100"/>
    </row>
    <row r="85" spans="1:19" ht="4.5" customHeight="1" thickTop="1">
      <c r="A85" s="98"/>
      <c r="F85" s="66"/>
      <c r="G85" s="66"/>
      <c r="H85" s="66"/>
      <c r="I85" s="66"/>
      <c r="J85" s="66"/>
      <c r="K85" s="66"/>
      <c r="L85" s="66"/>
    </row>
    <row r="86" spans="1:19">
      <c r="A86" s="99" t="s">
        <v>141</v>
      </c>
      <c r="B86" s="98"/>
      <c r="C86" s="98"/>
      <c r="F86" s="66"/>
      <c r="G86" s="66"/>
      <c r="H86" s="66"/>
      <c r="I86" s="66"/>
      <c r="J86" s="66"/>
      <c r="K86" s="66"/>
      <c r="L86" s="66"/>
    </row>
    <row r="87" spans="1:19">
      <c r="A87" s="99" t="s">
        <v>140</v>
      </c>
      <c r="B87" s="98"/>
      <c r="C87" s="98"/>
      <c r="F87" s="66"/>
      <c r="G87" s="66"/>
      <c r="H87" s="66"/>
      <c r="I87" s="66"/>
      <c r="J87" s="66"/>
      <c r="K87" s="66"/>
      <c r="L87" s="66"/>
    </row>
    <row r="88" spans="1:19" ht="7.5" hidden="1" customHeight="1">
      <c r="A88" s="71"/>
      <c r="C88" s="98"/>
      <c r="F88" s="66"/>
      <c r="G88" s="66"/>
      <c r="H88" s="66"/>
      <c r="I88" s="66"/>
      <c r="J88" s="66"/>
      <c r="K88" s="66"/>
      <c r="L88" s="66"/>
    </row>
    <row r="89" spans="1:19" ht="15.75">
      <c r="A89" s="81" t="str">
        <f>A59</f>
        <v xml:space="preserve">(000'S OF DOLLARS)  </v>
      </c>
      <c r="E89" s="97" t="s">
        <v>139</v>
      </c>
      <c r="F89" s="96"/>
      <c r="G89" s="96"/>
      <c r="H89" s="96"/>
      <c r="I89" s="96"/>
      <c r="J89" s="96"/>
      <c r="K89" s="96"/>
      <c r="L89" s="96"/>
    </row>
    <row r="90" spans="1:19" ht="3" customHeight="1">
      <c r="A90" s="71"/>
      <c r="F90" s="66"/>
      <c r="G90" s="66"/>
      <c r="H90" s="66"/>
      <c r="I90" s="66"/>
      <c r="J90" s="66"/>
      <c r="K90" s="66"/>
      <c r="L90" s="66"/>
    </row>
    <row r="91" spans="1:19" ht="12.75" thickBot="1">
      <c r="A91" s="71"/>
      <c r="F91" s="95">
        <f t="shared" ref="F91:L91" si="0">F8</f>
        <v>2014</v>
      </c>
      <c r="G91" s="95">
        <f t="shared" si="0"/>
        <v>2015</v>
      </c>
      <c r="H91" s="95">
        <f t="shared" si="0"/>
        <v>2016</v>
      </c>
      <c r="I91" s="95" t="str">
        <f t="shared" si="0"/>
        <v>2017</v>
      </c>
      <c r="J91" s="95" t="str">
        <f t="shared" si="0"/>
        <v>2018</v>
      </c>
      <c r="K91" s="95" t="str">
        <f t="shared" si="0"/>
        <v>2019</v>
      </c>
      <c r="L91" s="95" t="str">
        <f t="shared" si="0"/>
        <v>2020</v>
      </c>
    </row>
    <row r="92" spans="1:19" ht="25.9" customHeight="1">
      <c r="A92" s="94" t="s">
        <v>138</v>
      </c>
      <c r="D92" s="62" t="s">
        <v>137</v>
      </c>
      <c r="F92" s="93"/>
      <c r="G92" s="93"/>
      <c r="H92" s="93"/>
      <c r="I92" s="93"/>
      <c r="J92" s="93"/>
      <c r="K92" s="93"/>
      <c r="L92" s="93"/>
      <c r="Q92" s="89"/>
      <c r="R92" s="89"/>
      <c r="S92" s="89"/>
    </row>
    <row r="93" spans="1:19" ht="12" customHeight="1">
      <c r="A93" s="71">
        <v>1</v>
      </c>
      <c r="B93" s="62" t="s">
        <v>104</v>
      </c>
      <c r="E93" s="78" t="s">
        <v>136</v>
      </c>
      <c r="F93" s="77">
        <v>120307</v>
      </c>
      <c r="G93" s="77">
        <v>140485</v>
      </c>
      <c r="H93" s="77">
        <v>136385</v>
      </c>
      <c r="I93" s="77">
        <v>136766</v>
      </c>
      <c r="J93" s="77">
        <v>132992</v>
      </c>
      <c r="K93" s="77">
        <v>134241</v>
      </c>
      <c r="L93" s="172">
        <v>125455</v>
      </c>
      <c r="P93" s="78"/>
    </row>
    <row r="94" spans="1:19" ht="12" customHeight="1">
      <c r="A94" s="71">
        <v>2</v>
      </c>
      <c r="B94" s="62" t="s">
        <v>135</v>
      </c>
      <c r="E94" s="78" t="s">
        <v>134</v>
      </c>
      <c r="F94" s="77">
        <v>116643</v>
      </c>
      <c r="G94" s="77">
        <v>85107</v>
      </c>
      <c r="H94" s="77">
        <v>78794</v>
      </c>
      <c r="I94" s="77">
        <v>77895</v>
      </c>
      <c r="J94" s="77">
        <v>73968</v>
      </c>
      <c r="K94" s="77">
        <v>74282</v>
      </c>
      <c r="L94" s="77">
        <v>74245</v>
      </c>
    </row>
    <row r="95" spans="1:19" ht="12" customHeight="1">
      <c r="A95" s="71">
        <v>3</v>
      </c>
      <c r="B95" s="62" t="s">
        <v>102</v>
      </c>
      <c r="E95" s="78" t="s">
        <v>133</v>
      </c>
      <c r="F95" s="77">
        <v>21299</v>
      </c>
      <c r="G95" s="77">
        <v>24056</v>
      </c>
      <c r="H95" s="77">
        <v>21415</v>
      </c>
      <c r="I95" s="77">
        <v>21461</v>
      </c>
      <c r="J95" s="77">
        <v>23753</v>
      </c>
      <c r="K95" s="77">
        <v>26747</v>
      </c>
      <c r="L95" s="172">
        <v>22661</v>
      </c>
    </row>
    <row r="96" spans="1:19" ht="12" customHeight="1">
      <c r="A96" s="71">
        <v>4</v>
      </c>
      <c r="B96" s="62" t="s">
        <v>132</v>
      </c>
      <c r="E96" s="78" t="s">
        <v>131</v>
      </c>
      <c r="F96" s="77">
        <v>11166</v>
      </c>
      <c r="G96" s="77">
        <v>12363</v>
      </c>
      <c r="H96" s="77">
        <v>13021</v>
      </c>
      <c r="I96" s="77">
        <v>12312</v>
      </c>
      <c r="J96" s="77">
        <v>11983</v>
      </c>
      <c r="K96" s="77">
        <v>11167</v>
      </c>
      <c r="L96" s="172">
        <v>11290</v>
      </c>
    </row>
    <row r="97" spans="1:21" ht="12" customHeight="1">
      <c r="A97" s="71">
        <v>5</v>
      </c>
      <c r="B97" s="62" t="s">
        <v>130</v>
      </c>
      <c r="E97" s="78" t="s">
        <v>129</v>
      </c>
      <c r="F97" s="77">
        <v>1383</v>
      </c>
      <c r="G97" s="77">
        <v>1454</v>
      </c>
      <c r="H97" s="77">
        <v>1406</v>
      </c>
      <c r="I97" s="77">
        <v>1449</v>
      </c>
      <c r="J97" s="77">
        <v>1551</v>
      </c>
      <c r="K97" s="77">
        <v>1590</v>
      </c>
      <c r="L97" s="172">
        <v>1314</v>
      </c>
      <c r="R97" s="85"/>
      <c r="S97" s="85"/>
    </row>
    <row r="98" spans="1:21" ht="12" customHeight="1">
      <c r="A98" s="71">
        <v>6</v>
      </c>
      <c r="B98" s="62" t="s">
        <v>128</v>
      </c>
      <c r="E98" s="78" t="s">
        <v>127</v>
      </c>
      <c r="F98" s="77">
        <v>0</v>
      </c>
      <c r="G98" s="77">
        <v>0</v>
      </c>
      <c r="H98" s="77">
        <v>0</v>
      </c>
      <c r="I98" s="77">
        <v>0</v>
      </c>
      <c r="J98" s="77">
        <v>59</v>
      </c>
      <c r="K98" s="77">
        <v>0</v>
      </c>
      <c r="L98" s="77">
        <v>0</v>
      </c>
    </row>
    <row r="99" spans="1:21" ht="12" customHeight="1">
      <c r="A99" s="71">
        <v>7</v>
      </c>
      <c r="B99" s="62" t="s">
        <v>126</v>
      </c>
      <c r="E99" s="78" t="s">
        <v>125</v>
      </c>
      <c r="F99" s="77">
        <v>46210</v>
      </c>
      <c r="G99" s="77">
        <v>49942</v>
      </c>
      <c r="H99" s="77">
        <v>48989</v>
      </c>
      <c r="I99" s="77">
        <v>47166</v>
      </c>
      <c r="J99" s="77">
        <v>51109</v>
      </c>
      <c r="K99" s="77">
        <v>54986</v>
      </c>
      <c r="L99" s="172">
        <v>72503</v>
      </c>
    </row>
    <row r="100" spans="1:21" ht="12" customHeight="1">
      <c r="A100" s="71">
        <v>8</v>
      </c>
      <c r="B100" s="75" t="s">
        <v>124</v>
      </c>
      <c r="C100" s="71"/>
      <c r="D100" s="71"/>
      <c r="E100" s="71"/>
      <c r="F100" s="84">
        <v>317008</v>
      </c>
      <c r="G100" s="84">
        <v>313407</v>
      </c>
      <c r="H100" s="84">
        <v>300010</v>
      </c>
      <c r="I100" s="84">
        <v>297049</v>
      </c>
      <c r="J100" s="84">
        <v>295415</v>
      </c>
      <c r="K100" s="84">
        <v>303013</v>
      </c>
      <c r="L100" s="84">
        <v>307468</v>
      </c>
    </row>
    <row r="101" spans="1:21">
      <c r="A101" s="71">
        <v>9</v>
      </c>
      <c r="B101" s="71"/>
      <c r="C101" s="75" t="s">
        <v>123</v>
      </c>
      <c r="D101" s="71"/>
      <c r="E101" s="71"/>
      <c r="F101" s="77">
        <v>-186117</v>
      </c>
      <c r="G101" s="77">
        <v>-175095</v>
      </c>
      <c r="H101" s="77">
        <v>-159612.23119999998</v>
      </c>
      <c r="I101" s="77">
        <v>-157982.08300000001</v>
      </c>
      <c r="J101" s="77">
        <v>-148567</v>
      </c>
      <c r="K101" s="77">
        <v>-147256</v>
      </c>
      <c r="L101" s="77">
        <v>-144594</v>
      </c>
    </row>
    <row r="102" spans="1:21">
      <c r="A102" s="71">
        <v>10</v>
      </c>
      <c r="B102" s="71"/>
      <c r="C102" s="75" t="s">
        <v>122</v>
      </c>
      <c r="D102" s="71"/>
      <c r="E102" s="71"/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</row>
    <row r="103" spans="1:21">
      <c r="A103" s="71">
        <v>11</v>
      </c>
      <c r="B103" s="71"/>
      <c r="C103" s="75" t="s">
        <v>121</v>
      </c>
      <c r="D103" s="71"/>
      <c r="E103" s="71"/>
      <c r="F103" s="77">
        <v>0</v>
      </c>
      <c r="G103" s="77">
        <v>0</v>
      </c>
      <c r="H103" s="77">
        <v>0</v>
      </c>
      <c r="I103" s="77">
        <v>0</v>
      </c>
      <c r="J103" s="77">
        <v>0</v>
      </c>
      <c r="K103" s="77">
        <v>0</v>
      </c>
      <c r="L103" s="77">
        <v>0</v>
      </c>
    </row>
    <row r="104" spans="1:21">
      <c r="A104" s="71">
        <v>12</v>
      </c>
      <c r="B104" s="71"/>
      <c r="C104" s="75" t="s">
        <v>120</v>
      </c>
      <c r="D104" s="71"/>
      <c r="E104" s="71"/>
      <c r="F104" s="77">
        <v>1000</v>
      </c>
      <c r="G104" s="77">
        <v>1000</v>
      </c>
      <c r="H104" s="77">
        <v>1100</v>
      </c>
      <c r="I104" s="77">
        <v>0</v>
      </c>
      <c r="J104" s="77">
        <v>0</v>
      </c>
      <c r="K104" s="77">
        <v>0</v>
      </c>
      <c r="L104" s="77">
        <v>0</v>
      </c>
    </row>
    <row r="105" spans="1:21" ht="11.25" customHeight="1">
      <c r="A105" s="71">
        <v>13</v>
      </c>
      <c r="B105" s="71"/>
      <c r="C105" s="75" t="s">
        <v>119</v>
      </c>
      <c r="D105" s="71"/>
      <c r="E105" s="71"/>
      <c r="F105" s="77"/>
      <c r="G105" s="77">
        <v>-2303</v>
      </c>
      <c r="H105" s="77">
        <v>0</v>
      </c>
      <c r="I105" s="77">
        <v>0</v>
      </c>
      <c r="J105" s="77">
        <v>0</v>
      </c>
      <c r="K105" s="77">
        <v>0</v>
      </c>
      <c r="L105" s="77">
        <v>0</v>
      </c>
    </row>
    <row r="106" spans="1:21" ht="11.25" customHeight="1">
      <c r="A106" s="71">
        <v>14</v>
      </c>
      <c r="B106" s="71"/>
      <c r="C106" s="75" t="s">
        <v>95</v>
      </c>
      <c r="D106" s="71"/>
      <c r="E106" s="71"/>
      <c r="F106" s="77"/>
      <c r="G106" s="77"/>
      <c r="H106" s="77"/>
      <c r="I106" s="77"/>
      <c r="J106" s="77"/>
      <c r="K106" s="77"/>
      <c r="L106" s="172">
        <v>4687</v>
      </c>
    </row>
    <row r="107" spans="1:21" ht="12.75" thickBot="1">
      <c r="A107" s="71">
        <v>15</v>
      </c>
      <c r="B107" s="76" t="s">
        <v>2</v>
      </c>
      <c r="C107" s="71"/>
      <c r="D107" s="71"/>
      <c r="E107" s="71"/>
      <c r="F107" s="74">
        <v>131891</v>
      </c>
      <c r="G107" s="74">
        <v>137009</v>
      </c>
      <c r="H107" s="74">
        <v>141497.76880000002</v>
      </c>
      <c r="I107" s="74">
        <v>139066.91699999999</v>
      </c>
      <c r="J107" s="74">
        <v>146848</v>
      </c>
      <c r="K107" s="74">
        <v>155757</v>
      </c>
      <c r="L107" s="74">
        <v>167561</v>
      </c>
      <c r="N107" s="90"/>
      <c r="U107" s="83"/>
    </row>
    <row r="108" spans="1:21" ht="12.75" thickTop="1">
      <c r="A108" s="71"/>
      <c r="B108" s="71"/>
      <c r="C108" s="71"/>
      <c r="D108" s="71"/>
      <c r="E108" s="71"/>
      <c r="F108" s="72"/>
      <c r="G108" s="72">
        <v>3.8804770606030735E-2</v>
      </c>
      <c r="H108" s="72">
        <v>3.276258347991752E-2</v>
      </c>
      <c r="I108" s="72">
        <v>-1.7179435553050449E-2</v>
      </c>
      <c r="J108" s="72">
        <v>5.5952078092016765E-2</v>
      </c>
      <c r="K108" s="72">
        <v>6.0668173894094575E-2</v>
      </c>
      <c r="L108" s="72">
        <v>7.5784715935720379E-2</v>
      </c>
      <c r="M108" s="90"/>
      <c r="N108" s="90"/>
      <c r="O108" s="72"/>
      <c r="P108" s="72"/>
      <c r="Q108" s="92"/>
    </row>
    <row r="109" spans="1:21" ht="11.25" customHeight="1">
      <c r="A109" s="71"/>
      <c r="B109" s="71"/>
      <c r="C109" s="71"/>
      <c r="D109" s="71"/>
      <c r="E109" s="71"/>
      <c r="F109" s="77"/>
      <c r="G109" s="77"/>
      <c r="H109" s="77"/>
      <c r="I109" s="77"/>
      <c r="J109" s="91"/>
      <c r="K109" s="91"/>
      <c r="L109" s="91"/>
      <c r="M109" s="87"/>
      <c r="Q109" s="90"/>
    </row>
    <row r="110" spans="1:21">
      <c r="A110" s="71">
        <v>16</v>
      </c>
      <c r="C110" s="76" t="s">
        <v>118</v>
      </c>
      <c r="E110" s="71"/>
      <c r="F110" s="89">
        <v>2014</v>
      </c>
      <c r="G110" s="89">
        <v>2015</v>
      </c>
      <c r="H110" s="89">
        <v>2016</v>
      </c>
      <c r="I110" s="88" t="s">
        <v>117</v>
      </c>
      <c r="J110" s="88" t="s">
        <v>116</v>
      </c>
      <c r="K110" s="88" t="s">
        <v>115</v>
      </c>
      <c r="L110" s="88" t="s">
        <v>114</v>
      </c>
      <c r="M110" s="87"/>
      <c r="T110" s="78"/>
    </row>
    <row r="111" spans="1:21">
      <c r="A111" s="71">
        <v>17</v>
      </c>
      <c r="B111" s="75" t="s">
        <v>104</v>
      </c>
      <c r="C111" s="71"/>
      <c r="D111" s="71"/>
      <c r="E111" s="78" t="s">
        <v>113</v>
      </c>
      <c r="F111" s="77">
        <v>23715</v>
      </c>
      <c r="G111" s="77">
        <v>24947</v>
      </c>
      <c r="H111" s="77">
        <v>26676</v>
      </c>
      <c r="I111" s="77">
        <v>27841</v>
      </c>
      <c r="J111" s="77">
        <v>28724</v>
      </c>
      <c r="K111" s="77">
        <v>32447</v>
      </c>
      <c r="L111" s="77">
        <v>38192</v>
      </c>
      <c r="N111" s="165"/>
      <c r="O111" s="165"/>
      <c r="P111" s="165"/>
    </row>
    <row r="112" spans="1:21">
      <c r="A112" s="71">
        <v>18</v>
      </c>
      <c r="B112" s="75" t="s">
        <v>102</v>
      </c>
      <c r="C112" s="71"/>
      <c r="D112" s="71"/>
      <c r="E112" s="78" t="s">
        <v>112</v>
      </c>
      <c r="F112" s="77">
        <v>23794</v>
      </c>
      <c r="G112" s="77">
        <v>25379</v>
      </c>
      <c r="H112" s="77">
        <v>27819</v>
      </c>
      <c r="I112" s="77">
        <v>29786</v>
      </c>
      <c r="J112" s="77">
        <v>32066</v>
      </c>
      <c r="K112" s="77">
        <v>31074</v>
      </c>
      <c r="L112" s="77">
        <v>32894</v>
      </c>
      <c r="M112" s="80"/>
      <c r="N112" s="165"/>
      <c r="O112" s="165"/>
      <c r="P112" s="165"/>
      <c r="U112" s="68"/>
    </row>
    <row r="113" spans="1:20">
      <c r="A113" s="71">
        <v>19</v>
      </c>
      <c r="B113" s="62" t="s">
        <v>100</v>
      </c>
      <c r="C113" s="71"/>
      <c r="D113" s="71"/>
      <c r="E113" s="78" t="s">
        <v>111</v>
      </c>
      <c r="F113" s="77">
        <v>16947</v>
      </c>
      <c r="G113" s="77">
        <v>21503</v>
      </c>
      <c r="H113" s="77">
        <v>23877</v>
      </c>
      <c r="I113" s="77">
        <v>25247</v>
      </c>
      <c r="J113" s="77">
        <v>27999</v>
      </c>
      <c r="K113" s="77">
        <v>31202</v>
      </c>
      <c r="L113" s="77">
        <v>28528</v>
      </c>
      <c r="M113" s="79"/>
      <c r="N113" s="79"/>
      <c r="O113" s="79"/>
      <c r="P113" s="79"/>
    </row>
    <row r="114" spans="1:20" ht="12.75" thickBot="1">
      <c r="A114" s="71">
        <v>20</v>
      </c>
      <c r="B114" s="76" t="s">
        <v>3</v>
      </c>
      <c r="C114" s="71"/>
      <c r="D114" s="71"/>
      <c r="E114" s="71"/>
      <c r="F114" s="74">
        <v>64456</v>
      </c>
      <c r="G114" s="74">
        <v>71829</v>
      </c>
      <c r="H114" s="74">
        <v>78372</v>
      </c>
      <c r="I114" s="74">
        <v>82874</v>
      </c>
      <c r="J114" s="74">
        <v>88789</v>
      </c>
      <c r="K114" s="74">
        <v>94723</v>
      </c>
      <c r="L114" s="74">
        <v>99614</v>
      </c>
      <c r="M114" s="73"/>
      <c r="N114" s="73"/>
      <c r="O114" s="73"/>
      <c r="P114" s="73"/>
    </row>
    <row r="115" spans="1:20" ht="12.75" thickTop="1">
      <c r="A115" s="71"/>
      <c r="B115" s="71"/>
      <c r="C115" s="71"/>
      <c r="D115" s="71"/>
      <c r="E115" s="71"/>
      <c r="F115" s="72"/>
      <c r="G115" s="72">
        <v>0.11438810971825741</v>
      </c>
      <c r="H115" s="72">
        <v>9.1091341937100612E-2</v>
      </c>
      <c r="I115" s="72">
        <v>5.7443985096718213E-2</v>
      </c>
      <c r="J115" s="72">
        <v>7.1373410237227597E-2</v>
      </c>
      <c r="K115" s="72">
        <v>6.6832603137776073E-2</v>
      </c>
      <c r="L115" s="72">
        <v>5.1634766635347273E-2</v>
      </c>
      <c r="M115" s="86"/>
      <c r="N115" s="86"/>
      <c r="O115" s="86"/>
      <c r="P115" s="86"/>
      <c r="Q115" s="81"/>
      <c r="R115" s="81"/>
    </row>
    <row r="116" spans="1:20" ht="6" customHeight="1">
      <c r="A116" s="71"/>
      <c r="B116" s="71"/>
      <c r="C116" s="71"/>
      <c r="D116" s="71"/>
      <c r="E116" s="71"/>
      <c r="F116" s="77"/>
      <c r="G116" s="77"/>
      <c r="H116" s="77"/>
      <c r="I116" s="77"/>
      <c r="J116" s="77"/>
      <c r="K116" s="77"/>
      <c r="L116" s="77"/>
      <c r="P116" s="85"/>
    </row>
    <row r="117" spans="1:20" hidden="1">
      <c r="A117" s="71"/>
      <c r="B117" s="71"/>
      <c r="C117" s="71"/>
      <c r="D117" s="75" t="s">
        <v>110</v>
      </c>
      <c r="E117" s="71"/>
      <c r="F117" s="77"/>
      <c r="G117" s="77"/>
      <c r="H117" s="77"/>
      <c r="I117" s="77"/>
      <c r="J117" s="77"/>
      <c r="K117" s="77"/>
      <c r="L117" s="77"/>
    </row>
    <row r="118" spans="1:20" hidden="1">
      <c r="A118" s="71">
        <v>17</v>
      </c>
      <c r="B118" s="75" t="s">
        <v>109</v>
      </c>
      <c r="C118" s="71"/>
      <c r="D118" s="71"/>
      <c r="E118" s="78" t="s">
        <v>108</v>
      </c>
      <c r="F118" s="77">
        <v>8101</v>
      </c>
      <c r="G118" s="77">
        <v>5974</v>
      </c>
      <c r="H118" s="77">
        <v>4706</v>
      </c>
      <c r="I118" s="77">
        <v>3597</v>
      </c>
      <c r="J118" s="77">
        <v>3308</v>
      </c>
      <c r="K118" s="77">
        <v>2620</v>
      </c>
      <c r="L118" s="77">
        <v>-647</v>
      </c>
    </row>
    <row r="119" spans="1:20" hidden="1">
      <c r="A119" s="71">
        <v>18</v>
      </c>
      <c r="B119" s="71"/>
      <c r="C119" s="75" t="s">
        <v>107</v>
      </c>
      <c r="D119" s="71"/>
      <c r="E119" s="71"/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77">
        <v>0</v>
      </c>
      <c r="L119" s="77">
        <v>0</v>
      </c>
    </row>
    <row r="120" spans="1:20" ht="12.75" hidden="1" thickBot="1">
      <c r="A120" s="71">
        <v>19</v>
      </c>
      <c r="B120" s="75" t="s">
        <v>106</v>
      </c>
      <c r="C120" s="71"/>
      <c r="D120" s="71"/>
      <c r="E120" s="71"/>
      <c r="F120" s="74">
        <v>8101</v>
      </c>
      <c r="G120" s="74">
        <v>5974</v>
      </c>
      <c r="H120" s="74">
        <v>4706</v>
      </c>
      <c r="I120" s="74">
        <v>3597</v>
      </c>
      <c r="J120" s="74">
        <v>3308</v>
      </c>
      <c r="K120" s="74">
        <v>2620</v>
      </c>
      <c r="L120" s="74">
        <v>-647</v>
      </c>
    </row>
    <row r="121" spans="1:20" ht="0.75" hidden="1" customHeight="1">
      <c r="A121" s="71"/>
      <c r="B121" s="71"/>
      <c r="C121" s="71"/>
      <c r="D121" s="71"/>
      <c r="E121" s="71"/>
      <c r="F121" s="72"/>
      <c r="G121" s="72"/>
      <c r="H121" s="72"/>
      <c r="I121" s="72"/>
      <c r="J121" s="72"/>
      <c r="K121" s="72"/>
      <c r="L121" s="72"/>
    </row>
    <row r="122" spans="1:20" ht="5.25" hidden="1" customHeight="1">
      <c r="A122" s="71"/>
      <c r="B122" s="71"/>
      <c r="C122" s="71"/>
      <c r="D122" s="71"/>
      <c r="E122" s="71"/>
      <c r="F122" s="77"/>
      <c r="G122" s="77"/>
      <c r="H122" s="77"/>
      <c r="I122" s="77"/>
      <c r="J122" s="77"/>
      <c r="K122" s="77"/>
      <c r="L122" s="77"/>
    </row>
    <row r="123" spans="1:20">
      <c r="A123" s="71"/>
      <c r="B123" s="75"/>
      <c r="C123" s="71"/>
      <c r="D123" s="75" t="s">
        <v>105</v>
      </c>
      <c r="E123" s="71"/>
      <c r="F123" s="77"/>
      <c r="G123" s="77"/>
      <c r="H123" s="77"/>
      <c r="I123" s="77"/>
      <c r="J123" s="77"/>
      <c r="K123" s="77"/>
      <c r="L123" s="77"/>
    </row>
    <row r="124" spans="1:20">
      <c r="A124" s="71">
        <v>21</v>
      </c>
      <c r="B124" s="75" t="s">
        <v>104</v>
      </c>
      <c r="C124" s="71"/>
      <c r="D124" s="71"/>
      <c r="E124" s="78" t="s">
        <v>103</v>
      </c>
      <c r="F124" s="77">
        <v>12828</v>
      </c>
      <c r="G124" s="77">
        <v>14133</v>
      </c>
      <c r="H124" s="77">
        <v>14654</v>
      </c>
      <c r="I124" s="77">
        <v>14743</v>
      </c>
      <c r="J124" s="77">
        <v>16795</v>
      </c>
      <c r="K124" s="77">
        <v>17039</v>
      </c>
      <c r="L124" s="77">
        <v>16909</v>
      </c>
    </row>
    <row r="125" spans="1:20">
      <c r="A125" s="71">
        <v>22</v>
      </c>
      <c r="B125" s="75" t="s">
        <v>102</v>
      </c>
      <c r="C125" s="71"/>
      <c r="D125" s="71"/>
      <c r="E125" s="78" t="s">
        <v>101</v>
      </c>
      <c r="F125" s="77">
        <v>25821</v>
      </c>
      <c r="G125" s="77">
        <v>27448</v>
      </c>
      <c r="H125" s="77">
        <v>27287</v>
      </c>
      <c r="I125" s="77">
        <v>27300</v>
      </c>
      <c r="J125" s="77">
        <v>28420</v>
      </c>
      <c r="K125" s="77">
        <v>28751</v>
      </c>
      <c r="L125" s="77">
        <v>28856</v>
      </c>
      <c r="M125" s="77"/>
    </row>
    <row r="126" spans="1:20">
      <c r="A126" s="71">
        <v>23</v>
      </c>
      <c r="B126" s="62" t="s">
        <v>100</v>
      </c>
      <c r="C126" s="71"/>
      <c r="D126" s="71"/>
      <c r="E126" s="78" t="s">
        <v>99</v>
      </c>
      <c r="F126" s="77">
        <v>0</v>
      </c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4687</v>
      </c>
    </row>
    <row r="127" spans="1:20">
      <c r="A127" s="71">
        <v>24</v>
      </c>
      <c r="B127" s="75" t="s">
        <v>98</v>
      </c>
      <c r="C127" s="71"/>
      <c r="D127" s="71"/>
      <c r="E127" s="71"/>
      <c r="F127" s="84">
        <v>38649</v>
      </c>
      <c r="G127" s="84">
        <v>41581</v>
      </c>
      <c r="H127" s="84">
        <v>41941</v>
      </c>
      <c r="I127" s="84">
        <v>42043</v>
      </c>
      <c r="J127" s="84">
        <v>45215</v>
      </c>
      <c r="K127" s="84">
        <v>45790</v>
      </c>
      <c r="L127" s="84">
        <v>50452</v>
      </c>
    </row>
    <row r="128" spans="1:20">
      <c r="A128" s="71">
        <v>25</v>
      </c>
      <c r="B128" s="71"/>
      <c r="C128" s="75" t="s">
        <v>97</v>
      </c>
      <c r="D128" s="71"/>
      <c r="E128" s="71"/>
      <c r="F128" s="77">
        <v>0</v>
      </c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Q128" s="83"/>
      <c r="R128" s="83"/>
      <c r="S128" s="83"/>
      <c r="T128" s="83"/>
    </row>
    <row r="129" spans="1:20">
      <c r="A129" s="71">
        <v>26</v>
      </c>
      <c r="B129" s="71"/>
      <c r="C129" s="75" t="s">
        <v>96</v>
      </c>
      <c r="D129" s="71"/>
      <c r="E129" s="71"/>
      <c r="F129" s="77">
        <v>0</v>
      </c>
      <c r="G129" s="77">
        <v>0</v>
      </c>
      <c r="H129" s="77">
        <v>0</v>
      </c>
      <c r="I129" s="77">
        <v>0</v>
      </c>
      <c r="J129" s="77">
        <v>0</v>
      </c>
      <c r="K129" s="77">
        <v>0</v>
      </c>
      <c r="L129" s="77">
        <v>0</v>
      </c>
    </row>
    <row r="130" spans="1:20">
      <c r="A130" s="71"/>
      <c r="B130" s="71"/>
      <c r="C130" s="75" t="s">
        <v>95</v>
      </c>
      <c r="D130" s="71"/>
      <c r="E130" s="71"/>
      <c r="F130" s="77"/>
      <c r="G130" s="77"/>
      <c r="H130" s="77"/>
      <c r="I130" s="77"/>
      <c r="J130" s="77"/>
      <c r="K130" s="77"/>
      <c r="L130" s="172">
        <v>-4687</v>
      </c>
    </row>
    <row r="131" spans="1:20" ht="12.75" thickBot="1">
      <c r="A131" s="71">
        <v>27</v>
      </c>
      <c r="B131" s="76" t="s">
        <v>4</v>
      </c>
      <c r="C131" s="71"/>
      <c r="D131" s="71"/>
      <c r="E131" s="71"/>
      <c r="F131" s="74">
        <v>38649</v>
      </c>
      <c r="G131" s="74">
        <v>41581</v>
      </c>
      <c r="H131" s="74">
        <v>41941</v>
      </c>
      <c r="I131" s="74">
        <v>42043</v>
      </c>
      <c r="J131" s="74">
        <v>45215</v>
      </c>
      <c r="K131" s="74">
        <v>45790</v>
      </c>
      <c r="L131" s="74">
        <v>45765</v>
      </c>
      <c r="R131" s="82"/>
    </row>
    <row r="132" spans="1:20" ht="12.75" thickTop="1">
      <c r="A132" s="71"/>
      <c r="B132" s="81"/>
      <c r="C132" s="71"/>
      <c r="D132" s="71"/>
      <c r="E132" s="71"/>
      <c r="F132" s="72"/>
      <c r="G132" s="72">
        <v>7.5862247406142461E-2</v>
      </c>
      <c r="H132" s="72">
        <v>8.6578004376999113E-3</v>
      </c>
      <c r="I132" s="72">
        <v>2.4319877923750029E-3</v>
      </c>
      <c r="J132" s="72">
        <v>7.544656661037509E-2</v>
      </c>
      <c r="K132" s="72">
        <v>1.2717018688488334E-2</v>
      </c>
      <c r="L132" s="72">
        <v>-5.4597073596855206E-4</v>
      </c>
      <c r="Q132" s="80"/>
    </row>
    <row r="133" spans="1:20" ht="14.25" customHeight="1">
      <c r="A133" s="71"/>
      <c r="B133" s="75"/>
      <c r="C133" s="71"/>
      <c r="D133" s="71"/>
      <c r="E133" s="71"/>
      <c r="F133" s="77"/>
      <c r="G133" s="77"/>
      <c r="H133" s="77"/>
      <c r="I133" s="77"/>
      <c r="J133" s="77"/>
      <c r="K133" s="77"/>
      <c r="L133" s="77"/>
      <c r="Q133" s="79"/>
      <c r="R133" s="79"/>
      <c r="S133" s="79"/>
      <c r="T133" s="79"/>
    </row>
    <row r="134" spans="1:20" ht="12.75" thickBot="1">
      <c r="A134" s="71">
        <v>28</v>
      </c>
      <c r="B134" s="76" t="s">
        <v>5</v>
      </c>
      <c r="C134" s="71"/>
      <c r="D134" s="71"/>
      <c r="E134" s="78" t="s">
        <v>94</v>
      </c>
      <c r="F134" s="74">
        <v>1214504</v>
      </c>
      <c r="G134" s="74">
        <v>1271626</v>
      </c>
      <c r="H134" s="74">
        <v>1375685</v>
      </c>
      <c r="I134" s="74">
        <v>1448047</v>
      </c>
      <c r="J134" s="74">
        <v>1530459</v>
      </c>
      <c r="K134" s="74">
        <v>1619708</v>
      </c>
      <c r="L134" s="74">
        <v>1669383</v>
      </c>
      <c r="Q134" s="73"/>
      <c r="R134" s="73"/>
      <c r="S134" s="73"/>
      <c r="T134" s="73"/>
    </row>
    <row r="135" spans="1:20" ht="12.75" thickTop="1">
      <c r="A135" s="71"/>
      <c r="B135" s="71"/>
      <c r="C135" s="71"/>
      <c r="D135" s="71"/>
      <c r="E135" s="71"/>
      <c r="F135" s="72"/>
      <c r="G135" s="72">
        <v>4.7033192150869818E-2</v>
      </c>
      <c r="H135" s="72">
        <v>8.1831450442189757E-2</v>
      </c>
      <c r="I135" s="72">
        <v>5.2600704376365229E-2</v>
      </c>
      <c r="J135" s="72">
        <v>5.6912517342323832E-2</v>
      </c>
      <c r="K135" s="72">
        <v>5.8315185183007191E-2</v>
      </c>
      <c r="L135" s="72">
        <v>3.0669108259019529E-2</v>
      </c>
      <c r="M135" s="72"/>
      <c r="N135" s="72"/>
      <c r="O135" s="72"/>
      <c r="P135" s="72"/>
      <c r="Q135" s="68"/>
      <c r="R135" s="68"/>
      <c r="S135" s="68"/>
      <c r="T135" s="68"/>
    </row>
    <row r="136" spans="1:20" ht="26.25" customHeight="1">
      <c r="A136" s="173" t="s">
        <v>93</v>
      </c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72"/>
      <c r="N136" s="72"/>
      <c r="O136" s="72"/>
      <c r="P136" s="72"/>
      <c r="Q136" s="68"/>
      <c r="R136" s="68"/>
      <c r="S136" s="68"/>
      <c r="T136" s="68"/>
    </row>
    <row r="137" spans="1:20">
      <c r="A137" s="71"/>
      <c r="B137" s="76"/>
      <c r="C137" s="71"/>
      <c r="D137" s="71"/>
      <c r="E137" s="78"/>
      <c r="F137" s="77"/>
      <c r="G137" s="77"/>
      <c r="H137" s="77"/>
      <c r="I137" s="77"/>
      <c r="J137" s="77"/>
      <c r="K137" s="77"/>
      <c r="L137" s="77"/>
      <c r="R137" s="68"/>
      <c r="S137" s="68"/>
      <c r="T137" s="68"/>
    </row>
    <row r="138" spans="1:20" ht="12.75" thickBot="1">
      <c r="A138" s="71">
        <v>28</v>
      </c>
      <c r="B138" s="76" t="s">
        <v>92</v>
      </c>
      <c r="C138" s="71"/>
      <c r="D138" s="71"/>
      <c r="E138" s="78" t="s">
        <v>91</v>
      </c>
      <c r="F138" s="74">
        <f t="shared" ref="F138:L138" si="1">F83</f>
        <v>1273157</v>
      </c>
      <c r="G138" s="74">
        <f t="shared" si="1"/>
        <v>1338806</v>
      </c>
      <c r="H138" s="74">
        <f t="shared" si="1"/>
        <v>1442726</v>
      </c>
      <c r="I138" s="74">
        <f t="shared" si="1"/>
        <v>1513706</v>
      </c>
      <c r="J138" s="74">
        <f t="shared" si="1"/>
        <v>1574941</v>
      </c>
      <c r="K138" s="74">
        <f t="shared" si="1"/>
        <v>1658143</v>
      </c>
      <c r="L138" s="74">
        <f t="shared" si="1"/>
        <v>1700977</v>
      </c>
      <c r="R138" s="68"/>
      <c r="S138" s="68"/>
      <c r="T138" s="68"/>
    </row>
    <row r="139" spans="1:20" ht="12.75" thickTop="1">
      <c r="A139" s="71"/>
      <c r="B139" s="71"/>
      <c r="C139" s="71"/>
      <c r="D139" s="71"/>
      <c r="E139" s="71"/>
      <c r="F139" s="72"/>
      <c r="G139" s="72">
        <f t="shared" ref="G139:L139" si="2">(G138-F138)/F138</f>
        <v>5.1563946944485246E-2</v>
      </c>
      <c r="H139" s="72">
        <f t="shared" si="2"/>
        <v>7.7621402951585219E-2</v>
      </c>
      <c r="I139" s="72">
        <f t="shared" si="2"/>
        <v>4.9198531114016106E-2</v>
      </c>
      <c r="J139" s="72">
        <f t="shared" si="2"/>
        <v>4.0453694442646064E-2</v>
      </c>
      <c r="K139" s="72">
        <f t="shared" si="2"/>
        <v>5.2828645644503507E-2</v>
      </c>
      <c r="L139" s="72">
        <f t="shared" si="2"/>
        <v>2.5832512636123663E-2</v>
      </c>
    </row>
    <row r="140" spans="1:20">
      <c r="A140" s="71"/>
      <c r="B140" s="71"/>
      <c r="C140" s="71"/>
      <c r="D140" s="71"/>
      <c r="E140" s="71"/>
      <c r="F140" s="77"/>
      <c r="G140" s="77"/>
      <c r="H140" s="77"/>
      <c r="I140" s="77" t="s">
        <v>90</v>
      </c>
      <c r="J140" s="77"/>
      <c r="K140" s="77"/>
      <c r="L140" s="77"/>
    </row>
    <row r="141" spans="1:20">
      <c r="A141" s="71"/>
      <c r="B141" s="75" t="s">
        <v>89</v>
      </c>
      <c r="C141" s="71"/>
      <c r="D141" s="71"/>
      <c r="E141" s="71"/>
      <c r="F141" s="77"/>
      <c r="G141" s="77"/>
      <c r="H141" s="77"/>
      <c r="I141" s="77"/>
      <c r="J141" s="77"/>
      <c r="K141" s="77"/>
      <c r="L141" s="77"/>
      <c r="R141" s="68"/>
      <c r="S141" s="68"/>
      <c r="T141" s="68"/>
    </row>
    <row r="142" spans="1:20">
      <c r="A142" s="71">
        <v>29</v>
      </c>
      <c r="B142" s="75" t="s">
        <v>88</v>
      </c>
      <c r="C142" s="71"/>
      <c r="D142" s="71"/>
      <c r="E142" s="78" t="s">
        <v>87</v>
      </c>
      <c r="F142" s="77">
        <f>F14</f>
        <v>17163</v>
      </c>
      <c r="G142" s="77">
        <f>G14</f>
        <v>16920</v>
      </c>
      <c r="H142" s="77">
        <f>H14</f>
        <v>17310</v>
      </c>
      <c r="I142" s="77"/>
      <c r="J142" s="77"/>
      <c r="K142" s="77"/>
      <c r="L142" s="77"/>
      <c r="R142" s="68"/>
      <c r="S142" s="68"/>
      <c r="T142" s="68"/>
    </row>
    <row r="143" spans="1:20">
      <c r="A143" s="71">
        <v>30</v>
      </c>
      <c r="B143" s="75"/>
      <c r="C143" s="75" t="s">
        <v>86</v>
      </c>
      <c r="D143" s="71"/>
      <c r="E143" s="78"/>
      <c r="F143" s="77"/>
      <c r="G143" s="77">
        <f>-'[8]Other Rev'!T18</f>
        <v>-3691</v>
      </c>
      <c r="H143" s="77">
        <f>-'[8]Other Rev'!U18</f>
        <v>-3887</v>
      </c>
      <c r="I143" s="77"/>
      <c r="J143" s="77"/>
      <c r="K143" s="77"/>
      <c r="L143" s="77"/>
      <c r="R143" s="68"/>
      <c r="S143" s="68"/>
      <c r="T143" s="68"/>
    </row>
    <row r="144" spans="1:20">
      <c r="A144" s="71">
        <v>31</v>
      </c>
      <c r="B144" s="75"/>
      <c r="C144" s="75" t="s">
        <v>85</v>
      </c>
      <c r="D144" s="71"/>
      <c r="E144" s="71"/>
      <c r="F144" s="77">
        <v>-3062.3724999999999</v>
      </c>
      <c r="G144" s="77">
        <v>-267.11410000000001</v>
      </c>
      <c r="H144" s="77">
        <v>-234.65610000000001</v>
      </c>
      <c r="I144" s="77"/>
      <c r="J144" s="77"/>
      <c r="K144" s="77"/>
      <c r="L144" s="77"/>
      <c r="T144" s="68"/>
    </row>
    <row r="145" spans="1:20">
      <c r="A145" s="71">
        <v>32</v>
      </c>
      <c r="B145" s="75"/>
      <c r="C145" s="75" t="s">
        <v>84</v>
      </c>
      <c r="D145" s="71"/>
      <c r="E145" s="71"/>
      <c r="F145" s="77">
        <v>-10622</v>
      </c>
      <c r="G145" s="77">
        <v>-10512</v>
      </c>
      <c r="H145" s="77">
        <v>-10386.6546</v>
      </c>
      <c r="I145" s="77"/>
      <c r="J145" s="77"/>
      <c r="K145" s="77"/>
      <c r="L145" s="77"/>
      <c r="T145" s="68"/>
    </row>
    <row r="146" spans="1:20" ht="12.75" thickBot="1">
      <c r="A146" s="71">
        <v>33</v>
      </c>
      <c r="B146" s="76" t="s">
        <v>83</v>
      </c>
      <c r="C146" s="75"/>
      <c r="D146" s="71"/>
      <c r="E146" s="71"/>
      <c r="F146" s="74">
        <f>SUM(F142:F145)</f>
        <v>3478.6275000000005</v>
      </c>
      <c r="G146" s="74">
        <f>SUM(G142:G145)</f>
        <v>2449.8858999999993</v>
      </c>
      <c r="H146" s="74">
        <f>SUM(H142:H145)</f>
        <v>2801.6893</v>
      </c>
      <c r="I146" s="73"/>
      <c r="J146" s="73"/>
      <c r="K146" s="73"/>
      <c r="L146" s="73"/>
    </row>
    <row r="147" spans="1:20" ht="12.75" thickTop="1">
      <c r="A147" s="71"/>
      <c r="F147" s="72"/>
      <c r="G147" s="72">
        <f>(G146-F146)/F146</f>
        <v>-0.29573203799487041</v>
      </c>
      <c r="H147" s="72">
        <f>(H146-G146)/G146</f>
        <v>0.14359991214284745</v>
      </c>
      <c r="I147" s="72"/>
      <c r="J147" s="72"/>
      <c r="K147" s="72"/>
      <c r="L147" s="72"/>
    </row>
    <row r="148" spans="1:20">
      <c r="A148" s="71"/>
      <c r="F148" s="66"/>
      <c r="G148" s="66"/>
      <c r="H148" s="66"/>
      <c r="I148" s="66"/>
      <c r="J148" s="66"/>
      <c r="K148" s="66"/>
      <c r="L148" s="66"/>
    </row>
    <row r="149" spans="1:20">
      <c r="A149" s="71"/>
      <c r="F149" s="69"/>
      <c r="G149" s="70" t="s">
        <v>82</v>
      </c>
      <c r="H149" s="69"/>
      <c r="I149" s="69"/>
      <c r="J149" s="69"/>
      <c r="K149" s="66"/>
      <c r="L149" s="66"/>
    </row>
    <row r="150" spans="1:20">
      <c r="A150" s="67"/>
      <c r="F150" s="66"/>
      <c r="G150" s="66"/>
      <c r="K150" s="62"/>
      <c r="L150" s="62"/>
      <c r="P150" s="68"/>
    </row>
    <row r="151" spans="1:20" ht="5.25" customHeight="1">
      <c r="A151" s="67"/>
      <c r="F151" s="66"/>
      <c r="G151" s="66"/>
      <c r="K151" s="62"/>
      <c r="L151" s="62"/>
    </row>
    <row r="152" spans="1:20">
      <c r="G152" s="64"/>
      <c r="H152" s="64"/>
      <c r="I152" s="64"/>
      <c r="J152" s="64"/>
      <c r="K152" s="65"/>
      <c r="L152" s="65"/>
    </row>
    <row r="153" spans="1:20">
      <c r="G153" s="64"/>
      <c r="H153" s="64"/>
      <c r="I153" s="64"/>
      <c r="J153" s="64"/>
      <c r="K153" s="65"/>
      <c r="L153" s="65"/>
    </row>
    <row r="154" spans="1:20">
      <c r="G154" s="64"/>
      <c r="H154" s="64"/>
      <c r="I154" s="64"/>
      <c r="J154" s="64"/>
      <c r="K154" s="65"/>
      <c r="L154" s="65"/>
    </row>
    <row r="155" spans="1:20">
      <c r="G155" s="64"/>
      <c r="H155" s="64"/>
      <c r="I155" s="64"/>
      <c r="J155" s="64"/>
      <c r="K155" s="65"/>
      <c r="L155" s="65"/>
    </row>
    <row r="156" spans="1:20">
      <c r="G156" s="64"/>
      <c r="H156" s="64"/>
      <c r="I156" s="64"/>
      <c r="J156" s="64"/>
      <c r="K156" s="65"/>
      <c r="L156" s="65"/>
    </row>
    <row r="157" spans="1:20">
      <c r="G157" s="64"/>
      <c r="H157" s="64"/>
      <c r="I157" s="64"/>
      <c r="J157" s="64"/>
      <c r="K157" s="65"/>
      <c r="L157" s="65"/>
    </row>
    <row r="158" spans="1:20">
      <c r="M158" s="64"/>
      <c r="N158" s="64"/>
      <c r="O158" s="64"/>
      <c r="P158" s="64"/>
    </row>
    <row r="159" spans="1:20">
      <c r="M159" s="64"/>
      <c r="N159" s="64"/>
      <c r="O159" s="64"/>
      <c r="P159" s="64"/>
    </row>
    <row r="160" spans="1:20">
      <c r="M160" s="64"/>
      <c r="N160" s="64"/>
      <c r="O160" s="64"/>
      <c r="P160" s="64"/>
    </row>
    <row r="161" spans="13:16">
      <c r="M161" s="64"/>
      <c r="N161" s="64"/>
      <c r="O161" s="64"/>
      <c r="P161" s="64"/>
    </row>
    <row r="162" spans="13:16">
      <c r="M162" s="64"/>
      <c r="N162" s="64"/>
      <c r="O162" s="64"/>
      <c r="P162" s="64"/>
    </row>
    <row r="163" spans="13:16">
      <c r="M163" s="64"/>
      <c r="N163" s="64"/>
      <c r="O163" s="64"/>
      <c r="P163" s="64"/>
    </row>
    <row r="164" spans="13:16">
      <c r="M164" s="64"/>
      <c r="N164" s="64"/>
      <c r="O164" s="64"/>
      <c r="P164" s="64"/>
    </row>
  </sheetData>
  <mergeCells count="5">
    <mergeCell ref="A1:E1"/>
    <mergeCell ref="A55:E55"/>
    <mergeCell ref="N111:P111"/>
    <mergeCell ref="N112:P112"/>
    <mergeCell ref="A136:L136"/>
  </mergeCells>
  <pageMargins left="0.7" right="0.7" top="0.75" bottom="0.75" header="0.3" footer="0.3"/>
  <pageSetup scale="80" fitToHeight="2" orientation="portrait" r:id="rId1"/>
  <headerFooter scaleWithDoc="0">
    <oddHeader>&amp;RExh. GDF-2</oddHeader>
    <oddFooter>&amp;RPage &amp;P of &amp;N</oddFooter>
  </headerFooter>
  <rowBreaks count="1" manualBreakCount="1">
    <brk id="85" max="11" man="1"/>
  </rowBreaks>
  <colBreaks count="1" manualBreakCount="1">
    <brk id="12" max="134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81893-C7DD-4CB6-94AC-3D7DDEAA4165}">
  <dimension ref="A1:S161"/>
  <sheetViews>
    <sheetView tabSelected="1" view="pageBreakPreview" zoomScaleNormal="100" zoomScaleSheetLayoutView="100" workbookViewId="0">
      <pane xSplit="5" ySplit="10" topLeftCell="F11" activePane="bottomRight" state="frozen"/>
      <selection activeCell="A29" sqref="A29"/>
      <selection pane="topRight" activeCell="A29" sqref="A29"/>
      <selection pane="bottomLeft" activeCell="A29" sqref="A29"/>
      <selection pane="bottomRight" activeCell="A29" sqref="A29"/>
    </sheetView>
  </sheetViews>
  <sheetFormatPr defaultColWidth="10.7109375" defaultRowHeight="12"/>
  <cols>
    <col min="1" max="1" width="4.85546875" style="80" customWidth="1"/>
    <col min="2" max="2" width="1.7109375" style="115" customWidth="1"/>
    <col min="3" max="3" width="9" style="115" customWidth="1"/>
    <col min="4" max="4" width="22.7109375" style="115" customWidth="1"/>
    <col min="5" max="5" width="6" style="115" customWidth="1"/>
    <col min="6" max="12" width="10.5703125" style="175" customWidth="1"/>
    <col min="13" max="14" width="10.5703125" style="115" customWidth="1"/>
    <col min="15" max="15" width="11.28515625" style="115" customWidth="1"/>
    <col min="16" max="16" width="10.42578125" style="115" customWidth="1"/>
    <col min="17" max="17" width="10.28515625" style="115" customWidth="1"/>
    <col min="18" max="18" width="9.28515625" style="115" customWidth="1"/>
    <col min="19" max="16384" width="10.7109375" style="115"/>
  </cols>
  <sheetData>
    <row r="1" spans="1:14" ht="6.75" customHeight="1">
      <c r="A1" s="163"/>
      <c r="B1" s="163"/>
      <c r="C1" s="163"/>
      <c r="D1" s="163"/>
      <c r="E1" s="163"/>
    </row>
    <row r="2" spans="1:14" ht="18.75">
      <c r="A2" s="114" t="s">
        <v>279</v>
      </c>
      <c r="B2" s="114"/>
      <c r="C2" s="114"/>
      <c r="D2" s="114"/>
      <c r="E2" s="114"/>
    </row>
    <row r="3" spans="1:14" ht="15.75">
      <c r="A3" s="161" t="s">
        <v>237</v>
      </c>
      <c r="B3" s="162"/>
      <c r="C3" s="162"/>
      <c r="D3" s="162"/>
      <c r="E3" s="162"/>
    </row>
    <row r="4" spans="1:14" ht="16.5" customHeight="1">
      <c r="A4" s="161" t="s">
        <v>236</v>
      </c>
      <c r="B4" s="162"/>
      <c r="C4" s="162"/>
      <c r="D4" s="162"/>
      <c r="E4" s="162"/>
    </row>
    <row r="5" spans="1:14" ht="15.75" customHeight="1">
      <c r="A5" s="166" t="s">
        <v>194</v>
      </c>
      <c r="B5" s="166"/>
      <c r="C5" s="166"/>
      <c r="D5" s="166"/>
      <c r="E5" s="166"/>
    </row>
    <row r="6" spans="1:14" s="118" customFormat="1" ht="14.25" customHeight="1">
      <c r="A6" s="161" t="s">
        <v>235</v>
      </c>
      <c r="B6" s="160"/>
      <c r="C6" s="160"/>
      <c r="D6" s="160"/>
      <c r="E6" s="160"/>
      <c r="F6" s="176"/>
      <c r="G6" s="176"/>
      <c r="H6" s="176"/>
      <c r="I6" s="176"/>
      <c r="J6" s="176"/>
      <c r="K6" s="176"/>
      <c r="L6" s="176"/>
    </row>
    <row r="7" spans="1:14" s="118" customFormat="1" ht="3.75" customHeight="1">
      <c r="F7" s="176"/>
      <c r="G7" s="176"/>
      <c r="H7" s="176"/>
      <c r="I7" s="176"/>
      <c r="J7" s="176"/>
      <c r="K7" s="176"/>
      <c r="L7" s="176"/>
    </row>
    <row r="8" spans="1:14" s="118" customFormat="1">
      <c r="A8" s="153"/>
      <c r="B8" s="152"/>
      <c r="C8" s="151"/>
      <c r="D8" s="150"/>
      <c r="E8" s="150"/>
      <c r="F8" s="177">
        <v>2014</v>
      </c>
      <c r="G8" s="177">
        <v>2015</v>
      </c>
      <c r="H8" s="178" t="s">
        <v>233</v>
      </c>
      <c r="I8" s="178" t="s">
        <v>117</v>
      </c>
      <c r="J8" s="178" t="s">
        <v>116</v>
      </c>
      <c r="K8" s="178" t="s">
        <v>115</v>
      </c>
      <c r="L8" s="178" t="s">
        <v>114</v>
      </c>
      <c r="M8" s="159"/>
      <c r="N8" s="159"/>
    </row>
    <row r="9" spans="1:14">
      <c r="A9" s="148" t="s">
        <v>158</v>
      </c>
      <c r="B9" s="147"/>
      <c r="C9" s="118"/>
      <c r="D9" s="146"/>
      <c r="E9" s="146"/>
      <c r="F9" s="179" t="s">
        <v>253</v>
      </c>
      <c r="G9" s="180" t="s">
        <v>253</v>
      </c>
      <c r="H9" s="180" t="s">
        <v>253</v>
      </c>
      <c r="I9" s="180" t="s">
        <v>253</v>
      </c>
      <c r="J9" s="180" t="s">
        <v>253</v>
      </c>
      <c r="K9" s="180" t="s">
        <v>253</v>
      </c>
      <c r="L9" s="180" t="s">
        <v>253</v>
      </c>
      <c r="M9" s="141"/>
      <c r="N9" s="141"/>
    </row>
    <row r="10" spans="1:14" s="156" customFormat="1">
      <c r="A10" s="145" t="s">
        <v>192</v>
      </c>
      <c r="B10" s="144"/>
      <c r="C10" s="143"/>
      <c r="D10" s="142" t="s">
        <v>252</v>
      </c>
      <c r="E10" s="142"/>
      <c r="F10" s="181" t="s">
        <v>251</v>
      </c>
      <c r="G10" s="182" t="s">
        <v>251</v>
      </c>
      <c r="H10" s="182" t="s">
        <v>251</v>
      </c>
      <c r="I10" s="182" t="s">
        <v>251</v>
      </c>
      <c r="J10" s="182" t="s">
        <v>251</v>
      </c>
      <c r="K10" s="182" t="s">
        <v>251</v>
      </c>
      <c r="L10" s="182" t="s">
        <v>251</v>
      </c>
      <c r="M10" s="141"/>
      <c r="N10" s="141"/>
    </row>
    <row r="11" spans="1:14">
      <c r="B11" s="115" t="s">
        <v>278</v>
      </c>
      <c r="F11" s="183"/>
      <c r="G11" s="183"/>
      <c r="H11" s="183"/>
      <c r="I11" s="183"/>
      <c r="J11" s="183"/>
      <c r="K11" s="183"/>
      <c r="L11" s="183"/>
      <c r="M11" s="122"/>
      <c r="N11" s="122"/>
    </row>
    <row r="12" spans="1:14">
      <c r="A12" s="80">
        <v>1</v>
      </c>
      <c r="B12" s="156" t="s">
        <v>277</v>
      </c>
      <c r="C12" s="156"/>
      <c r="D12" s="156"/>
      <c r="E12" s="156"/>
      <c r="F12" s="184">
        <v>154546</v>
      </c>
      <c r="G12" s="184">
        <v>149865</v>
      </c>
      <c r="H12" s="184">
        <v>150970</v>
      </c>
      <c r="I12" s="184">
        <v>157743</v>
      </c>
      <c r="J12" s="184">
        <v>146870</v>
      </c>
      <c r="K12" s="184">
        <v>141562</v>
      </c>
      <c r="L12" s="184">
        <v>150632</v>
      </c>
      <c r="M12" s="139"/>
      <c r="N12" s="139"/>
    </row>
    <row r="13" spans="1:14">
      <c r="A13" s="80">
        <v>2</v>
      </c>
      <c r="B13" s="140" t="s">
        <v>276</v>
      </c>
      <c r="D13" s="140"/>
      <c r="E13" s="140"/>
      <c r="F13" s="185">
        <v>3960</v>
      </c>
      <c r="G13" s="185">
        <v>4054</v>
      </c>
      <c r="H13" s="185">
        <v>4477</v>
      </c>
      <c r="I13" s="185">
        <v>5049</v>
      </c>
      <c r="J13" s="185">
        <v>4960</v>
      </c>
      <c r="K13" s="185">
        <v>5052</v>
      </c>
      <c r="L13" s="185">
        <v>4441</v>
      </c>
      <c r="M13" s="130"/>
      <c r="N13" s="130"/>
    </row>
    <row r="14" spans="1:14" ht="10.9" customHeight="1">
      <c r="A14" s="80">
        <v>3</v>
      </c>
      <c r="B14" s="140" t="s">
        <v>275</v>
      </c>
      <c r="D14" s="140"/>
      <c r="E14" s="140"/>
      <c r="F14" s="186">
        <v>332</v>
      </c>
      <c r="G14" s="186">
        <v>7129</v>
      </c>
      <c r="H14" s="186">
        <v>1020</v>
      </c>
      <c r="I14" s="186">
        <v>-824</v>
      </c>
      <c r="J14" s="186">
        <v>-4216</v>
      </c>
      <c r="K14" s="186">
        <v>1767</v>
      </c>
      <c r="L14" s="186">
        <v>-2554</v>
      </c>
      <c r="M14" s="130"/>
      <c r="N14" s="130"/>
    </row>
    <row r="15" spans="1:14">
      <c r="A15" s="80">
        <v>4</v>
      </c>
      <c r="B15" s="115" t="s">
        <v>274</v>
      </c>
      <c r="C15" s="140"/>
      <c r="D15" s="140"/>
      <c r="E15" s="140"/>
      <c r="F15" s="185">
        <v>158838</v>
      </c>
      <c r="G15" s="185">
        <v>161048</v>
      </c>
      <c r="H15" s="185">
        <v>156467</v>
      </c>
      <c r="I15" s="185">
        <v>161968</v>
      </c>
      <c r="J15" s="185">
        <v>147614</v>
      </c>
      <c r="K15" s="185">
        <v>148381</v>
      </c>
      <c r="L15" s="185">
        <v>152519</v>
      </c>
      <c r="M15" s="130"/>
      <c r="N15" s="130"/>
    </row>
    <row r="16" spans="1:14" ht="2.25" customHeight="1">
      <c r="C16" s="140"/>
      <c r="D16" s="140"/>
      <c r="E16" s="140"/>
      <c r="F16" s="185"/>
      <c r="G16" s="185"/>
      <c r="H16" s="185"/>
      <c r="I16" s="185"/>
      <c r="J16" s="185"/>
      <c r="K16" s="185"/>
      <c r="L16" s="185"/>
      <c r="M16" s="130"/>
      <c r="N16" s="130"/>
    </row>
    <row r="17" spans="1:14">
      <c r="B17" s="115" t="s">
        <v>273</v>
      </c>
      <c r="C17" s="140"/>
      <c r="D17" s="140"/>
      <c r="E17" s="140"/>
      <c r="F17" s="185"/>
      <c r="G17" s="185"/>
      <c r="H17" s="185"/>
      <c r="I17" s="185"/>
      <c r="J17" s="185"/>
      <c r="K17" s="185"/>
      <c r="L17" s="185"/>
      <c r="M17" s="130"/>
      <c r="N17" s="130"/>
    </row>
    <row r="18" spans="1:14">
      <c r="B18" s="140" t="s">
        <v>272</v>
      </c>
      <c r="D18" s="140"/>
      <c r="E18" s="140"/>
      <c r="F18" s="185"/>
      <c r="G18" s="185"/>
      <c r="H18" s="185"/>
      <c r="I18" s="185"/>
      <c r="J18" s="185"/>
      <c r="K18" s="185"/>
      <c r="L18" s="185"/>
      <c r="M18" s="130"/>
      <c r="N18" s="130"/>
    </row>
    <row r="19" spans="1:14">
      <c r="A19" s="80">
        <v>5</v>
      </c>
      <c r="C19" s="140" t="s">
        <v>271</v>
      </c>
      <c r="D19" s="140"/>
      <c r="E19" s="140"/>
      <c r="F19" s="185">
        <v>84187</v>
      </c>
      <c r="G19" s="185">
        <v>79634</v>
      </c>
      <c r="H19" s="185">
        <v>63460</v>
      </c>
      <c r="I19" s="185">
        <v>64414</v>
      </c>
      <c r="J19" s="185">
        <v>51519</v>
      </c>
      <c r="K19" s="185">
        <v>51148</v>
      </c>
      <c r="L19" s="185">
        <v>48833</v>
      </c>
      <c r="M19" s="130"/>
      <c r="N19" s="130"/>
    </row>
    <row r="20" spans="1:14">
      <c r="A20" s="80">
        <v>6</v>
      </c>
      <c r="C20" s="140" t="s">
        <v>270</v>
      </c>
      <c r="D20" s="140"/>
      <c r="E20" s="140"/>
      <c r="F20" s="185">
        <v>779</v>
      </c>
      <c r="G20" s="185">
        <v>840</v>
      </c>
      <c r="H20" s="185">
        <v>994</v>
      </c>
      <c r="I20" s="185">
        <v>944</v>
      </c>
      <c r="J20" s="185">
        <v>959</v>
      </c>
      <c r="K20" s="185">
        <v>956</v>
      </c>
      <c r="L20" s="185">
        <v>751</v>
      </c>
      <c r="M20" s="130"/>
      <c r="N20" s="130"/>
    </row>
    <row r="21" spans="1:14" ht="11.45" customHeight="1">
      <c r="A21" s="80">
        <v>7</v>
      </c>
      <c r="C21" s="140" t="s">
        <v>269</v>
      </c>
      <c r="D21" s="140"/>
      <c r="E21" s="140"/>
      <c r="F21" s="186">
        <v>0</v>
      </c>
      <c r="G21" s="186">
        <v>0</v>
      </c>
      <c r="H21" s="186">
        <v>1</v>
      </c>
      <c r="I21" s="186">
        <v>0</v>
      </c>
      <c r="J21" s="186">
        <v>0</v>
      </c>
      <c r="K21" s="186">
        <v>0</v>
      </c>
      <c r="L21" s="186">
        <v>0</v>
      </c>
      <c r="M21" s="130"/>
      <c r="N21" s="130"/>
    </row>
    <row r="22" spans="1:14">
      <c r="A22" s="80">
        <v>8</v>
      </c>
      <c r="B22" s="140" t="s">
        <v>268</v>
      </c>
      <c r="C22" s="140"/>
      <c r="F22" s="185">
        <v>84966</v>
      </c>
      <c r="G22" s="185">
        <v>80474</v>
      </c>
      <c r="H22" s="185">
        <v>64455</v>
      </c>
      <c r="I22" s="185">
        <v>65358</v>
      </c>
      <c r="J22" s="185">
        <v>52478</v>
      </c>
      <c r="K22" s="185">
        <v>52104</v>
      </c>
      <c r="L22" s="185">
        <v>49584</v>
      </c>
      <c r="M22" s="130"/>
      <c r="N22" s="130"/>
    </row>
    <row r="23" spans="1:14" ht="2.25" customHeight="1">
      <c r="B23" s="140"/>
      <c r="C23" s="140"/>
      <c r="F23" s="185"/>
      <c r="G23" s="185"/>
      <c r="H23" s="185"/>
      <c r="I23" s="185"/>
      <c r="J23" s="185"/>
      <c r="K23" s="185"/>
      <c r="L23" s="185"/>
      <c r="M23" s="130"/>
      <c r="N23" s="130"/>
    </row>
    <row r="24" spans="1:14">
      <c r="B24" s="140" t="s">
        <v>214</v>
      </c>
      <c r="D24" s="140"/>
      <c r="E24" s="140"/>
      <c r="F24" s="185"/>
      <c r="G24" s="185"/>
      <c r="H24" s="185"/>
      <c r="I24" s="185"/>
      <c r="J24" s="185"/>
      <c r="K24" s="185"/>
      <c r="L24" s="185"/>
      <c r="M24" s="130"/>
      <c r="N24" s="130"/>
    </row>
    <row r="25" spans="1:14">
      <c r="A25" s="80">
        <v>9</v>
      </c>
      <c r="C25" s="140" t="s">
        <v>263</v>
      </c>
      <c r="D25" s="140"/>
      <c r="E25" s="140"/>
      <c r="F25" s="185">
        <v>893</v>
      </c>
      <c r="G25" s="185">
        <v>857</v>
      </c>
      <c r="H25" s="185">
        <v>974</v>
      </c>
      <c r="I25" s="185">
        <v>1032</v>
      </c>
      <c r="J25" s="185">
        <v>1532</v>
      </c>
      <c r="K25" s="185">
        <v>1883</v>
      </c>
      <c r="L25" s="187">
        <v>1865</v>
      </c>
      <c r="M25" s="130"/>
      <c r="N25" s="130"/>
    </row>
    <row r="26" spans="1:14">
      <c r="A26" s="80">
        <v>10</v>
      </c>
      <c r="C26" s="140" t="s">
        <v>118</v>
      </c>
      <c r="D26" s="140"/>
      <c r="E26" s="140"/>
      <c r="F26" s="185">
        <v>402</v>
      </c>
      <c r="G26" s="185">
        <v>439</v>
      </c>
      <c r="H26" s="185">
        <v>492</v>
      </c>
      <c r="I26" s="185">
        <v>537</v>
      </c>
      <c r="J26" s="185">
        <v>627</v>
      </c>
      <c r="K26" s="185">
        <v>494</v>
      </c>
      <c r="L26" s="185">
        <v>435</v>
      </c>
      <c r="M26" s="130"/>
      <c r="N26" s="130"/>
    </row>
    <row r="27" spans="1:14" ht="12.75" customHeight="1">
      <c r="A27" s="80">
        <v>11</v>
      </c>
      <c r="C27" s="140" t="s">
        <v>262</v>
      </c>
      <c r="D27" s="140"/>
      <c r="E27" s="140"/>
      <c r="F27" s="186">
        <v>184</v>
      </c>
      <c r="G27" s="186">
        <v>196</v>
      </c>
      <c r="H27" s="186">
        <v>210</v>
      </c>
      <c r="I27" s="186">
        <v>85</v>
      </c>
      <c r="J27" s="186">
        <v>224</v>
      </c>
      <c r="K27" s="186">
        <v>299</v>
      </c>
      <c r="L27" s="186">
        <v>304</v>
      </c>
      <c r="M27" s="130"/>
      <c r="N27" s="130"/>
    </row>
    <row r="28" spans="1:14">
      <c r="A28" s="80">
        <v>12</v>
      </c>
      <c r="B28" s="140" t="s">
        <v>267</v>
      </c>
      <c r="C28" s="140"/>
      <c r="F28" s="185">
        <v>1479</v>
      </c>
      <c r="G28" s="185">
        <v>1492</v>
      </c>
      <c r="H28" s="185">
        <v>1676</v>
      </c>
      <c r="I28" s="185">
        <v>1654</v>
      </c>
      <c r="J28" s="185">
        <v>2383</v>
      </c>
      <c r="K28" s="185">
        <v>2676</v>
      </c>
      <c r="L28" s="185">
        <v>2604</v>
      </c>
      <c r="M28" s="130"/>
      <c r="N28" s="130"/>
    </row>
    <row r="29" spans="1:14" ht="2.25" customHeight="1">
      <c r="B29" s="140"/>
      <c r="C29" s="140"/>
      <c r="F29" s="185"/>
      <c r="G29" s="185"/>
      <c r="H29" s="185"/>
      <c r="I29" s="185"/>
      <c r="J29" s="185"/>
      <c r="K29" s="185"/>
      <c r="L29" s="185"/>
      <c r="M29" s="130"/>
      <c r="N29" s="130"/>
    </row>
    <row r="30" spans="1:14" ht="11.25" customHeight="1">
      <c r="B30" s="140" t="s">
        <v>102</v>
      </c>
      <c r="D30" s="140"/>
      <c r="E30" s="140"/>
      <c r="F30" s="185"/>
      <c r="G30" s="185"/>
      <c r="H30" s="185"/>
      <c r="I30" s="185"/>
      <c r="J30" s="185"/>
      <c r="K30" s="185"/>
      <c r="L30" s="185"/>
      <c r="M30" s="130"/>
      <c r="N30" s="130"/>
    </row>
    <row r="31" spans="1:14">
      <c r="A31" s="80">
        <v>13</v>
      </c>
      <c r="C31" s="140" t="s">
        <v>263</v>
      </c>
      <c r="D31" s="140"/>
      <c r="E31" s="140"/>
      <c r="F31" s="185">
        <v>10704</v>
      </c>
      <c r="G31" s="185">
        <v>12315</v>
      </c>
      <c r="H31" s="185">
        <v>12050</v>
      </c>
      <c r="I31" s="185">
        <v>12380</v>
      </c>
      <c r="J31" s="185">
        <v>12308</v>
      </c>
      <c r="K31" s="185">
        <v>13667</v>
      </c>
      <c r="L31" s="187">
        <v>11783</v>
      </c>
      <c r="M31" s="130"/>
      <c r="N31" s="130"/>
    </row>
    <row r="32" spans="1:14" ht="12.95" customHeight="1">
      <c r="A32" s="80">
        <v>14</v>
      </c>
      <c r="C32" s="140" t="s">
        <v>118</v>
      </c>
      <c r="D32" s="140"/>
      <c r="E32" s="140"/>
      <c r="F32" s="185">
        <v>8513</v>
      </c>
      <c r="G32" s="185">
        <v>9088</v>
      </c>
      <c r="H32" s="185">
        <v>9866</v>
      </c>
      <c r="I32" s="185">
        <v>10638</v>
      </c>
      <c r="J32" s="185">
        <v>11629</v>
      </c>
      <c r="K32" s="185">
        <v>12458</v>
      </c>
      <c r="L32" s="185">
        <v>13601</v>
      </c>
      <c r="M32" s="130"/>
      <c r="N32" s="130"/>
    </row>
    <row r="33" spans="1:14" ht="11.45" customHeight="1">
      <c r="A33" s="80">
        <v>15</v>
      </c>
      <c r="C33" s="140" t="s">
        <v>262</v>
      </c>
      <c r="D33" s="140"/>
      <c r="E33" s="140"/>
      <c r="F33" s="186">
        <v>8719</v>
      </c>
      <c r="G33" s="186">
        <v>8554</v>
      </c>
      <c r="H33" s="186">
        <v>8383</v>
      </c>
      <c r="I33" s="186">
        <v>9144</v>
      </c>
      <c r="J33" s="186">
        <v>9458</v>
      </c>
      <c r="K33" s="186">
        <v>9180</v>
      </c>
      <c r="L33" s="186">
        <v>9080</v>
      </c>
      <c r="M33" s="130"/>
      <c r="N33" s="130"/>
    </row>
    <row r="34" spans="1:14" ht="12.95" customHeight="1">
      <c r="A34" s="80">
        <v>16</v>
      </c>
      <c r="B34" s="140" t="s">
        <v>266</v>
      </c>
      <c r="C34" s="158"/>
      <c r="F34" s="185">
        <v>27936</v>
      </c>
      <c r="G34" s="185">
        <v>29957</v>
      </c>
      <c r="H34" s="185">
        <v>30299</v>
      </c>
      <c r="I34" s="185">
        <v>32162</v>
      </c>
      <c r="J34" s="185">
        <v>33395</v>
      </c>
      <c r="K34" s="185">
        <v>35305</v>
      </c>
      <c r="L34" s="185">
        <v>34464</v>
      </c>
      <c r="M34" s="130"/>
      <c r="N34" s="130"/>
    </row>
    <row r="35" spans="1:14">
      <c r="C35" s="140"/>
      <c r="D35" s="140"/>
      <c r="E35" s="140"/>
      <c r="F35" s="185"/>
      <c r="G35" s="185"/>
      <c r="H35" s="185"/>
      <c r="I35" s="185"/>
      <c r="J35" s="185"/>
      <c r="K35" s="185"/>
      <c r="L35" s="185"/>
      <c r="M35" s="130"/>
      <c r="N35" s="130"/>
    </row>
    <row r="36" spans="1:14">
      <c r="A36" s="80">
        <v>17</v>
      </c>
      <c r="B36" s="115" t="s">
        <v>132</v>
      </c>
      <c r="C36" s="140"/>
      <c r="D36" s="140"/>
      <c r="E36" s="140"/>
      <c r="F36" s="185">
        <v>6108</v>
      </c>
      <c r="G36" s="185">
        <v>6632</v>
      </c>
      <c r="H36" s="185">
        <v>6811</v>
      </c>
      <c r="I36" s="185">
        <v>6991</v>
      </c>
      <c r="J36" s="185">
        <v>6967</v>
      </c>
      <c r="K36" s="185">
        <v>6542</v>
      </c>
      <c r="L36" s="185">
        <v>5158</v>
      </c>
      <c r="M36" s="130"/>
      <c r="N36" s="130"/>
    </row>
    <row r="37" spans="1:14" ht="11.25" customHeight="1">
      <c r="A37" s="80">
        <v>18</v>
      </c>
      <c r="B37" s="115" t="s">
        <v>265</v>
      </c>
      <c r="C37" s="140"/>
      <c r="D37" s="140"/>
      <c r="E37" s="140"/>
      <c r="F37" s="185">
        <v>865</v>
      </c>
      <c r="G37" s="185">
        <v>837</v>
      </c>
      <c r="H37" s="185">
        <v>964</v>
      </c>
      <c r="I37" s="185">
        <v>1000</v>
      </c>
      <c r="J37" s="185">
        <v>1232</v>
      </c>
      <c r="K37" s="185">
        <v>1180</v>
      </c>
      <c r="L37" s="185">
        <v>911</v>
      </c>
      <c r="M37" s="130"/>
      <c r="N37" s="130"/>
    </row>
    <row r="38" spans="1:14">
      <c r="A38" s="80">
        <v>19</v>
      </c>
      <c r="B38" s="115" t="s">
        <v>264</v>
      </c>
      <c r="C38" s="140"/>
      <c r="D38" s="140"/>
      <c r="E38" s="140"/>
      <c r="F38" s="185">
        <v>0</v>
      </c>
      <c r="G38" s="185">
        <v>0</v>
      </c>
      <c r="H38" s="185">
        <v>0</v>
      </c>
      <c r="I38" s="185">
        <v>0</v>
      </c>
      <c r="J38" s="185">
        <v>0</v>
      </c>
      <c r="K38" s="185">
        <v>0</v>
      </c>
      <c r="L38" s="185">
        <v>0</v>
      </c>
      <c r="M38" s="130"/>
      <c r="N38" s="130"/>
    </row>
    <row r="39" spans="1:14" ht="2.25" customHeight="1">
      <c r="C39" s="140"/>
      <c r="D39" s="140"/>
      <c r="E39" s="140"/>
      <c r="F39" s="185"/>
      <c r="G39" s="185"/>
      <c r="H39" s="185"/>
      <c r="I39" s="185"/>
      <c r="J39" s="185"/>
      <c r="K39" s="185"/>
      <c r="L39" s="185"/>
      <c r="M39" s="130"/>
      <c r="N39" s="130"/>
    </row>
    <row r="40" spans="1:14">
      <c r="B40" s="115" t="s">
        <v>211</v>
      </c>
      <c r="C40" s="140"/>
      <c r="D40" s="140"/>
      <c r="E40" s="140"/>
      <c r="F40" s="185"/>
      <c r="G40" s="185"/>
      <c r="H40" s="185"/>
      <c r="I40" s="185"/>
      <c r="J40" s="185"/>
      <c r="K40" s="185"/>
      <c r="L40" s="185"/>
      <c r="M40" s="130"/>
      <c r="N40" s="130"/>
    </row>
    <row r="41" spans="1:14">
      <c r="A41" s="80">
        <v>20</v>
      </c>
      <c r="C41" s="140" t="s">
        <v>263</v>
      </c>
      <c r="D41" s="140"/>
      <c r="E41" s="140"/>
      <c r="F41" s="185">
        <v>12777</v>
      </c>
      <c r="G41" s="185">
        <v>14007</v>
      </c>
      <c r="H41" s="185">
        <v>13267</v>
      </c>
      <c r="I41" s="185">
        <v>13375</v>
      </c>
      <c r="J41" s="185">
        <v>14612</v>
      </c>
      <c r="K41" s="185">
        <v>15441</v>
      </c>
      <c r="L41" s="187">
        <v>21165</v>
      </c>
      <c r="M41" s="130"/>
      <c r="N41" s="130"/>
    </row>
    <row r="42" spans="1:14">
      <c r="A42" s="80">
        <v>21</v>
      </c>
      <c r="C42" s="140" t="s">
        <v>118</v>
      </c>
      <c r="D42" s="140"/>
      <c r="E42" s="140"/>
      <c r="F42" s="185">
        <v>4389</v>
      </c>
      <c r="G42" s="185">
        <v>5649</v>
      </c>
      <c r="H42" s="185">
        <v>6260</v>
      </c>
      <c r="I42" s="185">
        <v>6864</v>
      </c>
      <c r="J42" s="185">
        <v>7965</v>
      </c>
      <c r="K42" s="185">
        <v>8758</v>
      </c>
      <c r="L42" s="185">
        <v>9039</v>
      </c>
      <c r="M42" s="130"/>
      <c r="N42" s="130"/>
    </row>
    <row r="43" spans="1:14">
      <c r="A43" s="80">
        <v>22</v>
      </c>
      <c r="C43" s="157" t="s">
        <v>109</v>
      </c>
      <c r="D43" s="140"/>
      <c r="E43" s="140"/>
      <c r="F43" s="185">
        <v>-91</v>
      </c>
      <c r="G43" s="185">
        <v>-2087</v>
      </c>
      <c r="H43" s="185">
        <v>1079</v>
      </c>
      <c r="I43" s="185">
        <v>917</v>
      </c>
      <c r="J43" s="185">
        <v>51</v>
      </c>
      <c r="K43" s="185">
        <v>122</v>
      </c>
      <c r="L43" s="185">
        <v>1313</v>
      </c>
      <c r="M43" s="130"/>
      <c r="N43" s="130"/>
    </row>
    <row r="44" spans="1:14" ht="12" customHeight="1">
      <c r="A44" s="80">
        <v>23</v>
      </c>
      <c r="C44" s="140" t="s">
        <v>262</v>
      </c>
      <c r="D44" s="140"/>
      <c r="E44" s="140"/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6">
        <v>0</v>
      </c>
      <c r="L44" s="174">
        <v>1323</v>
      </c>
      <c r="M44" s="130"/>
      <c r="N44" s="130"/>
    </row>
    <row r="45" spans="1:14" ht="10.9" customHeight="1">
      <c r="A45" s="80">
        <v>24</v>
      </c>
      <c r="B45" s="140" t="s">
        <v>261</v>
      </c>
      <c r="C45" s="140"/>
      <c r="F45" s="186">
        <v>17075</v>
      </c>
      <c r="G45" s="186">
        <v>17569</v>
      </c>
      <c r="H45" s="186">
        <v>20606</v>
      </c>
      <c r="I45" s="186">
        <v>21156</v>
      </c>
      <c r="J45" s="186">
        <v>22628</v>
      </c>
      <c r="K45" s="186">
        <v>24321</v>
      </c>
      <c r="L45" s="186">
        <v>32840</v>
      </c>
      <c r="M45" s="130"/>
      <c r="N45" s="130"/>
    </row>
    <row r="46" spans="1:14" ht="12.95" customHeight="1">
      <c r="A46" s="80">
        <v>25</v>
      </c>
      <c r="B46" s="115" t="s">
        <v>260</v>
      </c>
      <c r="C46" s="140"/>
      <c r="D46" s="140"/>
      <c r="E46" s="140"/>
      <c r="F46" s="186">
        <v>138429</v>
      </c>
      <c r="G46" s="186">
        <v>136961</v>
      </c>
      <c r="H46" s="186">
        <v>124811</v>
      </c>
      <c r="I46" s="186">
        <v>128321</v>
      </c>
      <c r="J46" s="186">
        <v>119083</v>
      </c>
      <c r="K46" s="186">
        <v>122128</v>
      </c>
      <c r="L46" s="186">
        <v>125561</v>
      </c>
      <c r="M46" s="130"/>
      <c r="N46" s="130"/>
    </row>
    <row r="47" spans="1:14" ht="9" customHeight="1">
      <c r="C47" s="140"/>
      <c r="D47" s="140"/>
      <c r="E47" s="140"/>
      <c r="F47" s="185"/>
      <c r="G47" s="185"/>
      <c r="H47" s="185"/>
      <c r="I47" s="185"/>
      <c r="J47" s="185"/>
      <c r="K47" s="185"/>
      <c r="L47" s="185"/>
      <c r="M47" s="130"/>
      <c r="N47" s="130"/>
    </row>
    <row r="48" spans="1:14" ht="12.95" customHeight="1">
      <c r="A48" s="80">
        <v>26</v>
      </c>
      <c r="B48" s="115" t="s">
        <v>259</v>
      </c>
      <c r="C48" s="140"/>
      <c r="D48" s="140"/>
      <c r="E48" s="140"/>
      <c r="F48" s="185">
        <v>20409</v>
      </c>
      <c r="G48" s="185">
        <v>24087</v>
      </c>
      <c r="H48" s="185">
        <v>31656</v>
      </c>
      <c r="I48" s="185">
        <v>33647</v>
      </c>
      <c r="J48" s="185">
        <v>28531</v>
      </c>
      <c r="K48" s="185">
        <v>26253</v>
      </c>
      <c r="L48" s="185">
        <v>26958</v>
      </c>
      <c r="M48" s="130"/>
      <c r="N48" s="130"/>
    </row>
    <row r="49" spans="1:14" ht="2.25" customHeight="1">
      <c r="C49" s="140"/>
      <c r="D49" s="140"/>
      <c r="E49" s="140"/>
      <c r="F49" s="185"/>
      <c r="G49" s="185"/>
      <c r="H49" s="185"/>
      <c r="I49" s="185"/>
      <c r="J49" s="185"/>
      <c r="K49" s="185"/>
      <c r="L49" s="185"/>
      <c r="M49" s="130"/>
      <c r="N49" s="130"/>
    </row>
    <row r="50" spans="1:14">
      <c r="B50" s="115" t="s">
        <v>258</v>
      </c>
      <c r="C50" s="140"/>
      <c r="D50" s="140"/>
      <c r="E50" s="140"/>
      <c r="F50" s="185"/>
      <c r="G50" s="185"/>
      <c r="H50" s="185"/>
      <c r="I50" s="185"/>
      <c r="J50" s="185"/>
      <c r="K50" s="185"/>
      <c r="L50" s="185"/>
      <c r="M50" s="130"/>
      <c r="N50" s="130"/>
    </row>
    <row r="51" spans="1:14">
      <c r="A51" s="80">
        <v>27</v>
      </c>
      <c r="B51" s="140" t="s">
        <v>257</v>
      </c>
      <c r="D51" s="140"/>
      <c r="E51" s="140"/>
      <c r="F51" s="185">
        <v>-6945</v>
      </c>
      <c r="G51" s="185">
        <v>-729</v>
      </c>
      <c r="H51" s="185">
        <v>-1133</v>
      </c>
      <c r="I51" s="185">
        <v>2629.7000000000003</v>
      </c>
      <c r="J51" s="185">
        <v>2893.41</v>
      </c>
      <c r="K51" s="185">
        <v>-4691.8999999999987</v>
      </c>
      <c r="L51" s="185">
        <v>-2516.8900000000003</v>
      </c>
      <c r="M51" s="130"/>
      <c r="N51" s="130"/>
    </row>
    <row r="52" spans="1:14">
      <c r="A52" s="80">
        <v>28</v>
      </c>
      <c r="B52" s="140" t="s">
        <v>164</v>
      </c>
      <c r="D52" s="140"/>
      <c r="E52" s="140"/>
      <c r="F52" s="185">
        <v>-137</v>
      </c>
      <c r="G52" s="185">
        <v>-37</v>
      </c>
      <c r="H52" s="185">
        <v>11</v>
      </c>
      <c r="I52" s="185">
        <v>13.222891499999999</v>
      </c>
      <c r="J52" s="185">
        <v>43.336355999999995</v>
      </c>
      <c r="K52" s="185">
        <v>116.90452199999999</v>
      </c>
      <c r="L52" s="185">
        <v>132.10787099999999</v>
      </c>
      <c r="M52" s="130"/>
      <c r="N52" s="130"/>
    </row>
    <row r="53" spans="1:14">
      <c r="A53" s="80">
        <v>29</v>
      </c>
      <c r="B53" s="140" t="s">
        <v>256</v>
      </c>
      <c r="D53" s="140"/>
      <c r="E53" s="140"/>
      <c r="F53" s="185">
        <v>13105</v>
      </c>
      <c r="G53" s="185">
        <v>7842</v>
      </c>
      <c r="H53" s="185">
        <v>9923</v>
      </c>
      <c r="I53" s="185">
        <v>6462</v>
      </c>
      <c r="J53" s="185">
        <v>393</v>
      </c>
      <c r="K53" s="185">
        <v>7205</v>
      </c>
      <c r="L53" s="185">
        <v>4573</v>
      </c>
      <c r="M53" s="130"/>
      <c r="N53" s="130"/>
    </row>
    <row r="54" spans="1:14" s="156" customFormat="1">
      <c r="A54" s="80">
        <v>30</v>
      </c>
      <c r="B54" s="140" t="s">
        <v>255</v>
      </c>
      <c r="C54" s="115"/>
      <c r="D54" s="140"/>
      <c r="E54" s="140"/>
      <c r="F54" s="186">
        <v>-20</v>
      </c>
      <c r="G54" s="186">
        <v>-20</v>
      </c>
      <c r="H54" s="186">
        <v>-17</v>
      </c>
      <c r="I54" s="186">
        <v>-15</v>
      </c>
      <c r="J54" s="186">
        <v>-15</v>
      </c>
      <c r="K54" s="186">
        <v>-12</v>
      </c>
      <c r="L54" s="186">
        <v>-6</v>
      </c>
      <c r="M54" s="130"/>
      <c r="N54" s="130"/>
    </row>
    <row r="55" spans="1:14" ht="12.75" customHeight="1">
      <c r="F55" s="185"/>
      <c r="G55" s="185"/>
      <c r="H55" s="185"/>
      <c r="I55" s="185"/>
      <c r="J55" s="185"/>
      <c r="K55" s="185"/>
      <c r="L55" s="185"/>
      <c r="M55" s="130"/>
      <c r="N55" s="130"/>
    </row>
    <row r="56" spans="1:14" ht="12.75" customHeight="1" thickBot="1">
      <c r="A56" s="80">
        <v>31</v>
      </c>
      <c r="B56" s="156" t="s">
        <v>254</v>
      </c>
      <c r="C56" s="156"/>
      <c r="D56" s="156"/>
      <c r="E56" s="156"/>
      <c r="F56" s="188">
        <v>14406</v>
      </c>
      <c r="G56" s="188">
        <v>17031</v>
      </c>
      <c r="H56" s="188">
        <v>22872</v>
      </c>
      <c r="I56" s="188">
        <v>24557.077108499998</v>
      </c>
      <c r="J56" s="188">
        <v>25216.253644</v>
      </c>
      <c r="K56" s="188">
        <v>23634.995477999997</v>
      </c>
      <c r="L56" s="188">
        <v>24775.782128999999</v>
      </c>
      <c r="M56" s="139"/>
      <c r="N56" s="139"/>
    </row>
    <row r="57" spans="1:14" ht="3.75" customHeight="1" thickTop="1">
      <c r="B57" s="156"/>
      <c r="C57" s="156"/>
      <c r="D57" s="156"/>
      <c r="E57" s="156"/>
    </row>
    <row r="58" spans="1:14" ht="1.5" customHeight="1">
      <c r="B58" s="156"/>
      <c r="C58" s="156"/>
      <c r="D58" s="98"/>
      <c r="E58" s="156"/>
    </row>
    <row r="59" spans="1:14" ht="5.25" hidden="1" customHeight="1">
      <c r="A59" s="164"/>
      <c r="B59" s="164"/>
      <c r="C59" s="164"/>
      <c r="D59" s="164"/>
      <c r="E59" s="164"/>
    </row>
    <row r="60" spans="1:14" ht="21" hidden="1" customHeight="1">
      <c r="A60" s="154" t="s">
        <v>237</v>
      </c>
      <c r="B60" s="155"/>
      <c r="C60" s="155"/>
      <c r="D60" s="155"/>
      <c r="E60" s="155"/>
    </row>
    <row r="61" spans="1:14" ht="14.25" hidden="1" customHeight="1">
      <c r="A61" s="154" t="s">
        <v>236</v>
      </c>
      <c r="B61" s="155"/>
      <c r="C61" s="155"/>
      <c r="D61" s="155"/>
      <c r="E61" s="155"/>
    </row>
    <row r="62" spans="1:14" ht="14.25" hidden="1" customHeight="1">
      <c r="A62" s="167" t="str">
        <f>A5</f>
        <v>Commission Basis Results of Operations</v>
      </c>
      <c r="B62" s="167"/>
      <c r="C62" s="167"/>
      <c r="D62" s="167"/>
      <c r="E62" s="167"/>
    </row>
    <row r="63" spans="1:14" s="118" customFormat="1" ht="14.25" hidden="1">
      <c r="A63" s="154" t="s">
        <v>235</v>
      </c>
      <c r="B63" s="154"/>
      <c r="C63" s="154"/>
      <c r="D63" s="154"/>
      <c r="E63" s="154"/>
      <c r="F63" s="176"/>
      <c r="G63" s="176"/>
      <c r="H63" s="176"/>
      <c r="I63" s="176"/>
      <c r="J63" s="176"/>
      <c r="K63" s="176"/>
      <c r="L63" s="176"/>
    </row>
    <row r="64" spans="1:14" s="118" customFormat="1" ht="5.25" hidden="1" customHeight="1">
      <c r="A64" s="126"/>
      <c r="B64" s="115"/>
      <c r="C64" s="115"/>
      <c r="D64" s="115"/>
      <c r="E64" s="115"/>
      <c r="F64" s="176"/>
      <c r="G64" s="176"/>
      <c r="H64" s="176"/>
      <c r="I64" s="176"/>
      <c r="J64" s="176"/>
      <c r="K64" s="176"/>
      <c r="L64" s="176"/>
    </row>
    <row r="65" spans="1:14" s="118" customFormat="1" ht="6.75" hidden="1" customHeight="1">
      <c r="F65" s="176"/>
      <c r="G65" s="176"/>
      <c r="H65" s="176"/>
      <c r="I65" s="176"/>
      <c r="J65" s="176"/>
      <c r="K65" s="176"/>
      <c r="L65" s="176"/>
    </row>
    <row r="66" spans="1:14" s="118" customFormat="1" hidden="1">
      <c r="A66" s="153"/>
      <c r="B66" s="152"/>
      <c r="C66" s="151"/>
      <c r="D66" s="150"/>
      <c r="E66" s="150"/>
      <c r="F66" s="177">
        <v>2014</v>
      </c>
      <c r="G66" s="177">
        <v>2015</v>
      </c>
      <c r="H66" s="189" t="s">
        <v>233</v>
      </c>
      <c r="I66" s="189" t="s">
        <v>117</v>
      </c>
      <c r="J66" s="189" t="s">
        <v>116</v>
      </c>
      <c r="K66" s="189" t="s">
        <v>115</v>
      </c>
      <c r="L66" s="189" t="s">
        <v>114</v>
      </c>
      <c r="M66" s="149"/>
      <c r="N66" s="149"/>
    </row>
    <row r="67" spans="1:14" hidden="1">
      <c r="A67" s="148" t="s">
        <v>158</v>
      </c>
      <c r="B67" s="147"/>
      <c r="C67" s="118"/>
      <c r="D67" s="146"/>
      <c r="E67" s="146"/>
      <c r="F67" s="179" t="s">
        <v>253</v>
      </c>
      <c r="G67" s="180" t="s">
        <v>253</v>
      </c>
      <c r="H67" s="180" t="s">
        <v>253</v>
      </c>
      <c r="I67" s="180" t="s">
        <v>253</v>
      </c>
      <c r="J67" s="180" t="s">
        <v>253</v>
      </c>
      <c r="K67" s="180" t="s">
        <v>253</v>
      </c>
      <c r="L67" s="180" t="s">
        <v>253</v>
      </c>
      <c r="M67" s="141"/>
      <c r="N67" s="141"/>
    </row>
    <row r="68" spans="1:14" hidden="1">
      <c r="A68" s="145" t="s">
        <v>192</v>
      </c>
      <c r="B68" s="144"/>
      <c r="C68" s="143"/>
      <c r="D68" s="142" t="s">
        <v>252</v>
      </c>
      <c r="E68" s="142"/>
      <c r="F68" s="181" t="s">
        <v>251</v>
      </c>
      <c r="G68" s="182" t="s">
        <v>251</v>
      </c>
      <c r="H68" s="182" t="s">
        <v>251</v>
      </c>
      <c r="I68" s="182" t="s">
        <v>251</v>
      </c>
      <c r="J68" s="182" t="s">
        <v>251</v>
      </c>
      <c r="K68" s="182" t="s">
        <v>251</v>
      </c>
      <c r="L68" s="182" t="s">
        <v>251</v>
      </c>
      <c r="M68" s="141"/>
      <c r="N68" s="141"/>
    </row>
    <row r="69" spans="1:14" ht="8.25" hidden="1" customHeight="1">
      <c r="F69" s="185"/>
      <c r="G69" s="185"/>
      <c r="H69" s="185"/>
      <c r="I69" s="185"/>
      <c r="J69" s="185"/>
      <c r="K69" s="185"/>
      <c r="L69" s="185"/>
      <c r="M69" s="130"/>
      <c r="N69" s="130"/>
    </row>
    <row r="70" spans="1:14">
      <c r="B70" s="115" t="s">
        <v>250</v>
      </c>
      <c r="F70" s="185"/>
      <c r="G70" s="185"/>
      <c r="H70" s="185"/>
      <c r="I70" s="185"/>
      <c r="J70" s="185"/>
      <c r="K70" s="185"/>
      <c r="L70" s="185"/>
      <c r="M70" s="130"/>
      <c r="N70" s="130"/>
    </row>
    <row r="71" spans="1:14">
      <c r="B71" s="115" t="s">
        <v>249</v>
      </c>
      <c r="F71" s="185"/>
      <c r="G71" s="185"/>
      <c r="H71" s="185"/>
      <c r="I71" s="185"/>
      <c r="J71" s="185"/>
      <c r="K71" s="185"/>
      <c r="L71" s="185"/>
      <c r="M71" s="130"/>
      <c r="N71" s="130"/>
    </row>
    <row r="72" spans="1:14">
      <c r="A72" s="80">
        <v>32</v>
      </c>
      <c r="B72" s="140"/>
      <c r="C72" s="140" t="s">
        <v>214</v>
      </c>
      <c r="D72" s="140"/>
      <c r="E72" s="140"/>
      <c r="F72" s="184">
        <v>25235</v>
      </c>
      <c r="G72" s="184">
        <v>25720</v>
      </c>
      <c r="H72" s="184">
        <v>26868</v>
      </c>
      <c r="I72" s="184">
        <v>27138</v>
      </c>
      <c r="J72" s="184">
        <v>28442</v>
      </c>
      <c r="K72" s="184">
        <v>29714</v>
      </c>
      <c r="L72" s="184">
        <v>31103</v>
      </c>
      <c r="M72" s="139"/>
      <c r="N72" s="139"/>
    </row>
    <row r="73" spans="1:14" ht="18" customHeight="1">
      <c r="A73" s="80">
        <v>33</v>
      </c>
      <c r="B73" s="140"/>
      <c r="C73" s="140" t="s">
        <v>247</v>
      </c>
      <c r="D73" s="140"/>
      <c r="E73" s="140"/>
      <c r="F73" s="185">
        <v>337894</v>
      </c>
      <c r="G73" s="185">
        <v>360612</v>
      </c>
      <c r="H73" s="185">
        <v>390508</v>
      </c>
      <c r="I73" s="185">
        <v>422774</v>
      </c>
      <c r="J73" s="185">
        <v>455595</v>
      </c>
      <c r="K73" s="185">
        <v>484536</v>
      </c>
      <c r="L73" s="185">
        <v>510059</v>
      </c>
      <c r="M73" s="130"/>
      <c r="N73" s="130"/>
    </row>
    <row r="74" spans="1:14" ht="12.6" customHeight="1">
      <c r="A74" s="80">
        <v>34</v>
      </c>
      <c r="B74" s="140"/>
      <c r="C74" s="140" t="s">
        <v>246</v>
      </c>
      <c r="D74" s="140"/>
      <c r="E74" s="140"/>
      <c r="F74" s="186">
        <v>59169</v>
      </c>
      <c r="G74" s="186">
        <v>75514</v>
      </c>
      <c r="H74" s="186">
        <v>82624</v>
      </c>
      <c r="I74" s="186">
        <v>93491</v>
      </c>
      <c r="J74" s="186">
        <v>114053</v>
      </c>
      <c r="K74" s="186">
        <v>141661</v>
      </c>
      <c r="L74" s="186">
        <v>154767</v>
      </c>
      <c r="M74" s="130"/>
      <c r="N74" s="130"/>
    </row>
    <row r="75" spans="1:14">
      <c r="A75" s="80">
        <v>35</v>
      </c>
      <c r="B75" s="140" t="s">
        <v>248</v>
      </c>
      <c r="C75" s="140"/>
      <c r="F75" s="185">
        <v>422298</v>
      </c>
      <c r="G75" s="185">
        <v>461846</v>
      </c>
      <c r="H75" s="185">
        <v>500000</v>
      </c>
      <c r="I75" s="185">
        <v>543403</v>
      </c>
      <c r="J75" s="185">
        <v>598090</v>
      </c>
      <c r="K75" s="185">
        <v>655911</v>
      </c>
      <c r="L75" s="185">
        <v>695929</v>
      </c>
      <c r="M75" s="130"/>
      <c r="N75" s="130"/>
    </row>
    <row r="76" spans="1:14" ht="6.75" customHeight="1">
      <c r="B76" s="140"/>
      <c r="C76" s="140"/>
      <c r="F76" s="185"/>
      <c r="G76" s="185"/>
      <c r="H76" s="185"/>
      <c r="I76" s="185"/>
      <c r="J76" s="185"/>
      <c r="K76" s="185"/>
      <c r="L76" s="185"/>
      <c r="M76" s="130"/>
      <c r="N76" s="130"/>
    </row>
    <row r="77" spans="1:14">
      <c r="B77" s="140" t="s">
        <v>154</v>
      </c>
      <c r="C77" s="140"/>
      <c r="D77" s="140"/>
      <c r="E77" s="140"/>
      <c r="F77" s="185"/>
      <c r="G77" s="185"/>
      <c r="H77" s="185"/>
      <c r="I77" s="185"/>
      <c r="J77" s="185"/>
      <c r="K77" s="185"/>
      <c r="L77" s="185"/>
      <c r="M77" s="130"/>
      <c r="N77" s="130"/>
    </row>
    <row r="78" spans="1:14">
      <c r="A78" s="80">
        <v>36</v>
      </c>
      <c r="B78" s="140"/>
      <c r="C78" s="140" t="s">
        <v>214</v>
      </c>
      <c r="D78" s="140"/>
      <c r="E78" s="140"/>
      <c r="F78" s="185">
        <v>9521</v>
      </c>
      <c r="G78" s="185">
        <v>9906</v>
      </c>
      <c r="H78" s="185">
        <v>10318</v>
      </c>
      <c r="I78" s="185">
        <v>10493</v>
      </c>
      <c r="J78" s="185">
        <v>11051</v>
      </c>
      <c r="K78" s="185">
        <v>11566</v>
      </c>
      <c r="L78" s="185">
        <v>12024</v>
      </c>
      <c r="M78" s="130"/>
      <c r="N78" s="130"/>
    </row>
    <row r="79" spans="1:14">
      <c r="A79" s="80">
        <v>37</v>
      </c>
      <c r="B79" s="140"/>
      <c r="C79" s="140" t="s">
        <v>247</v>
      </c>
      <c r="D79" s="140"/>
      <c r="E79" s="140"/>
      <c r="F79" s="185">
        <v>114795</v>
      </c>
      <c r="G79" s="185">
        <v>121623</v>
      </c>
      <c r="H79" s="185">
        <v>129098</v>
      </c>
      <c r="I79" s="185">
        <v>136840</v>
      </c>
      <c r="J79" s="185">
        <v>144969</v>
      </c>
      <c r="K79" s="185">
        <v>149281</v>
      </c>
      <c r="L79" s="185">
        <v>148924</v>
      </c>
      <c r="M79" s="130"/>
      <c r="N79" s="130"/>
    </row>
    <row r="80" spans="1:14">
      <c r="A80" s="80">
        <v>38</v>
      </c>
      <c r="B80" s="140"/>
      <c r="C80" s="140" t="s">
        <v>246</v>
      </c>
      <c r="D80" s="140"/>
      <c r="E80" s="140"/>
      <c r="F80" s="185">
        <v>17429</v>
      </c>
      <c r="G80" s="185">
        <v>20741</v>
      </c>
      <c r="H80" s="185">
        <v>23473</v>
      </c>
      <c r="I80" s="185">
        <v>27497</v>
      </c>
      <c r="J80" s="185">
        <v>32354</v>
      </c>
      <c r="K80" s="185">
        <v>38750</v>
      </c>
      <c r="L80" s="185">
        <v>47445</v>
      </c>
      <c r="M80" s="130"/>
      <c r="N80" s="130"/>
    </row>
    <row r="81" spans="1:14" ht="18.95" customHeight="1">
      <c r="A81" s="80">
        <v>39</v>
      </c>
      <c r="B81" s="140" t="s">
        <v>245</v>
      </c>
      <c r="C81" s="140"/>
      <c r="F81" s="190">
        <v>141745</v>
      </c>
      <c r="G81" s="190">
        <v>152270</v>
      </c>
      <c r="H81" s="190">
        <v>162889</v>
      </c>
      <c r="I81" s="190">
        <v>174830</v>
      </c>
      <c r="J81" s="190">
        <v>188374</v>
      </c>
      <c r="K81" s="190">
        <v>199597</v>
      </c>
      <c r="L81" s="190">
        <v>208393</v>
      </c>
      <c r="M81" s="130"/>
      <c r="N81" s="130"/>
    </row>
    <row r="82" spans="1:14" ht="18.95" customHeight="1">
      <c r="A82" s="80">
        <v>40</v>
      </c>
      <c r="B82" s="140" t="s">
        <v>244</v>
      </c>
      <c r="C82" s="140"/>
      <c r="D82" s="140"/>
      <c r="E82" s="140"/>
      <c r="F82" s="185">
        <v>280553</v>
      </c>
      <c r="G82" s="185">
        <v>309576</v>
      </c>
      <c r="H82" s="185">
        <v>337111</v>
      </c>
      <c r="I82" s="185">
        <v>368573</v>
      </c>
      <c r="J82" s="185">
        <v>409716</v>
      </c>
      <c r="K82" s="185">
        <v>456314</v>
      </c>
      <c r="L82" s="185">
        <v>487536</v>
      </c>
      <c r="M82" s="130"/>
      <c r="N82" s="130"/>
    </row>
    <row r="83" spans="1:14">
      <c r="A83" s="80">
        <v>41</v>
      </c>
      <c r="B83" s="140" t="s">
        <v>243</v>
      </c>
      <c r="C83" s="140"/>
      <c r="D83" s="140"/>
      <c r="E83" s="140"/>
      <c r="F83" s="186">
        <v>-54652</v>
      </c>
      <c r="G83" s="186">
        <v>-64929</v>
      </c>
      <c r="H83" s="186">
        <v>-74181</v>
      </c>
      <c r="I83" s="186">
        <v>-83133</v>
      </c>
      <c r="J83" s="186">
        <v>-89585</v>
      </c>
      <c r="K83" s="186">
        <v>-90989</v>
      </c>
      <c r="L83" s="186">
        <v>-92258</v>
      </c>
      <c r="M83" s="130"/>
      <c r="N83" s="130"/>
    </row>
    <row r="84" spans="1:14">
      <c r="A84" s="80">
        <v>42</v>
      </c>
      <c r="B84" s="140" t="s">
        <v>242</v>
      </c>
      <c r="C84" s="140"/>
      <c r="D84" s="140"/>
      <c r="E84" s="140"/>
      <c r="F84" s="185">
        <v>225901</v>
      </c>
      <c r="G84" s="185">
        <v>244647</v>
      </c>
      <c r="H84" s="185">
        <v>262930</v>
      </c>
      <c r="I84" s="185">
        <v>285440</v>
      </c>
      <c r="J84" s="185">
        <v>320131</v>
      </c>
      <c r="K84" s="185">
        <v>365325</v>
      </c>
      <c r="L84" s="185">
        <v>395278</v>
      </c>
      <c r="M84" s="130"/>
      <c r="N84" s="130"/>
    </row>
    <row r="85" spans="1:14">
      <c r="A85" s="80">
        <v>43</v>
      </c>
      <c r="B85" s="140" t="s">
        <v>241</v>
      </c>
      <c r="C85" s="140"/>
      <c r="D85" s="140"/>
      <c r="E85" s="140"/>
      <c r="F85" s="185">
        <v>14762</v>
      </c>
      <c r="G85" s="185">
        <v>12740</v>
      </c>
      <c r="H85" s="185">
        <v>9116</v>
      </c>
      <c r="I85" s="185">
        <v>10595</v>
      </c>
      <c r="J85" s="185">
        <v>8355</v>
      </c>
      <c r="K85" s="185">
        <v>10411</v>
      </c>
      <c r="L85" s="185">
        <v>10143</v>
      </c>
      <c r="M85" s="130"/>
      <c r="N85" s="130"/>
    </row>
    <row r="86" spans="1:14">
      <c r="A86" s="80">
        <v>44</v>
      </c>
      <c r="B86" s="140" t="s">
        <v>240</v>
      </c>
      <c r="C86" s="140"/>
      <c r="D86" s="140"/>
      <c r="E86" s="140"/>
      <c r="F86" s="185">
        <v>0</v>
      </c>
      <c r="G86" s="185">
        <v>0</v>
      </c>
      <c r="H86" s="185">
        <v>0</v>
      </c>
      <c r="I86" s="185">
        <v>0</v>
      </c>
      <c r="J86" s="185">
        <v>0</v>
      </c>
      <c r="K86" s="185">
        <v>0</v>
      </c>
      <c r="L86" s="185">
        <v>0</v>
      </c>
      <c r="M86" s="130"/>
      <c r="N86" s="130"/>
    </row>
    <row r="87" spans="1:14" ht="15" customHeight="1">
      <c r="A87" s="80">
        <v>45</v>
      </c>
      <c r="B87" s="140" t="s">
        <v>239</v>
      </c>
      <c r="C87" s="140"/>
      <c r="D87" s="140"/>
      <c r="E87" s="140"/>
      <c r="F87" s="185">
        <v>-479</v>
      </c>
      <c r="G87" s="185">
        <v>-485</v>
      </c>
      <c r="H87" s="185">
        <v>-249</v>
      </c>
      <c r="I87" s="185">
        <v>2064</v>
      </c>
      <c r="J87" s="185">
        <v>5331</v>
      </c>
      <c r="K87" s="185">
        <v>7305</v>
      </c>
      <c r="L87" s="185">
        <v>5720</v>
      </c>
      <c r="M87" s="130"/>
      <c r="N87" s="130"/>
    </row>
    <row r="88" spans="1:14" ht="13.15" customHeight="1">
      <c r="A88" s="80">
        <v>46</v>
      </c>
      <c r="B88" s="140" t="s">
        <v>143</v>
      </c>
      <c r="C88" s="140"/>
      <c r="D88" s="140"/>
      <c r="E88" s="140"/>
      <c r="F88" s="186">
        <v>10073</v>
      </c>
      <c r="G88" s="186">
        <v>16069</v>
      </c>
      <c r="H88" s="186">
        <v>14800</v>
      </c>
      <c r="I88" s="186">
        <v>15075</v>
      </c>
      <c r="J88" s="186">
        <v>7549</v>
      </c>
      <c r="K88" s="186">
        <v>2350</v>
      </c>
      <c r="L88" s="186">
        <v>-189</v>
      </c>
      <c r="M88" s="130"/>
      <c r="N88" s="130"/>
    </row>
    <row r="89" spans="1:14" s="138" customFormat="1" ht="3" customHeight="1">
      <c r="A89" s="80"/>
      <c r="B89" s="115"/>
      <c r="C89" s="115"/>
      <c r="D89" s="115"/>
      <c r="E89" s="115"/>
      <c r="F89" s="183"/>
      <c r="G89" s="183"/>
      <c r="H89" s="183"/>
      <c r="I89" s="183"/>
      <c r="J89" s="183"/>
      <c r="K89" s="183"/>
      <c r="L89" s="183"/>
      <c r="M89" s="122"/>
      <c r="N89" s="122"/>
    </row>
    <row r="90" spans="1:14" hidden="1">
      <c r="F90" s="185"/>
      <c r="G90" s="185"/>
      <c r="H90" s="185"/>
      <c r="I90" s="185"/>
      <c r="J90" s="185"/>
      <c r="K90" s="185"/>
      <c r="L90" s="185"/>
      <c r="M90" s="130"/>
      <c r="N90" s="130"/>
    </row>
    <row r="91" spans="1:14" ht="12.75" thickBot="1">
      <c r="A91" s="118">
        <v>47</v>
      </c>
      <c r="B91" s="138" t="s">
        <v>238</v>
      </c>
      <c r="C91" s="138"/>
      <c r="D91" s="138"/>
      <c r="E91" s="138"/>
      <c r="F91" s="188">
        <v>250257</v>
      </c>
      <c r="G91" s="188">
        <v>272971</v>
      </c>
      <c r="H91" s="188">
        <v>286597</v>
      </c>
      <c r="I91" s="188">
        <v>313174</v>
      </c>
      <c r="J91" s="188">
        <v>341366</v>
      </c>
      <c r="K91" s="188">
        <v>385391</v>
      </c>
      <c r="L91" s="188">
        <v>410952</v>
      </c>
      <c r="M91" s="139"/>
      <c r="N91" s="139"/>
    </row>
    <row r="92" spans="1:14" ht="5.25" customHeight="1" thickTop="1">
      <c r="A92" s="118"/>
      <c r="B92" s="138"/>
      <c r="C92" s="138"/>
      <c r="D92" s="138"/>
      <c r="E92" s="138"/>
    </row>
    <row r="93" spans="1:14" ht="4.5" customHeight="1">
      <c r="D93" s="98"/>
      <c r="E93" s="131"/>
    </row>
    <row r="94" spans="1:14" ht="4.5" customHeight="1">
      <c r="D94" s="98"/>
      <c r="E94" s="131"/>
    </row>
    <row r="95" spans="1:14" ht="12.75">
      <c r="A95" s="137" t="s">
        <v>237</v>
      </c>
      <c r="D95" s="98"/>
      <c r="E95" s="131"/>
    </row>
    <row r="96" spans="1:14" ht="12.75">
      <c r="A96" s="137" t="s">
        <v>236</v>
      </c>
      <c r="D96" s="98"/>
      <c r="E96" s="131"/>
    </row>
    <row r="97" spans="1:18" ht="12.75">
      <c r="A97" s="137" t="s">
        <v>235</v>
      </c>
      <c r="D97" s="98"/>
      <c r="E97" s="131"/>
    </row>
    <row r="98" spans="1:18" ht="14.25" customHeight="1">
      <c r="A98" s="136" t="s">
        <v>234</v>
      </c>
      <c r="B98" s="136"/>
      <c r="C98" s="136"/>
      <c r="D98" s="136"/>
      <c r="E98" s="136"/>
      <c r="F98" s="176"/>
      <c r="G98" s="176"/>
      <c r="H98" s="176"/>
      <c r="I98" s="176"/>
      <c r="J98" s="176"/>
      <c r="K98" s="176"/>
      <c r="L98" s="176"/>
      <c r="M98" s="118"/>
      <c r="N98" s="118"/>
    </row>
    <row r="99" spans="1:18" ht="3" customHeight="1">
      <c r="D99" s="98"/>
      <c r="E99" s="131"/>
    </row>
    <row r="100" spans="1:18" ht="12" customHeight="1" thickBot="1">
      <c r="D100" s="98"/>
      <c r="E100" s="131"/>
      <c r="F100" s="135">
        <v>2014</v>
      </c>
      <c r="G100" s="135">
        <v>2015</v>
      </c>
      <c r="H100" s="134" t="s">
        <v>233</v>
      </c>
      <c r="I100" s="134" t="s">
        <v>117</v>
      </c>
      <c r="J100" s="134" t="s">
        <v>116</v>
      </c>
      <c r="K100" s="134" t="s">
        <v>115</v>
      </c>
      <c r="L100" s="134" t="s">
        <v>114</v>
      </c>
      <c r="M100" s="133"/>
      <c r="N100" s="133"/>
    </row>
    <row r="101" spans="1:18" ht="24">
      <c r="A101" s="132" t="s">
        <v>138</v>
      </c>
      <c r="D101" s="62" t="s">
        <v>232</v>
      </c>
      <c r="E101" s="131"/>
      <c r="F101" s="183"/>
      <c r="G101" s="183"/>
      <c r="H101" s="183"/>
      <c r="I101" s="183"/>
      <c r="J101" s="183"/>
      <c r="K101" s="183"/>
      <c r="L101" s="183"/>
      <c r="M101" s="122"/>
      <c r="N101" s="122"/>
    </row>
    <row r="102" spans="1:18">
      <c r="A102" s="80">
        <v>1</v>
      </c>
      <c r="C102" s="115" t="s">
        <v>214</v>
      </c>
      <c r="E102" s="123" t="s">
        <v>231</v>
      </c>
      <c r="F102" s="191">
        <v>893</v>
      </c>
      <c r="G102" s="191">
        <v>857</v>
      </c>
      <c r="H102" s="191">
        <v>974</v>
      </c>
      <c r="I102" s="191">
        <v>1032</v>
      </c>
      <c r="J102" s="191">
        <v>1532</v>
      </c>
      <c r="K102" s="191">
        <v>1883</v>
      </c>
      <c r="L102" s="191">
        <v>1865</v>
      </c>
      <c r="M102" s="121"/>
      <c r="N102" s="121"/>
    </row>
    <row r="103" spans="1:18">
      <c r="A103" s="80">
        <v>2</v>
      </c>
      <c r="C103" s="115" t="s">
        <v>102</v>
      </c>
      <c r="E103" s="123" t="s">
        <v>230</v>
      </c>
      <c r="F103" s="191">
        <v>10704</v>
      </c>
      <c r="G103" s="191">
        <v>12315</v>
      </c>
      <c r="H103" s="191">
        <v>12050</v>
      </c>
      <c r="I103" s="191">
        <v>12380</v>
      </c>
      <c r="J103" s="191">
        <v>12308</v>
      </c>
      <c r="K103" s="191">
        <v>13667</v>
      </c>
      <c r="L103" s="191">
        <v>11783</v>
      </c>
      <c r="M103" s="121"/>
      <c r="N103" s="121"/>
    </row>
    <row r="104" spans="1:18">
      <c r="A104" s="80">
        <v>3</v>
      </c>
      <c r="C104" s="115" t="s">
        <v>132</v>
      </c>
      <c r="E104" s="123" t="s">
        <v>229</v>
      </c>
      <c r="F104" s="191">
        <v>6108</v>
      </c>
      <c r="G104" s="191">
        <v>6632</v>
      </c>
      <c r="H104" s="191">
        <v>6811</v>
      </c>
      <c r="I104" s="191">
        <v>6991</v>
      </c>
      <c r="J104" s="191">
        <v>6967</v>
      </c>
      <c r="K104" s="191">
        <v>6542</v>
      </c>
      <c r="L104" s="191">
        <v>5158</v>
      </c>
      <c r="M104" s="121"/>
      <c r="N104" s="121"/>
    </row>
    <row r="105" spans="1:18">
      <c r="A105" s="80">
        <v>4</v>
      </c>
      <c r="C105" s="115" t="s">
        <v>228</v>
      </c>
      <c r="E105" s="123" t="s">
        <v>227</v>
      </c>
      <c r="F105" s="191">
        <v>865</v>
      </c>
      <c r="G105" s="191">
        <v>837</v>
      </c>
      <c r="H105" s="191">
        <v>964</v>
      </c>
      <c r="I105" s="191">
        <v>1000</v>
      </c>
      <c r="J105" s="191">
        <v>1232</v>
      </c>
      <c r="K105" s="191">
        <v>1180</v>
      </c>
      <c r="L105" s="191">
        <v>911</v>
      </c>
      <c r="M105" s="121"/>
      <c r="N105" s="121"/>
    </row>
    <row r="106" spans="1:18">
      <c r="A106" s="80">
        <v>5</v>
      </c>
      <c r="C106" s="115" t="s">
        <v>128</v>
      </c>
      <c r="E106" s="123" t="s">
        <v>226</v>
      </c>
      <c r="F106" s="191">
        <v>0</v>
      </c>
      <c r="G106" s="191">
        <v>0</v>
      </c>
      <c r="H106" s="191">
        <v>0</v>
      </c>
      <c r="I106" s="191">
        <v>0</v>
      </c>
      <c r="J106" s="191">
        <v>0</v>
      </c>
      <c r="K106" s="191">
        <v>0</v>
      </c>
      <c r="L106" s="191">
        <v>0</v>
      </c>
      <c r="M106" s="121"/>
      <c r="N106" s="121"/>
    </row>
    <row r="107" spans="1:18">
      <c r="A107" s="80">
        <v>6</v>
      </c>
      <c r="C107" s="115" t="s">
        <v>126</v>
      </c>
      <c r="E107" s="123" t="s">
        <v>225</v>
      </c>
      <c r="F107" s="191">
        <v>12777</v>
      </c>
      <c r="G107" s="191">
        <v>14007</v>
      </c>
      <c r="H107" s="191">
        <v>13267</v>
      </c>
      <c r="I107" s="191">
        <v>13375</v>
      </c>
      <c r="J107" s="191">
        <v>14612</v>
      </c>
      <c r="K107" s="191">
        <v>15441</v>
      </c>
      <c r="L107" s="191">
        <v>21165</v>
      </c>
      <c r="M107" s="121"/>
      <c r="N107" s="121"/>
    </row>
    <row r="108" spans="1:18">
      <c r="A108" s="80">
        <v>7</v>
      </c>
      <c r="B108" s="115" t="s">
        <v>224</v>
      </c>
      <c r="F108" s="192">
        <v>31347</v>
      </c>
      <c r="G108" s="192">
        <v>34648</v>
      </c>
      <c r="H108" s="192">
        <v>34066</v>
      </c>
      <c r="I108" s="192">
        <v>34778</v>
      </c>
      <c r="J108" s="192">
        <v>36651</v>
      </c>
      <c r="K108" s="192">
        <v>38713</v>
      </c>
      <c r="L108" s="192">
        <v>40882</v>
      </c>
      <c r="M108" s="121"/>
      <c r="N108" s="121"/>
    </row>
    <row r="109" spans="1:18">
      <c r="A109" s="80">
        <v>8</v>
      </c>
      <c r="C109" s="115" t="s">
        <v>223</v>
      </c>
      <c r="F109" s="191">
        <v>779</v>
      </c>
      <c r="G109" s="191">
        <v>840</v>
      </c>
      <c r="H109" s="191">
        <v>994</v>
      </c>
      <c r="I109" s="191">
        <v>944</v>
      </c>
      <c r="J109" s="191">
        <v>959</v>
      </c>
      <c r="K109" s="191">
        <v>956</v>
      </c>
      <c r="L109" s="191">
        <v>751</v>
      </c>
      <c r="M109" s="121"/>
      <c r="N109" s="121"/>
    </row>
    <row r="110" spans="1:18" ht="12" customHeight="1">
      <c r="A110" s="80">
        <v>9</v>
      </c>
      <c r="C110" s="115" t="s">
        <v>222</v>
      </c>
      <c r="F110" s="191">
        <v>-602</v>
      </c>
      <c r="G110" s="191">
        <v>-570</v>
      </c>
      <c r="H110" s="191">
        <v>-454</v>
      </c>
      <c r="I110" s="191">
        <v>-461</v>
      </c>
      <c r="J110" s="191">
        <v>-312</v>
      </c>
      <c r="K110" s="191">
        <v>-232</v>
      </c>
      <c r="L110" s="191">
        <v>-221</v>
      </c>
      <c r="M110" s="121"/>
      <c r="N110" s="130"/>
    </row>
    <row r="111" spans="1:18">
      <c r="A111" s="80">
        <v>10</v>
      </c>
      <c r="C111" s="115" t="s">
        <v>122</v>
      </c>
      <c r="F111" s="191">
        <v>0</v>
      </c>
      <c r="G111" s="191">
        <v>0</v>
      </c>
      <c r="H111" s="191">
        <v>0</v>
      </c>
      <c r="I111" s="191">
        <v>0</v>
      </c>
      <c r="J111" s="191">
        <v>0</v>
      </c>
      <c r="K111" s="191">
        <v>0</v>
      </c>
      <c r="L111" s="191">
        <v>0</v>
      </c>
      <c r="M111" s="121"/>
      <c r="N111" s="121"/>
      <c r="O111" s="62"/>
      <c r="P111" s="62"/>
      <c r="Q111" s="62"/>
      <c r="R111" s="62"/>
    </row>
    <row r="112" spans="1:18">
      <c r="A112" s="80">
        <v>11</v>
      </c>
      <c r="C112" s="115" t="s">
        <v>221</v>
      </c>
      <c r="F112" s="191">
        <v>0</v>
      </c>
      <c r="G112" s="191">
        <v>0</v>
      </c>
      <c r="H112" s="191">
        <v>0</v>
      </c>
      <c r="I112" s="191">
        <v>0</v>
      </c>
      <c r="J112" s="191">
        <v>0</v>
      </c>
      <c r="K112" s="191">
        <v>0</v>
      </c>
      <c r="L112" s="191">
        <v>0</v>
      </c>
      <c r="M112" s="121"/>
      <c r="N112" s="121"/>
      <c r="O112" s="79"/>
      <c r="P112" s="79"/>
      <c r="Q112" s="79"/>
      <c r="R112" s="79"/>
    </row>
    <row r="113" spans="1:18">
      <c r="A113" s="80">
        <v>12</v>
      </c>
      <c r="C113" s="75" t="s">
        <v>95</v>
      </c>
      <c r="F113" s="191"/>
      <c r="G113" s="191"/>
      <c r="H113" s="191"/>
      <c r="I113" s="191"/>
      <c r="J113" s="191"/>
      <c r="K113" s="191"/>
      <c r="L113" s="193">
        <v>1323</v>
      </c>
      <c r="M113" s="121"/>
      <c r="N113" s="121"/>
      <c r="O113" s="79"/>
      <c r="P113" s="79"/>
      <c r="Q113" s="79"/>
      <c r="R113" s="79"/>
    </row>
    <row r="114" spans="1:18" ht="12.75" thickBot="1">
      <c r="A114" s="80">
        <v>13</v>
      </c>
      <c r="B114" s="117" t="s">
        <v>2</v>
      </c>
      <c r="C114" s="117"/>
      <c r="D114" s="117"/>
      <c r="E114" s="117"/>
      <c r="F114" s="194">
        <v>31524</v>
      </c>
      <c r="G114" s="194">
        <v>34918</v>
      </c>
      <c r="H114" s="194">
        <v>34606</v>
      </c>
      <c r="I114" s="194">
        <v>35261</v>
      </c>
      <c r="J114" s="194">
        <v>37298</v>
      </c>
      <c r="K114" s="194">
        <v>39437</v>
      </c>
      <c r="L114" s="194">
        <v>42735</v>
      </c>
      <c r="M114" s="129"/>
      <c r="O114" s="127"/>
      <c r="P114" s="119"/>
      <c r="Q114" s="128"/>
      <c r="R114" s="127"/>
    </row>
    <row r="115" spans="1:18" ht="12.75" thickTop="1">
      <c r="D115" s="115" t="s">
        <v>197</v>
      </c>
      <c r="F115" s="195"/>
      <c r="G115" s="196">
        <v>0.10766400203019921</v>
      </c>
      <c r="H115" s="196">
        <v>-8.9352196574832461E-3</v>
      </c>
      <c r="I115" s="196">
        <v>1.892735363809744E-2</v>
      </c>
      <c r="J115" s="196">
        <v>5.7769206772354725E-2</v>
      </c>
      <c r="K115" s="196">
        <v>5.7348919513110622E-2</v>
      </c>
      <c r="L115" s="196">
        <v>8.362705073915358E-2</v>
      </c>
      <c r="M115" s="116"/>
      <c r="O115" s="120"/>
      <c r="P115" s="120"/>
      <c r="Q115" s="120"/>
      <c r="R115" s="120"/>
    </row>
    <row r="116" spans="1:18" ht="4.5" customHeight="1">
      <c r="F116" s="183"/>
      <c r="G116" s="183"/>
      <c r="H116" s="183"/>
      <c r="I116" s="183"/>
      <c r="J116" s="183"/>
      <c r="K116" s="183"/>
      <c r="L116" s="183"/>
      <c r="M116" s="122"/>
      <c r="N116" s="122"/>
    </row>
    <row r="117" spans="1:18">
      <c r="D117" s="126" t="s">
        <v>118</v>
      </c>
      <c r="F117" s="183"/>
      <c r="G117" s="183"/>
      <c r="H117" s="183"/>
      <c r="I117" s="183"/>
      <c r="J117" s="183"/>
      <c r="K117" s="183"/>
      <c r="L117" s="183"/>
      <c r="M117" s="122"/>
      <c r="N117" s="122"/>
    </row>
    <row r="118" spans="1:18">
      <c r="A118" s="80">
        <v>14</v>
      </c>
      <c r="C118" s="115" t="s">
        <v>214</v>
      </c>
      <c r="D118" s="126"/>
      <c r="E118" s="123" t="s">
        <v>220</v>
      </c>
      <c r="F118" s="191">
        <v>402</v>
      </c>
      <c r="G118" s="191">
        <v>439</v>
      </c>
      <c r="H118" s="191">
        <v>492</v>
      </c>
      <c r="I118" s="191">
        <v>537</v>
      </c>
      <c r="J118" s="191">
        <v>627</v>
      </c>
      <c r="K118" s="191">
        <v>494</v>
      </c>
      <c r="L118" s="191">
        <v>435</v>
      </c>
      <c r="M118" s="121"/>
      <c r="N118" s="121"/>
    </row>
    <row r="119" spans="1:18">
      <c r="A119" s="80">
        <v>15</v>
      </c>
      <c r="C119" s="115" t="s">
        <v>102</v>
      </c>
      <c r="E119" s="123" t="s">
        <v>219</v>
      </c>
      <c r="F119" s="191">
        <v>8513</v>
      </c>
      <c r="G119" s="191">
        <v>9088</v>
      </c>
      <c r="H119" s="191">
        <v>9866</v>
      </c>
      <c r="I119" s="191">
        <v>10638</v>
      </c>
      <c r="J119" s="191">
        <v>11629</v>
      </c>
      <c r="K119" s="191">
        <v>12458</v>
      </c>
      <c r="L119" s="191">
        <v>13601</v>
      </c>
      <c r="M119" s="121"/>
      <c r="N119" s="121"/>
      <c r="P119" s="165"/>
      <c r="Q119" s="165"/>
      <c r="R119" s="165"/>
    </row>
    <row r="120" spans="1:18">
      <c r="A120" s="80">
        <v>16</v>
      </c>
      <c r="C120" s="115" t="s">
        <v>211</v>
      </c>
      <c r="E120" s="123" t="s">
        <v>218</v>
      </c>
      <c r="F120" s="191">
        <v>4389</v>
      </c>
      <c r="G120" s="191">
        <v>5649</v>
      </c>
      <c r="H120" s="191">
        <v>6260</v>
      </c>
      <c r="I120" s="191">
        <v>6864</v>
      </c>
      <c r="J120" s="191">
        <v>7965</v>
      </c>
      <c r="K120" s="191">
        <v>8758</v>
      </c>
      <c r="L120" s="191">
        <v>9039</v>
      </c>
      <c r="M120" s="121"/>
      <c r="N120" s="121"/>
      <c r="O120" s="79"/>
      <c r="P120" s="79"/>
      <c r="Q120" s="79"/>
      <c r="R120" s="79"/>
    </row>
    <row r="121" spans="1:18" ht="12.75" thickBot="1">
      <c r="A121" s="80">
        <v>17</v>
      </c>
      <c r="B121" s="67" t="s">
        <v>3</v>
      </c>
      <c r="E121" s="123"/>
      <c r="F121" s="194">
        <v>13304</v>
      </c>
      <c r="G121" s="194">
        <v>15176</v>
      </c>
      <c r="H121" s="194">
        <v>16618</v>
      </c>
      <c r="I121" s="194">
        <v>18039</v>
      </c>
      <c r="J121" s="194">
        <v>20221</v>
      </c>
      <c r="K121" s="194">
        <v>21710</v>
      </c>
      <c r="L121" s="194">
        <v>23075</v>
      </c>
      <c r="M121" s="122"/>
      <c r="N121" s="122"/>
      <c r="O121" s="122"/>
      <c r="P121" s="122"/>
      <c r="Q121" s="122"/>
      <c r="R121" s="122"/>
    </row>
    <row r="122" spans="1:18" ht="12.75" thickTop="1">
      <c r="B122" s="126"/>
      <c r="D122" s="115" t="s">
        <v>197</v>
      </c>
      <c r="E122" s="123"/>
      <c r="F122" s="195"/>
      <c r="G122" s="196">
        <v>0.1407095610342754</v>
      </c>
      <c r="H122" s="196">
        <v>9.5018450184501849E-2</v>
      </c>
      <c r="I122" s="196">
        <v>8.5509688289806235E-2</v>
      </c>
      <c r="J122" s="196">
        <v>0.12096014191474029</v>
      </c>
      <c r="K122" s="196">
        <v>7.3636318678601459E-2</v>
      </c>
      <c r="L122" s="196">
        <v>6.2874251497005984E-2</v>
      </c>
      <c r="M122" s="119"/>
      <c r="N122" s="119"/>
      <c r="O122" s="80"/>
      <c r="P122" s="120"/>
      <c r="Q122" s="120"/>
      <c r="R122" s="120"/>
    </row>
    <row r="123" spans="1:18" ht="5.25" customHeight="1">
      <c r="E123" s="123"/>
      <c r="F123" s="183"/>
      <c r="G123" s="183"/>
      <c r="H123" s="183"/>
      <c r="I123" s="183"/>
      <c r="J123" s="183"/>
      <c r="K123" s="183"/>
      <c r="L123" s="183"/>
      <c r="M123" s="122"/>
      <c r="N123" s="122"/>
      <c r="P123" s="124"/>
    </row>
    <row r="124" spans="1:18">
      <c r="D124" s="115" t="s">
        <v>217</v>
      </c>
      <c r="E124" s="123"/>
      <c r="F124" s="183"/>
      <c r="G124" s="183"/>
      <c r="H124" s="183"/>
      <c r="I124" s="183"/>
      <c r="J124" s="183"/>
      <c r="K124" s="183"/>
      <c r="L124" s="183"/>
      <c r="M124" s="122"/>
      <c r="N124" s="122"/>
    </row>
    <row r="125" spans="1:18">
      <c r="A125" s="80">
        <v>18</v>
      </c>
      <c r="B125" s="126" t="s">
        <v>109</v>
      </c>
      <c r="D125" s="126"/>
      <c r="E125" s="123" t="s">
        <v>216</v>
      </c>
      <c r="F125" s="191">
        <v>-91</v>
      </c>
      <c r="G125" s="191">
        <v>-2087</v>
      </c>
      <c r="H125" s="191">
        <v>1079</v>
      </c>
      <c r="I125" s="191">
        <v>917</v>
      </c>
      <c r="J125" s="191">
        <v>51</v>
      </c>
      <c r="K125" s="191">
        <v>122</v>
      </c>
      <c r="L125" s="191">
        <v>1313</v>
      </c>
      <c r="M125" s="121"/>
      <c r="N125" s="121"/>
    </row>
    <row r="126" spans="1:18">
      <c r="A126" s="80">
        <v>19</v>
      </c>
      <c r="C126" s="115" t="str">
        <f>C112</f>
        <v>Deduct Decoupling Surcharge/Rebate Expenses</v>
      </c>
      <c r="F126" s="191">
        <v>0</v>
      </c>
      <c r="G126" s="191">
        <v>0</v>
      </c>
      <c r="H126" s="191">
        <v>0</v>
      </c>
      <c r="I126" s="191">
        <v>0</v>
      </c>
      <c r="J126" s="191">
        <v>0</v>
      </c>
      <c r="K126" s="191">
        <v>0</v>
      </c>
      <c r="L126" s="191">
        <v>0</v>
      </c>
      <c r="M126" s="121"/>
      <c r="N126" s="121"/>
    </row>
    <row r="127" spans="1:18" ht="12.75" thickBot="1">
      <c r="A127" s="80">
        <v>20</v>
      </c>
      <c r="B127" s="117" t="s">
        <v>106</v>
      </c>
      <c r="C127" s="117"/>
      <c r="D127" s="117"/>
      <c r="E127" s="117"/>
      <c r="F127" s="194">
        <v>-91</v>
      </c>
      <c r="G127" s="194">
        <v>-2087</v>
      </c>
      <c r="H127" s="194">
        <v>1079</v>
      </c>
      <c r="I127" s="194">
        <v>917</v>
      </c>
      <c r="J127" s="194">
        <v>51</v>
      </c>
      <c r="K127" s="194">
        <v>122</v>
      </c>
      <c r="L127" s="194">
        <v>1313</v>
      </c>
      <c r="M127" s="122"/>
      <c r="N127" s="122"/>
    </row>
    <row r="128" spans="1:18" ht="3" customHeight="1" thickTop="1">
      <c r="F128" s="183"/>
      <c r="G128" s="183"/>
      <c r="H128" s="183"/>
      <c r="I128" s="183"/>
      <c r="J128" s="183"/>
      <c r="K128" s="183"/>
      <c r="L128" s="183"/>
      <c r="M128" s="122"/>
      <c r="N128" s="122"/>
    </row>
    <row r="129" spans="1:19">
      <c r="D129" s="115" t="s">
        <v>215</v>
      </c>
      <c r="F129" s="183"/>
      <c r="G129" s="183"/>
      <c r="H129" s="183"/>
      <c r="I129" s="183"/>
      <c r="J129" s="183"/>
      <c r="K129" s="183"/>
      <c r="L129" s="183"/>
      <c r="M129" s="122"/>
      <c r="N129" s="122"/>
    </row>
    <row r="130" spans="1:19">
      <c r="A130" s="80">
        <v>21</v>
      </c>
      <c r="C130" s="115" t="s">
        <v>214</v>
      </c>
      <c r="D130" s="126"/>
      <c r="E130" s="123" t="s">
        <v>213</v>
      </c>
      <c r="F130" s="191">
        <v>184</v>
      </c>
      <c r="G130" s="191">
        <v>196</v>
      </c>
      <c r="H130" s="191">
        <v>210</v>
      </c>
      <c r="I130" s="191">
        <v>85</v>
      </c>
      <c r="J130" s="191">
        <v>224</v>
      </c>
      <c r="K130" s="191">
        <v>299</v>
      </c>
      <c r="L130" s="191">
        <v>304</v>
      </c>
      <c r="M130" s="121"/>
      <c r="N130" s="121"/>
    </row>
    <row r="131" spans="1:19">
      <c r="A131" s="80">
        <v>22</v>
      </c>
      <c r="C131" s="115" t="s">
        <v>102</v>
      </c>
      <c r="E131" s="123" t="s">
        <v>212</v>
      </c>
      <c r="F131" s="191">
        <v>8719</v>
      </c>
      <c r="G131" s="191">
        <v>8554</v>
      </c>
      <c r="H131" s="191">
        <v>8383</v>
      </c>
      <c r="I131" s="191">
        <v>9144</v>
      </c>
      <c r="J131" s="191">
        <v>9458</v>
      </c>
      <c r="K131" s="191">
        <v>9180</v>
      </c>
      <c r="L131" s="191">
        <v>9080</v>
      </c>
      <c r="M131" s="121"/>
      <c r="N131" s="121"/>
    </row>
    <row r="132" spans="1:19">
      <c r="A132" s="80">
        <v>23</v>
      </c>
      <c r="C132" s="115" t="s">
        <v>211</v>
      </c>
      <c r="E132" s="123" t="s">
        <v>210</v>
      </c>
      <c r="F132" s="191">
        <v>0</v>
      </c>
      <c r="G132" s="191">
        <v>0</v>
      </c>
      <c r="H132" s="191">
        <v>0</v>
      </c>
      <c r="I132" s="191">
        <v>0</v>
      </c>
      <c r="J132" s="191">
        <v>0</v>
      </c>
      <c r="K132" s="191">
        <v>0</v>
      </c>
      <c r="L132" s="191">
        <v>1323</v>
      </c>
      <c r="M132" s="121"/>
      <c r="N132" s="121"/>
    </row>
    <row r="133" spans="1:19">
      <c r="A133" s="80">
        <v>24</v>
      </c>
      <c r="B133" s="115" t="s">
        <v>209</v>
      </c>
      <c r="F133" s="192">
        <v>8903</v>
      </c>
      <c r="G133" s="192">
        <v>8750</v>
      </c>
      <c r="H133" s="192">
        <v>8593</v>
      </c>
      <c r="I133" s="192">
        <v>9229</v>
      </c>
      <c r="J133" s="192">
        <v>9682</v>
      </c>
      <c r="K133" s="192">
        <v>9479</v>
      </c>
      <c r="L133" s="192">
        <v>10707</v>
      </c>
      <c r="M133" s="121"/>
      <c r="N133" s="121"/>
    </row>
    <row r="134" spans="1:19">
      <c r="A134" s="80">
        <v>25</v>
      </c>
      <c r="C134" s="115" t="s">
        <v>208</v>
      </c>
      <c r="F134" s="191">
        <v>-3380</v>
      </c>
      <c r="G134" s="191">
        <v>-3197</v>
      </c>
      <c r="H134" s="191">
        <v>-2548</v>
      </c>
      <c r="I134" s="191">
        <v>-2586</v>
      </c>
      <c r="J134" s="191">
        <v>-2068</v>
      </c>
      <c r="K134" s="191">
        <v>-2053</v>
      </c>
      <c r="L134" s="191">
        <v>-1960</v>
      </c>
      <c r="M134" s="121"/>
      <c r="N134" s="121"/>
    </row>
    <row r="135" spans="1:19">
      <c r="A135" s="80">
        <v>26</v>
      </c>
      <c r="C135" s="115" t="s">
        <v>97</v>
      </c>
      <c r="F135" s="191">
        <v>0</v>
      </c>
      <c r="G135" s="191">
        <v>0</v>
      </c>
      <c r="H135" s="191">
        <v>0</v>
      </c>
      <c r="I135" s="191">
        <v>0</v>
      </c>
      <c r="J135" s="191">
        <v>0</v>
      </c>
      <c r="K135" s="191">
        <v>0</v>
      </c>
      <c r="L135" s="191">
        <v>0</v>
      </c>
      <c r="M135" s="121"/>
      <c r="N135" s="121"/>
    </row>
    <row r="136" spans="1:19">
      <c r="A136" s="80">
        <v>27</v>
      </c>
      <c r="C136" s="115" t="s">
        <v>207</v>
      </c>
      <c r="F136" s="191">
        <v>0</v>
      </c>
      <c r="G136" s="191">
        <v>0</v>
      </c>
      <c r="H136" s="191">
        <v>0</v>
      </c>
      <c r="I136" s="191">
        <v>0</v>
      </c>
      <c r="J136" s="191">
        <v>0</v>
      </c>
      <c r="K136" s="191">
        <v>0</v>
      </c>
      <c r="L136" s="191">
        <v>0</v>
      </c>
      <c r="M136" s="121"/>
      <c r="N136" s="121"/>
    </row>
    <row r="137" spans="1:19">
      <c r="C137" s="75" t="s">
        <v>95</v>
      </c>
      <c r="F137" s="191"/>
      <c r="G137" s="191"/>
      <c r="H137" s="191"/>
      <c r="I137" s="191"/>
      <c r="J137" s="191"/>
      <c r="K137" s="191"/>
      <c r="L137" s="193">
        <v>-1323</v>
      </c>
      <c r="M137" s="121"/>
      <c r="N137" s="121"/>
    </row>
    <row r="138" spans="1:19" ht="12.75" thickBot="1">
      <c r="A138" s="80">
        <v>28</v>
      </c>
      <c r="B138" s="117" t="s">
        <v>26</v>
      </c>
      <c r="C138" s="117"/>
      <c r="D138" s="117"/>
      <c r="E138" s="117"/>
      <c r="F138" s="194">
        <v>5523</v>
      </c>
      <c r="G138" s="194">
        <v>5553</v>
      </c>
      <c r="H138" s="194">
        <v>6045</v>
      </c>
      <c r="I138" s="194">
        <v>6643</v>
      </c>
      <c r="J138" s="194">
        <v>7614</v>
      </c>
      <c r="K138" s="194">
        <v>7426</v>
      </c>
      <c r="L138" s="194">
        <v>7424</v>
      </c>
      <c r="M138" s="122"/>
      <c r="N138" s="122"/>
      <c r="P138" s="165"/>
      <c r="Q138" s="165"/>
      <c r="R138" s="165"/>
    </row>
    <row r="139" spans="1:19" ht="12.75" thickTop="1">
      <c r="A139" s="118"/>
      <c r="B139" s="117"/>
      <c r="C139" s="117"/>
      <c r="D139" s="115" t="s">
        <v>197</v>
      </c>
      <c r="E139" s="117"/>
      <c r="F139" s="195"/>
      <c r="G139" s="196">
        <v>5.4318305268875608E-3</v>
      </c>
      <c r="H139" s="196">
        <v>8.8600756347920043E-2</v>
      </c>
      <c r="I139" s="196">
        <v>9.8924731182795697E-2</v>
      </c>
      <c r="J139" s="196">
        <v>0.14616889959355714</v>
      </c>
      <c r="K139" s="196">
        <v>-2.4691358024691357E-2</v>
      </c>
      <c r="L139" s="196">
        <v>-2.6932399676811203E-4</v>
      </c>
      <c r="M139" s="120"/>
      <c r="P139" s="120"/>
      <c r="R139" s="62"/>
      <c r="S139" s="62"/>
    </row>
    <row r="140" spans="1:19">
      <c r="A140" s="118"/>
      <c r="B140" s="117"/>
      <c r="C140" s="117"/>
      <c r="E140" s="117"/>
      <c r="F140" s="195"/>
      <c r="G140" s="196"/>
      <c r="H140" s="196"/>
      <c r="I140" s="196"/>
      <c r="J140" s="196"/>
      <c r="K140" s="196"/>
      <c r="L140" s="196"/>
      <c r="M140" s="120"/>
      <c r="P140" s="125"/>
      <c r="Q140" s="83"/>
      <c r="R140" s="79"/>
      <c r="S140" s="79"/>
    </row>
    <row r="141" spans="1:19" ht="12.75" thickBot="1">
      <c r="A141" s="80">
        <v>29</v>
      </c>
      <c r="B141" s="117" t="s">
        <v>5</v>
      </c>
      <c r="C141" s="117"/>
      <c r="E141" s="123" t="s">
        <v>206</v>
      </c>
      <c r="F141" s="194">
        <v>225901</v>
      </c>
      <c r="G141" s="194">
        <v>244647</v>
      </c>
      <c r="H141" s="194">
        <v>262930</v>
      </c>
      <c r="I141" s="194">
        <v>285440</v>
      </c>
      <c r="J141" s="194">
        <v>320131</v>
      </c>
      <c r="K141" s="194">
        <v>365325</v>
      </c>
      <c r="L141" s="194">
        <v>395278</v>
      </c>
      <c r="M141" s="122"/>
      <c r="P141" s="121"/>
      <c r="Q141" s="121"/>
      <c r="R141" s="122"/>
      <c r="S141" s="122"/>
    </row>
    <row r="142" spans="1:19" ht="12.75" thickTop="1">
      <c r="A142" s="118"/>
      <c r="B142" s="117"/>
      <c r="C142" s="117"/>
      <c r="D142" s="115" t="s">
        <v>197</v>
      </c>
      <c r="E142" s="117"/>
      <c r="F142" s="195"/>
      <c r="G142" s="196">
        <v>8.2983253726189796E-2</v>
      </c>
      <c r="H142" s="196">
        <v>7.4732165119539576E-2</v>
      </c>
      <c r="I142" s="196">
        <v>8.5612140113338148E-2</v>
      </c>
      <c r="J142" s="196">
        <v>0.12153517376681615</v>
      </c>
      <c r="K142" s="196">
        <v>0.14117345711599313</v>
      </c>
      <c r="L142" s="196">
        <v>8.1990008896188321E-2</v>
      </c>
      <c r="M142" s="120"/>
      <c r="P142" s="120"/>
      <c r="Q142" s="120"/>
      <c r="R142" s="120"/>
      <c r="S142" s="120"/>
    </row>
    <row r="143" spans="1:19" ht="24" customHeight="1">
      <c r="A143" s="173" t="s">
        <v>93</v>
      </c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20"/>
      <c r="P143" s="120"/>
      <c r="Q143" s="120"/>
      <c r="R143" s="120"/>
      <c r="S143" s="120"/>
    </row>
    <row r="144" spans="1:19">
      <c r="A144" s="118"/>
      <c r="B144" s="117"/>
      <c r="C144" s="117"/>
      <c r="E144" s="117"/>
      <c r="F144" s="195"/>
      <c r="G144" s="196"/>
      <c r="H144" s="196"/>
      <c r="I144" s="196"/>
      <c r="J144" s="196"/>
      <c r="K144" s="196"/>
      <c r="L144" s="196"/>
      <c r="M144" s="120"/>
      <c r="P144" s="120"/>
      <c r="Q144" s="124"/>
    </row>
    <row r="145" spans="1:17" ht="12.75" thickBot="1">
      <c r="A145" s="80">
        <v>29</v>
      </c>
      <c r="B145" s="117" t="s">
        <v>92</v>
      </c>
      <c r="C145" s="117"/>
      <c r="E145" s="123" t="s">
        <v>205</v>
      </c>
      <c r="F145" s="194">
        <f t="shared" ref="F145:L145" si="0">F91</f>
        <v>250257</v>
      </c>
      <c r="G145" s="194">
        <f t="shared" si="0"/>
        <v>272971</v>
      </c>
      <c r="H145" s="194">
        <f t="shared" si="0"/>
        <v>286597</v>
      </c>
      <c r="I145" s="194">
        <f t="shared" si="0"/>
        <v>313174</v>
      </c>
      <c r="J145" s="194">
        <f t="shared" si="0"/>
        <v>341366</v>
      </c>
      <c r="K145" s="194">
        <f t="shared" si="0"/>
        <v>385391</v>
      </c>
      <c r="L145" s="194">
        <f t="shared" si="0"/>
        <v>410952</v>
      </c>
      <c r="M145" s="122"/>
      <c r="P145" s="121"/>
    </row>
    <row r="146" spans="1:17" ht="12.75" thickTop="1">
      <c r="A146" s="118"/>
      <c r="B146" s="117"/>
      <c r="C146" s="117"/>
      <c r="E146" s="117"/>
      <c r="F146" s="195"/>
      <c r="G146" s="196">
        <f t="shared" ref="G146:L146" si="1">(G145-F145)/F145</f>
        <v>9.076269594856487E-2</v>
      </c>
      <c r="H146" s="196">
        <f t="shared" si="1"/>
        <v>4.991739049203029E-2</v>
      </c>
      <c r="I146" s="196">
        <f t="shared" si="1"/>
        <v>9.2733001392198797E-2</v>
      </c>
      <c r="J146" s="196">
        <f t="shared" si="1"/>
        <v>9.002024433701393E-2</v>
      </c>
      <c r="K146" s="196">
        <f t="shared" si="1"/>
        <v>0.12896714962825823</v>
      </c>
      <c r="L146" s="196">
        <f t="shared" si="1"/>
        <v>6.6324849308883702E-2</v>
      </c>
      <c r="M146" s="120" t="s">
        <v>204</v>
      </c>
      <c r="P146" s="119"/>
    </row>
    <row r="147" spans="1:17">
      <c r="A147" s="118"/>
      <c r="B147" s="117"/>
      <c r="C147" s="117"/>
      <c r="E147" s="117"/>
      <c r="F147" s="195"/>
      <c r="G147" s="196"/>
      <c r="H147" s="196"/>
      <c r="I147" s="196"/>
      <c r="J147" s="196"/>
      <c r="K147" s="196"/>
      <c r="L147" s="196"/>
      <c r="M147" s="120"/>
      <c r="P147" s="119"/>
    </row>
    <row r="148" spans="1:17">
      <c r="A148" s="118"/>
      <c r="B148" s="117"/>
      <c r="C148" s="117"/>
      <c r="D148" s="115" t="s">
        <v>203</v>
      </c>
      <c r="E148" s="117"/>
      <c r="F148" s="183"/>
      <c r="G148" s="183"/>
      <c r="H148" s="183"/>
      <c r="I148" s="183"/>
      <c r="J148" s="183"/>
      <c r="K148" s="183"/>
      <c r="L148" s="183"/>
      <c r="M148" s="122"/>
      <c r="P148" s="121"/>
    </row>
    <row r="149" spans="1:17">
      <c r="A149" s="80">
        <v>30</v>
      </c>
      <c r="B149" s="115" t="s">
        <v>88</v>
      </c>
      <c r="C149" s="117"/>
      <c r="D149" s="117"/>
      <c r="E149" s="123" t="s">
        <v>202</v>
      </c>
      <c r="F149" s="183">
        <f t="shared" ref="F149:L149" si="2">F14</f>
        <v>332</v>
      </c>
      <c r="G149" s="183">
        <f t="shared" si="2"/>
        <v>7129</v>
      </c>
      <c r="H149" s="183">
        <f t="shared" si="2"/>
        <v>1020</v>
      </c>
      <c r="I149" s="183">
        <f t="shared" si="2"/>
        <v>-824</v>
      </c>
      <c r="J149" s="183">
        <f t="shared" si="2"/>
        <v>-4216</v>
      </c>
      <c r="K149" s="183">
        <f t="shared" si="2"/>
        <v>1767</v>
      </c>
      <c r="L149" s="183">
        <f t="shared" si="2"/>
        <v>-2554</v>
      </c>
      <c r="M149" s="122"/>
      <c r="P149" s="121"/>
    </row>
    <row r="150" spans="1:17">
      <c r="A150" s="80">
        <v>31</v>
      </c>
      <c r="B150" s="115" t="s">
        <v>201</v>
      </c>
      <c r="C150" s="117"/>
      <c r="D150" s="117"/>
      <c r="E150" s="117"/>
      <c r="F150" s="183">
        <f>'[9]Riders and Gas Cost Revenue'!I13</f>
        <v>0</v>
      </c>
      <c r="G150" s="183">
        <f>'[9]Riders and Gas Cost Revenue'!L13</f>
        <v>0</v>
      </c>
      <c r="H150" s="183">
        <f>'[9]Riders and Gas Cost Revenue'!O13</f>
        <v>0</v>
      </c>
      <c r="I150" s="183">
        <f>'[9]Riders and Gas Cost Revenue'!P13</f>
        <v>0</v>
      </c>
      <c r="J150" s="183">
        <f>'[9]Riders and Gas Cost Revenue'!Q13</f>
        <v>0</v>
      </c>
      <c r="K150" s="183">
        <f>'[9]Riders and Gas Cost Revenue'!R13</f>
        <v>0</v>
      </c>
      <c r="L150" s="183">
        <f>'[9]Riders and Gas Cost Revenue'!S13</f>
        <v>0</v>
      </c>
      <c r="M150" s="122"/>
      <c r="P150" s="121"/>
    </row>
    <row r="151" spans="1:17">
      <c r="A151" s="80">
        <v>32</v>
      </c>
      <c r="B151" s="115" t="s">
        <v>200</v>
      </c>
      <c r="C151" s="117"/>
      <c r="D151" s="117"/>
      <c r="E151" s="117"/>
      <c r="F151" s="183">
        <v>0</v>
      </c>
      <c r="G151" s="183">
        <v>0</v>
      </c>
      <c r="H151" s="183">
        <v>0</v>
      </c>
      <c r="I151" s="183">
        <v>0</v>
      </c>
      <c r="J151" s="183">
        <v>0</v>
      </c>
      <c r="K151" s="183">
        <v>0</v>
      </c>
      <c r="L151" s="183">
        <v>0</v>
      </c>
      <c r="M151" s="122"/>
      <c r="P151" s="121"/>
    </row>
    <row r="152" spans="1:17">
      <c r="A152" s="80">
        <v>33</v>
      </c>
      <c r="B152" s="115" t="s">
        <v>199</v>
      </c>
      <c r="C152" s="117"/>
      <c r="D152" s="117"/>
      <c r="E152" s="117"/>
      <c r="F152" s="183"/>
      <c r="G152" s="183">
        <v>-6914</v>
      </c>
      <c r="H152" s="183">
        <f>-3544+2768</f>
        <v>-776</v>
      </c>
      <c r="I152" s="197"/>
      <c r="J152" s="197"/>
      <c r="K152" s="197"/>
      <c r="L152" s="197"/>
      <c r="M152" s="122"/>
      <c r="P152" s="121"/>
    </row>
    <row r="153" spans="1:17" ht="12.75" thickBot="1">
      <c r="A153" s="80">
        <v>34</v>
      </c>
      <c r="B153" s="117" t="s">
        <v>198</v>
      </c>
      <c r="C153" s="117"/>
      <c r="D153" s="117"/>
      <c r="E153" s="117"/>
      <c r="F153" s="194">
        <f>SUM(F149:F151)</f>
        <v>332</v>
      </c>
      <c r="G153" s="194">
        <f t="shared" ref="G153:L153" si="3">SUM(G149:G152)</f>
        <v>215</v>
      </c>
      <c r="H153" s="194">
        <f t="shared" si="3"/>
        <v>244</v>
      </c>
      <c r="I153" s="194">
        <f t="shared" si="3"/>
        <v>-824</v>
      </c>
      <c r="J153" s="194">
        <f t="shared" si="3"/>
        <v>-4216</v>
      </c>
      <c r="K153" s="194">
        <f t="shared" si="3"/>
        <v>1767</v>
      </c>
      <c r="L153" s="194">
        <f t="shared" si="3"/>
        <v>-2554</v>
      </c>
      <c r="M153" s="122"/>
      <c r="P153" s="121"/>
    </row>
    <row r="154" spans="1:17" ht="11.25" customHeight="1" thickTop="1">
      <c r="B154" s="117"/>
      <c r="C154" s="117"/>
      <c r="D154" s="115" t="s">
        <v>197</v>
      </c>
      <c r="E154" s="117"/>
      <c r="F154" s="195"/>
      <c r="G154" s="196">
        <f t="shared" ref="G154:L154" si="4">(G153-F153)/F153</f>
        <v>-0.35240963855421686</v>
      </c>
      <c r="H154" s="196">
        <f t="shared" si="4"/>
        <v>0.13488372093023257</v>
      </c>
      <c r="I154" s="196">
        <f t="shared" si="4"/>
        <v>-4.3770491803278686</v>
      </c>
      <c r="J154" s="196">
        <f t="shared" si="4"/>
        <v>4.116504854368932</v>
      </c>
      <c r="K154" s="196">
        <f t="shared" si="4"/>
        <v>-1.4191176470588236</v>
      </c>
      <c r="L154" s="196">
        <f t="shared" si="4"/>
        <v>-2.4453876627051501</v>
      </c>
      <c r="M154" s="120" t="s">
        <v>196</v>
      </c>
      <c r="P154" s="119"/>
    </row>
    <row r="155" spans="1:17">
      <c r="A155" s="118"/>
      <c r="B155" s="117"/>
      <c r="C155" s="117"/>
      <c r="D155" s="117"/>
      <c r="E155" s="117"/>
    </row>
    <row r="156" spans="1:17">
      <c r="Q156" s="116"/>
    </row>
    <row r="157" spans="1:17">
      <c r="F157" s="90"/>
      <c r="G157" s="85"/>
    </row>
    <row r="158" spans="1:17">
      <c r="F158" s="90"/>
      <c r="G158" s="90"/>
    </row>
    <row r="160" spans="1:17">
      <c r="F160" s="90"/>
      <c r="G160" s="90"/>
    </row>
    <row r="161" spans="6:7">
      <c r="F161" s="90"/>
      <c r="G161" s="90"/>
    </row>
  </sheetData>
  <mergeCells count="7">
    <mergeCell ref="P119:R119"/>
    <mergeCell ref="P138:R138"/>
    <mergeCell ref="A143:L143"/>
    <mergeCell ref="A1:E1"/>
    <mergeCell ref="A5:E5"/>
    <mergeCell ref="A59:E59"/>
    <mergeCell ref="A62:E62"/>
  </mergeCells>
  <pageMargins left="0.75" right="0.75" top="0.9" bottom="0.6" header="0.5" footer="0.4"/>
  <pageSetup scale="75" fitToHeight="2" orientation="portrait" r:id="rId1"/>
  <headerFooter scaleWithDoc="0" alignWithMargins="0">
    <oddHeader>&amp;RExh. GDF-2</oddHeader>
    <oddFooter>&amp;RPage &amp;P of &amp;N</oddFooter>
  </headerFooter>
  <rowBreaks count="1" manualBreakCount="1">
    <brk id="94" max="11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218B3BF9018843AED91B649CD6B0BF" ma:contentTypeVersion="28" ma:contentTypeDescription="" ma:contentTypeScope="" ma:versionID="f841f769beb18aa25f1fe6a61a9307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2022-01-21T08:00:00+00:00</OpenedDate>
    <SignificantOrder xmlns="dc463f71-b30c-4ab2-9473-d307f9d35888">false</SignificantOrder>
    <Date1 xmlns="dc463f71-b30c-4ab2-9473-d307f9d35888">2022-01-21T08:00:00+00:00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BE2D06B-8E2D-4B63-8C4E-AF860606D729}"/>
</file>

<file path=customXml/itemProps2.xml><?xml version="1.0" encoding="utf-8"?>
<ds:datastoreItem xmlns:ds="http://schemas.openxmlformats.org/officeDocument/2006/customXml" ds:itemID="{A66B7CE6-7336-4793-9F1B-EBC7EFB5AC49}"/>
</file>

<file path=customXml/itemProps3.xml><?xml version="1.0" encoding="utf-8"?>
<ds:datastoreItem xmlns:ds="http://schemas.openxmlformats.org/officeDocument/2006/customXml" ds:itemID="{42056B5C-4DB1-450B-AA2B-2C2350759EB4}"/>
</file>

<file path=customXml/itemProps4.xml><?xml version="1.0" encoding="utf-8"?>
<ds:datastoreItem xmlns:ds="http://schemas.openxmlformats.org/officeDocument/2006/customXml" ds:itemID="{B2C4A051-5E6B-4D20-BBAB-35C31C93A7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Table Summary</vt:lpstr>
      <vt:lpstr>Electric Method Simulation</vt:lpstr>
      <vt:lpstr>Gas Method Simulation</vt:lpstr>
      <vt:lpstr>2014-2020 Data Electric</vt:lpstr>
      <vt:lpstr>2014-2020 data Gas</vt:lpstr>
      <vt:lpstr>'2014-2020 Data Electric'!Print_Area</vt:lpstr>
      <vt:lpstr>'2014-2020 data Gas'!Print_Area</vt:lpstr>
      <vt:lpstr>'2014-2020 Data Electric'!Print_Titles</vt:lpstr>
      <vt:lpstr>'2014-2020 data Gas'!Print_Titles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Forsyth, Grant</dc:creator>
  <cp:lastModifiedBy>Andrews, Liz</cp:lastModifiedBy>
  <cp:lastPrinted>2022-01-13T18:10:36Z</cp:lastPrinted>
  <dcterms:created xsi:type="dcterms:W3CDTF">2021-09-16T18:49:56Z</dcterms:created>
  <dcterms:modified xsi:type="dcterms:W3CDTF">2022-01-13T18:11:43Z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0x0101006E56B4D1795A2E4DB2F0B01679ED314A00E6218B3BF9018843AED91B649CD6B0BF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