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45" windowWidth="15570" windowHeight="11760" tabRatio="884" activeTab="6"/>
  </bookViews>
  <sheets>
    <sheet name="MPG-4_P1" sheetId="21" r:id="rId1"/>
    <sheet name="MPG-4_P2" sheetId="20" r:id="rId2"/>
    <sheet name="MPG-4_P3" sheetId="17" r:id="rId3"/>
    <sheet name="MPG-4_P4" sheetId="19" r:id="rId4"/>
    <sheet name="MPG-5_P1" sheetId="15" r:id="rId5"/>
    <sheet name="MPG-5_P2" sheetId="22" r:id="rId6"/>
    <sheet name="Allocations" sheetId="23" r:id="rId7"/>
  </sheets>
  <calcPr calcId="145621" iterate="1" calcOnSave="0"/>
</workbook>
</file>

<file path=xl/calcChain.xml><?xml version="1.0" encoding="utf-8"?>
<calcChain xmlns="http://schemas.openxmlformats.org/spreadsheetml/2006/main">
  <c r="H22" i="20" l="1"/>
  <c r="H18" i="20"/>
  <c r="W55" i="19"/>
  <c r="W53" i="19"/>
  <c r="W51" i="19"/>
  <c r="W50" i="19"/>
  <c r="W45" i="19"/>
  <c r="W44" i="19"/>
  <c r="W43" i="19"/>
  <c r="W42" i="19"/>
  <c r="W40" i="19"/>
  <c r="O58" i="19"/>
  <c r="O57" i="19"/>
  <c r="O55" i="19"/>
  <c r="U55" i="19"/>
  <c r="S55" i="19"/>
  <c r="Q55" i="19"/>
  <c r="O54" i="19"/>
  <c r="U53" i="19"/>
  <c r="S53" i="19"/>
  <c r="Q53" i="19"/>
  <c r="O51" i="19"/>
  <c r="O50" i="19"/>
  <c r="U50" i="19"/>
  <c r="S50" i="19"/>
  <c r="Q50" i="19"/>
  <c r="O45" i="19"/>
  <c r="U45" i="19"/>
  <c r="S45" i="19"/>
  <c r="Q45" i="19"/>
  <c r="O44" i="19"/>
  <c r="O43" i="19"/>
  <c r="O42" i="19"/>
  <c r="U44" i="19"/>
  <c r="S44" i="19"/>
  <c r="Q44" i="19"/>
  <c r="U43" i="19"/>
  <c r="S43" i="19"/>
  <c r="Q43" i="19"/>
  <c r="U42" i="19"/>
  <c r="S42" i="19"/>
  <c r="Q42" i="19"/>
  <c r="F18" i="23"/>
  <c r="E18" i="23"/>
  <c r="D18" i="23"/>
  <c r="F17" i="23"/>
  <c r="E17" i="23"/>
  <c r="D17" i="23"/>
  <c r="F16" i="23"/>
  <c r="E16" i="23"/>
  <c r="D16" i="23"/>
  <c r="F15" i="23"/>
  <c r="F19" i="23"/>
  <c r="F23" i="23"/>
  <c r="E15" i="23"/>
  <c r="E19" i="23"/>
  <c r="E23" i="23"/>
  <c r="D15" i="23"/>
  <c r="D19" i="23"/>
  <c r="D23" i="23"/>
  <c r="F21" i="23"/>
  <c r="E21" i="23"/>
  <c r="D21" i="23"/>
  <c r="J18" i="23"/>
  <c r="I18" i="23"/>
  <c r="H18" i="23"/>
  <c r="J17" i="23"/>
  <c r="I17" i="23"/>
  <c r="H17" i="23"/>
  <c r="J16" i="23"/>
  <c r="I16" i="23"/>
  <c r="H16" i="23"/>
  <c r="J15" i="23"/>
  <c r="I15" i="23"/>
  <c r="H15" i="23"/>
  <c r="C19" i="23"/>
  <c r="C23" i="23"/>
  <c r="O40" i="19"/>
  <c r="U40" i="19"/>
  <c r="S40" i="19"/>
  <c r="Q40" i="19"/>
  <c r="O39" i="19"/>
  <c r="W39" i="19"/>
  <c r="O24" i="19"/>
  <c r="W24" i="19"/>
  <c r="O23" i="19"/>
  <c r="O22" i="19"/>
  <c r="W23" i="19"/>
  <c r="T39" i="19"/>
  <c r="R39" i="19"/>
  <c r="P39" i="19"/>
  <c r="Q23" i="19"/>
  <c r="O25" i="19"/>
  <c r="U32" i="19"/>
  <c r="S32" i="19"/>
  <c r="Q32" i="19"/>
  <c r="O31" i="19"/>
  <c r="W31" i="19"/>
  <c r="O30" i="19"/>
  <c r="O29" i="19"/>
  <c r="W29" i="19"/>
  <c r="O28" i="19"/>
  <c r="O32" i="19"/>
  <c r="U19" i="19"/>
  <c r="U39" i="19"/>
  <c r="S19" i="19"/>
  <c r="S39" i="19"/>
  <c r="Q19" i="19"/>
  <c r="Q39" i="19"/>
  <c r="O18" i="19"/>
  <c r="W18" i="19"/>
  <c r="O17" i="19"/>
  <c r="O16" i="19"/>
  <c r="O15" i="19"/>
  <c r="O14" i="19"/>
  <c r="O19" i="19"/>
  <c r="W30" i="19"/>
  <c r="W28" i="19"/>
  <c r="W17" i="19"/>
  <c r="W15" i="19"/>
  <c r="O53" i="19"/>
  <c r="W14" i="19"/>
  <c r="W32" i="19"/>
  <c r="W19" i="19"/>
  <c r="O34" i="19"/>
  <c r="O35" i="19"/>
  <c r="Q35" i="19"/>
  <c r="S35" i="19"/>
  <c r="Q34" i="19"/>
  <c r="Q25" i="19"/>
  <c r="Q22" i="19"/>
  <c r="U35" i="19"/>
  <c r="U34" i="19"/>
  <c r="S34" i="19"/>
  <c r="S25" i="19"/>
  <c r="S22" i="19"/>
  <c r="U25" i="19"/>
  <c r="W34" i="19"/>
  <c r="U22" i="19"/>
  <c r="W22" i="19"/>
  <c r="W25" i="19"/>
</calcChain>
</file>

<file path=xl/sharedStrings.xml><?xml version="1.0" encoding="utf-8"?>
<sst xmlns="http://schemas.openxmlformats.org/spreadsheetml/2006/main" count="255" uniqueCount="118">
  <si>
    <t>Operation and Maintenance</t>
  </si>
  <si>
    <t>Construction Work in Progress</t>
  </si>
  <si>
    <t>Line</t>
  </si>
  <si>
    <t>Puget Sound Energy, Inc.</t>
  </si>
  <si>
    <t>Production</t>
  </si>
  <si>
    <t>Transmission</t>
  </si>
  <si>
    <t>Distribution</t>
  </si>
  <si>
    <t xml:space="preserve">      Calendar Years 2010 through 2013      </t>
  </si>
  <si>
    <t>Gross</t>
  </si>
  <si>
    <t>Accumulated</t>
  </si>
  <si>
    <t>Net</t>
  </si>
  <si>
    <t>Percent</t>
  </si>
  <si>
    <t>Sources</t>
  </si>
  <si>
    <t xml:space="preserve">     Description     </t>
  </si>
  <si>
    <t xml:space="preserve">Annual Change in Net Distribution Plant </t>
  </si>
  <si>
    <t xml:space="preserve">                        ($ in Thousands)                        </t>
  </si>
  <si>
    <t>Description</t>
  </si>
  <si>
    <t>Total Company</t>
  </si>
  <si>
    <t>Rate Base</t>
  </si>
  <si>
    <t>Plant in Service</t>
  </si>
  <si>
    <t>Accumulated Reserve</t>
  </si>
  <si>
    <t>Working Capital Assets</t>
  </si>
  <si>
    <t>Other Items</t>
  </si>
  <si>
    <t>TOTAL RATE BASE</t>
  </si>
  <si>
    <t>Revenue</t>
  </si>
  <si>
    <t>Firm Sales</t>
  </si>
  <si>
    <t>Non-Firm Sales</t>
  </si>
  <si>
    <t>Other Operating Revenue</t>
  </si>
  <si>
    <t>TOTAL REVENUE</t>
  </si>
  <si>
    <t>Expense</t>
  </si>
  <si>
    <t>Depreciation Expense</t>
  </si>
  <si>
    <t>Taxes Other Than Income</t>
  </si>
  <si>
    <t>Income Taxes</t>
  </si>
  <si>
    <t>TOTAL EXPENSES</t>
  </si>
  <si>
    <t>Operating Income</t>
  </si>
  <si>
    <t>Present Rate of Return</t>
  </si>
  <si>
    <t>Cost of Service</t>
  </si>
  <si>
    <t>Required Return</t>
  </si>
  <si>
    <t>Required Operating Income</t>
  </si>
  <si>
    <t>Operating Income Deficiency</t>
  </si>
  <si>
    <t>Revenue Conversion Factor</t>
  </si>
  <si>
    <t>Revenue Requirement</t>
  </si>
  <si>
    <t>Rate Schedule Revenue Requirement</t>
  </si>
  <si>
    <t>Percentage Increase</t>
  </si>
  <si>
    <t>Proposed Revenue Requirement</t>
  </si>
  <si>
    <t>Proposed Rate of Return</t>
  </si>
  <si>
    <t>Proposed Operating Income</t>
  </si>
  <si>
    <t>Revenue to Revenue Requirement</t>
  </si>
  <si>
    <t>Adjusted Revenue to Revenue Requirement</t>
  </si>
  <si>
    <t>Function</t>
  </si>
  <si>
    <t>of Total</t>
  </si>
  <si>
    <t xml:space="preserve">as Percent </t>
  </si>
  <si>
    <t xml:space="preserve">Rate </t>
  </si>
  <si>
    <t>Schedule 24</t>
  </si>
  <si>
    <t>Adjusted Test Year Twelve Months Ended December 2010 at Proforma Revenue Requirement</t>
  </si>
  <si>
    <t>Source:</t>
  </si>
  <si>
    <t>Electric Cost of Service by Function</t>
  </si>
  <si>
    <t>Impact of $8 Million Investment in Maloney Ridge Line</t>
  </si>
  <si>
    <t>Amount</t>
  </si>
  <si>
    <t>Row 1 - Row 2</t>
  </si>
  <si>
    <t>Distribution Plant</t>
  </si>
  <si>
    <t>Year</t>
  </si>
  <si>
    <t>Change in Net</t>
  </si>
  <si>
    <t>to Total Utility Revenue Requirement</t>
  </si>
  <si>
    <t>Total</t>
  </si>
  <si>
    <t>Company</t>
  </si>
  <si>
    <t>Only</t>
  </si>
  <si>
    <t>Revenue Deficiency*</t>
  </si>
  <si>
    <t>Revenue Requirement*</t>
  </si>
  <si>
    <t>Revenues Other Than Rate Sch. Rev.*</t>
  </si>
  <si>
    <t>*Functionalized based on Rate Base</t>
  </si>
  <si>
    <r>
      <t>PSE Revenue Requirement</t>
    </r>
    <r>
      <rPr>
        <vertAlign val="superscript"/>
        <sz val="11"/>
        <rFont val="Arial"/>
        <family val="2"/>
      </rPr>
      <t>3</t>
    </r>
  </si>
  <si>
    <r>
      <t>PSE Annual Maloney Ridge Line Revenue Requirement</t>
    </r>
    <r>
      <rPr>
        <vertAlign val="superscript"/>
        <sz val="11"/>
        <rFont val="Arial"/>
        <family val="2"/>
      </rPr>
      <t>1</t>
    </r>
  </si>
  <si>
    <r>
      <t>Less: O&amp;M Expense</t>
    </r>
    <r>
      <rPr>
        <vertAlign val="superscript"/>
        <sz val="11"/>
        <rFont val="Arial"/>
        <family val="2"/>
      </rPr>
      <t>1</t>
    </r>
  </si>
  <si>
    <r>
      <t>Annual ML Revenue Requirement Excluding O&amp;M</t>
    </r>
    <r>
      <rPr>
        <vertAlign val="superscript"/>
        <sz val="11"/>
        <rFont val="Arial"/>
        <family val="2"/>
      </rPr>
      <t>2</t>
    </r>
  </si>
  <si>
    <t>PSE Revenue Requirement Increase</t>
  </si>
  <si>
    <r>
      <t>Schedule 24 Revenue Requirement</t>
    </r>
    <r>
      <rPr>
        <vertAlign val="superscript"/>
        <sz val="11"/>
        <rFont val="Arial"/>
        <family val="2"/>
      </rPr>
      <t>3</t>
    </r>
  </si>
  <si>
    <t>Schedule 24 Revenue Requirement Increase</t>
  </si>
  <si>
    <t>Rate Schedule Revenue Requirement*</t>
  </si>
  <si>
    <t>Transmission Plant</t>
  </si>
  <si>
    <t>Production Plant</t>
  </si>
  <si>
    <t>Plant</t>
  </si>
  <si>
    <t xml:space="preserve">Net </t>
  </si>
  <si>
    <t>Production,</t>
  </si>
  <si>
    <t>&amp; Distribution</t>
  </si>
  <si>
    <t>Transmission,</t>
  </si>
  <si>
    <t>Depreciation</t>
  </si>
  <si>
    <r>
      <t>FERC Form 1</t>
    </r>
    <r>
      <rPr>
        <b/>
        <u/>
        <vertAlign val="superscript"/>
        <sz val="11"/>
        <rFont val="Arial"/>
        <family val="2"/>
      </rPr>
      <t>1</t>
    </r>
  </si>
  <si>
    <t>Net Plant: Col (3) = Col (1) - Col (2)</t>
  </si>
  <si>
    <r>
      <t>PSE 2010 ECOS Workpapers (Docket No. UE-111048)</t>
    </r>
    <r>
      <rPr>
        <b/>
        <u/>
        <vertAlign val="superscript"/>
        <sz val="11"/>
        <rFont val="Arial"/>
        <family val="2"/>
      </rPr>
      <t>2</t>
    </r>
  </si>
  <si>
    <t>2010</t>
  </si>
  <si>
    <t>"Accounts" tab of PSE's 2010 ECOS workpapers in Docket No. UE-111048, provided</t>
  </si>
  <si>
    <t xml:space="preserve">Summary of Production,Transmission and Distribution Plant </t>
  </si>
  <si>
    <t>to Rate Schedule 24 Revenue Requirement</t>
  </si>
  <si>
    <t>as Attachment A to PSE's Response to Petitioners Data Request No. 007.</t>
  </si>
  <si>
    <t>Gross Plant: Annual FERC Form 1 reports, 2010 - 2013, page 207.</t>
  </si>
  <si>
    <t>Accumulated Depreciation: Annual FERC Form 1 reports, 2010 - 2013, page 219.</t>
  </si>
  <si>
    <t>Gross Plant: Annual FERC Form 1 reports, 2010 - 2013, pages 205 and 207.</t>
  </si>
  <si>
    <t>Attachment B to PSE's Response to Petitioners Data Request No. 001.</t>
  </si>
  <si>
    <t>Attachment A to PSE's Response to Petitioners Data Request No. 007.</t>
  </si>
  <si>
    <t>EXHIBIT</t>
  </si>
  <si>
    <t>CALCULATED</t>
  </si>
  <si>
    <t>PCA RATE</t>
  </si>
  <si>
    <t xml:space="preserve">CAE - Uncollect Accts </t>
  </si>
  <si>
    <t xml:space="preserve">A&amp;G Exp - Reg Comm Exp </t>
  </si>
  <si>
    <t>Other Taxes - Wash Excise - Allocated</t>
  </si>
  <si>
    <t>Current Federal Income Tax @ Rate</t>
  </si>
  <si>
    <t>Sch 24</t>
  </si>
  <si>
    <t>Operating Income Deficiency / (Surplus)</t>
  </si>
  <si>
    <t>Prod</t>
  </si>
  <si>
    <t>Trans</t>
  </si>
  <si>
    <t>Dist</t>
  </si>
  <si>
    <t>$</t>
  </si>
  <si>
    <t>%</t>
  </si>
  <si>
    <t>Deficiency after conversion factor</t>
  </si>
  <si>
    <t>With Corrected</t>
  </si>
  <si>
    <t xml:space="preserve">Revenue </t>
  </si>
  <si>
    <t>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</si>
</sst>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0.0%"/>
    <numFmt numFmtId="166" formatCode="0.000000"/>
    <numFmt numFmtId="167" formatCode="_(* #,##0_);_(* \(#,##0\);_(* &quot;-&quot;??_);_(@_)"/>
    <numFmt numFmtId="168" formatCode="_(* #,##0.000000_);_(* \(#,##0.000000\);_(* &quot;-&quot;??_);_(@_)"/>
    <numFmt numFmtId="169" formatCode="_(&quot;$&quot;* #,##0_);_(&quot;$&quot;* \(#,##0\);_(&quot;$&quot;* &quot;-&quot;??_);_(@_)"/>
    <numFmt numFmtId="170" formatCode="_(* #,##0.00000_);_(* \(#,##0.00000\);_(* &quot;-&quot;??_);_(@_)"/>
    <numFmt numFmtId="171" formatCode="0.0000000"/>
    <numFmt numFmtId="172" formatCode="d\.mmm\.yy"/>
    <numFmt numFmtId="173" formatCode="#."/>
    <numFmt numFmtId="174" formatCode="_(* ###0_);_(* \(###0\);_(* &quot;-&quot;_);_(@_)"/>
    <numFmt numFmtId="175" formatCode="0.00_)"/>
    <numFmt numFmtId="176" formatCode="&quot;$&quot;#,##0;\-&quot;$&quot;#,##0"/>
    <numFmt numFmtId="177" formatCode="_(&quot;$&quot;* #,##0.0000_);_(&quot;$&quot;* \(#,##0.0000\);_(&quot;$&quot;* &quot;-&quot;????_);_(@_)"/>
    <numFmt numFmtId="178" formatCode="_(* #,##0.0_);_(* \(#,##0.0\);_(* &quot;-&quot;_);_(@_)"/>
    <numFmt numFmtId="179" formatCode="&quot;$&quot;#,##0.00"/>
    <numFmt numFmtId="180" formatCode="_(* #,##0.0000000_);_(* \(#,##0.0000000\);_(* &quot;-&quot;??_);_(@_)"/>
  </numFmts>
  <fonts count="72" x14ac:knownFonts="1">
    <font>
      <sz val="8"/>
      <name val="Arial"/>
    </font>
    <font>
      <sz val="8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8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2"/>
      <name val="Arial"/>
      <family val="2"/>
    </font>
    <font>
      <b/>
      <sz val="14"/>
      <name val="Arial"/>
      <family val="2"/>
    </font>
    <font>
      <u/>
      <sz val="11"/>
      <name val="Arial"/>
      <family val="2"/>
    </font>
    <font>
      <b/>
      <u/>
      <vertAlign val="superscript"/>
      <sz val="11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8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453">
    <xf numFmtId="0" fontId="0" fillId="0" borderId="0"/>
    <xf numFmtId="0" fontId="16" fillId="0" borderId="0"/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1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1" fontId="16" fillId="0" borderId="0">
      <alignment horizontal="left" wrapText="1"/>
    </xf>
    <xf numFmtId="171" fontId="16" fillId="0" borderId="0">
      <alignment horizontal="left" wrapText="1"/>
    </xf>
    <xf numFmtId="171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0" fontId="31" fillId="0" borderId="0"/>
    <xf numFmtId="170" fontId="16" fillId="0" borderId="0">
      <alignment horizontal="left" wrapText="1"/>
    </xf>
    <xf numFmtId="170" fontId="16" fillId="0" borderId="0">
      <alignment horizontal="left" wrapText="1"/>
    </xf>
    <xf numFmtId="0" fontId="16" fillId="0" borderId="0"/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71" fontId="16" fillId="0" borderId="0">
      <alignment horizontal="left" wrapText="1"/>
    </xf>
    <xf numFmtId="171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170" fontId="16" fillId="0" borderId="0">
      <alignment horizontal="left" wrapText="1"/>
    </xf>
    <xf numFmtId="0" fontId="31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172" fontId="32" fillId="0" borderId="0" applyFill="0" applyBorder="0" applyAlignment="0"/>
    <xf numFmtId="0" fontId="5" fillId="20" borderId="1" applyNumberFormat="0" applyAlignment="0" applyProtection="0"/>
    <xf numFmtId="41" fontId="16" fillId="21" borderId="0"/>
    <xf numFmtId="0" fontId="6" fillId="22" borderId="2" applyNumberFormat="0" applyAlignment="0" applyProtection="0"/>
    <xf numFmtId="0" fontId="6" fillId="22" borderId="2" applyNumberFormat="0" applyAlignment="0" applyProtection="0"/>
    <xf numFmtId="41" fontId="16" fillId="23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6" fillId="0" borderId="0" applyFont="0" applyFill="0" applyBorder="0" applyAlignment="0" applyProtection="0"/>
    <xf numFmtId="3" fontId="33" fillId="0" borderId="0" applyFont="0" applyFill="0" applyBorder="0" applyAlignment="0" applyProtection="0"/>
    <xf numFmtId="0" fontId="34" fillId="0" borderId="0"/>
    <xf numFmtId="0" fontId="34" fillId="0" borderId="0"/>
    <xf numFmtId="0" fontId="35" fillId="0" borderId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173" fontId="37" fillId="0" borderId="0">
      <protection locked="0"/>
    </xf>
    <xf numFmtId="0" fontId="35" fillId="0" borderId="0"/>
    <xf numFmtId="0" fontId="38" fillId="0" borderId="0" applyNumberFormat="0" applyAlignment="0">
      <alignment horizontal="left"/>
    </xf>
    <xf numFmtId="0" fontId="39" fillId="0" borderId="0" applyNumberFormat="0" applyAlignment="0"/>
    <xf numFmtId="0" fontId="34" fillId="0" borderId="0"/>
    <xf numFmtId="0" fontId="35" fillId="0" borderId="0"/>
    <xf numFmtId="0" fontId="34" fillId="0" borderId="0"/>
    <xf numFmtId="0" fontId="35" fillId="0" borderId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66" fillId="0" borderId="0" applyFont="0" applyFill="0" applyBorder="0" applyAlignment="0" applyProtection="0"/>
    <xf numFmtId="44" fontId="66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66" fontId="1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34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8" fontId="24" fillId="23" borderId="0" applyNumberFormat="0" applyBorder="0" applyAlignment="0" applyProtection="0"/>
    <xf numFmtId="38" fontId="24" fillId="23" borderId="0" applyNumberFormat="0" applyBorder="0" applyAlignment="0" applyProtection="0"/>
    <xf numFmtId="38" fontId="24" fillId="23" borderId="0" applyNumberFormat="0" applyBorder="0" applyAlignment="0" applyProtection="0"/>
    <xf numFmtId="38" fontId="24" fillId="23" borderId="0" applyNumberFormat="0" applyBorder="0" applyAlignment="0" applyProtection="0"/>
    <xf numFmtId="38" fontId="24" fillId="23" borderId="0" applyNumberFormat="0" applyBorder="0" applyAlignment="0" applyProtection="0"/>
    <xf numFmtId="0" fontId="40" fillId="0" borderId="3" applyNumberFormat="0" applyAlignment="0" applyProtection="0">
      <alignment horizontal="left"/>
    </xf>
    <xf numFmtId="0" fontId="40" fillId="0" borderId="4">
      <alignment horizontal="left"/>
    </xf>
    <xf numFmtId="0" fontId="9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38" fontId="22" fillId="0" borderId="0"/>
    <xf numFmtId="40" fontId="22" fillId="0" borderId="0"/>
    <xf numFmtId="0" fontId="12" fillId="7" borderId="1" applyNumberFormat="0" applyAlignment="0" applyProtection="0"/>
    <xf numFmtId="10" fontId="24" fillId="21" borderId="8" applyNumberFormat="0" applyBorder="0" applyAlignment="0" applyProtection="0"/>
    <xf numFmtId="10" fontId="24" fillId="21" borderId="8" applyNumberFormat="0" applyBorder="0" applyAlignment="0" applyProtection="0"/>
    <xf numFmtId="10" fontId="24" fillId="21" borderId="8" applyNumberFormat="0" applyBorder="0" applyAlignment="0" applyProtection="0"/>
    <xf numFmtId="10" fontId="24" fillId="21" borderId="8" applyNumberFormat="0" applyBorder="0" applyAlignment="0" applyProtection="0"/>
    <xf numFmtId="10" fontId="24" fillId="21" borderId="8" applyNumberFormat="0" applyBorder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41" fontId="30" fillId="24" borderId="9">
      <alignment horizontal="left"/>
      <protection locked="0"/>
    </xf>
    <xf numFmtId="10" fontId="30" fillId="24" borderId="9">
      <alignment horizontal="right"/>
      <protection locked="0"/>
    </xf>
    <xf numFmtId="0" fontId="24" fillId="23" borderId="0"/>
    <xf numFmtId="3" fontId="41" fillId="0" borderId="0" applyFill="0" applyBorder="0" applyAlignment="0" applyProtection="0"/>
    <xf numFmtId="0" fontId="13" fillId="0" borderId="10" applyNumberFormat="0" applyFill="0" applyAlignment="0" applyProtection="0"/>
    <xf numFmtId="44" fontId="29" fillId="0" borderId="11" applyNumberFormat="0" applyFont="0" applyAlignment="0">
      <alignment horizontal="center"/>
    </xf>
    <xf numFmtId="44" fontId="29" fillId="0" borderId="11" applyNumberFormat="0" applyFont="0" applyAlignment="0">
      <alignment horizontal="center"/>
    </xf>
    <xf numFmtId="44" fontId="29" fillId="0" borderId="11" applyNumberFormat="0" applyFont="0" applyAlignment="0">
      <alignment horizontal="center"/>
    </xf>
    <xf numFmtId="44" fontId="29" fillId="0" borderId="11" applyNumberFormat="0" applyFont="0" applyAlignment="0">
      <alignment horizontal="center"/>
    </xf>
    <xf numFmtId="44" fontId="29" fillId="0" borderId="12" applyNumberFormat="0" applyFont="0" applyAlignment="0">
      <alignment horizontal="center"/>
    </xf>
    <xf numFmtId="44" fontId="29" fillId="0" borderId="12" applyNumberFormat="0" applyFont="0" applyAlignment="0">
      <alignment horizontal="center"/>
    </xf>
    <xf numFmtId="44" fontId="29" fillId="0" borderId="12" applyNumberFormat="0" applyFont="0" applyAlignment="0">
      <alignment horizontal="center"/>
    </xf>
    <xf numFmtId="44" fontId="29" fillId="0" borderId="12" applyNumberFormat="0" applyFont="0" applyAlignment="0">
      <alignment horizontal="center"/>
    </xf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5" fillId="26" borderId="0"/>
    <xf numFmtId="37" fontId="42" fillId="0" borderId="0"/>
    <xf numFmtId="175" fontId="43" fillId="0" borderId="0"/>
    <xf numFmtId="176" fontId="16" fillId="0" borderId="0"/>
    <xf numFmtId="176" fontId="16" fillId="0" borderId="0"/>
    <xf numFmtId="176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6" fontId="28" fillId="0" borderId="0">
      <alignment horizontal="left" wrapText="1"/>
    </xf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27" borderId="13" applyNumberFormat="0" applyFont="0" applyAlignment="0" applyProtection="0"/>
    <xf numFmtId="0" fontId="2" fillId="27" borderId="13" applyNumberFormat="0" applyFont="0" applyAlignment="0" applyProtection="0"/>
    <xf numFmtId="0" fontId="2" fillId="27" borderId="13" applyNumberFormat="0" applyFont="0" applyAlignment="0" applyProtection="0"/>
    <xf numFmtId="0" fontId="16" fillId="27" borderId="13" applyNumberFormat="0" applyFont="0" applyAlignment="0" applyProtection="0"/>
    <xf numFmtId="0" fontId="2" fillId="27" borderId="13" applyNumberFormat="0" applyFont="0" applyAlignment="0" applyProtection="0"/>
    <xf numFmtId="0" fontId="2" fillId="27" borderId="13" applyNumberFormat="0" applyFont="0" applyAlignment="0" applyProtection="0"/>
    <xf numFmtId="0" fontId="2" fillId="27" borderId="13" applyNumberFormat="0" applyFont="0" applyAlignment="0" applyProtection="0"/>
    <xf numFmtId="0" fontId="2" fillId="27" borderId="13" applyNumberFormat="0" applyFont="0" applyAlignment="0" applyProtection="0"/>
    <xf numFmtId="0" fontId="2" fillId="27" borderId="13" applyNumberFormat="0" applyFont="0" applyAlignment="0" applyProtection="0"/>
    <xf numFmtId="0" fontId="2" fillId="27" borderId="13" applyNumberFormat="0" applyFont="0" applyAlignment="0" applyProtection="0"/>
    <xf numFmtId="0" fontId="2" fillId="27" borderId="13" applyNumberFormat="0" applyFont="0" applyAlignment="0" applyProtection="0"/>
    <xf numFmtId="0" fontId="2" fillId="27" borderId="13" applyNumberFormat="0" applyFont="0" applyAlignment="0" applyProtection="0"/>
    <xf numFmtId="0" fontId="18" fillId="20" borderId="14" applyNumberFormat="0" applyAlignment="0" applyProtection="0"/>
    <xf numFmtId="0" fontId="18" fillId="20" borderId="14" applyNumberFormat="0" applyAlignment="0" applyProtection="0"/>
    <xf numFmtId="0" fontId="34" fillId="0" borderId="0"/>
    <xf numFmtId="0" fontId="34" fillId="0" borderId="0"/>
    <xf numFmtId="0" fontId="35" fillId="0" borderId="0"/>
    <xf numFmtId="9" fontId="1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28" fillId="0" borderId="9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41" fontId="16" fillId="28" borderId="9"/>
    <xf numFmtId="0" fontId="44" fillId="0" borderId="0" applyNumberFormat="0" applyFont="0" applyFill="0" applyBorder="0" applyAlignment="0" applyProtection="0">
      <alignment horizontal="left"/>
    </xf>
    <xf numFmtId="15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0" fontId="45" fillId="0" borderId="15">
      <alignment horizontal="center"/>
    </xf>
    <xf numFmtId="3" fontId="44" fillId="0" borderId="0" applyFont="0" applyFill="0" applyBorder="0" applyAlignment="0" applyProtection="0"/>
    <xf numFmtId="0" fontId="44" fillId="29" borderId="0" applyNumberFormat="0" applyFont="0" applyBorder="0" applyAlignment="0" applyProtection="0"/>
    <xf numFmtId="0" fontId="35" fillId="0" borderId="0"/>
    <xf numFmtId="3" fontId="46" fillId="0" borderId="0" applyFill="0" applyBorder="0" applyAlignment="0" applyProtection="0"/>
    <xf numFmtId="0" fontId="47" fillId="0" borderId="0"/>
    <xf numFmtId="3" fontId="46" fillId="0" borderId="0" applyFill="0" applyBorder="0" applyAlignment="0" applyProtection="0"/>
    <xf numFmtId="42" fontId="16" fillId="21" borderId="0"/>
    <xf numFmtId="42" fontId="16" fillId="21" borderId="16">
      <alignment vertical="center"/>
    </xf>
    <xf numFmtId="0" fontId="29" fillId="21" borderId="17" applyNumberFormat="0">
      <alignment horizontal="center" vertical="center" wrapText="1"/>
    </xf>
    <xf numFmtId="10" fontId="16" fillId="21" borderId="0"/>
    <xf numFmtId="177" fontId="16" fillId="21" borderId="0"/>
    <xf numFmtId="167" fontId="22" fillId="0" borderId="0" applyBorder="0" applyAlignment="0"/>
    <xf numFmtId="42" fontId="16" fillId="21" borderId="18">
      <alignment horizontal="left"/>
    </xf>
    <xf numFmtId="177" fontId="48" fillId="21" borderId="18">
      <alignment horizontal="left"/>
    </xf>
    <xf numFmtId="14" fontId="49" fillId="0" borderId="0" applyNumberFormat="0" applyFill="0" applyBorder="0" applyAlignment="0" applyProtection="0">
      <alignment horizontal="left"/>
    </xf>
    <xf numFmtId="178" fontId="16" fillId="0" borderId="0" applyFont="0" applyFill="0" applyAlignment="0">
      <alignment horizontal="right"/>
    </xf>
    <xf numFmtId="4" fontId="50" fillId="24" borderId="14" applyNumberFormat="0" applyProtection="0">
      <alignment vertical="center"/>
    </xf>
    <xf numFmtId="4" fontId="51" fillId="24" borderId="14" applyNumberFormat="0" applyProtection="0">
      <alignment vertical="center"/>
    </xf>
    <xf numFmtId="4" fontId="50" fillId="24" borderId="14" applyNumberFormat="0" applyProtection="0">
      <alignment horizontal="left" vertical="center" indent="1"/>
    </xf>
    <xf numFmtId="4" fontId="50" fillId="24" borderId="14" applyNumberFormat="0" applyProtection="0">
      <alignment horizontal="left" vertical="center" indent="1"/>
    </xf>
    <xf numFmtId="0" fontId="16" fillId="30" borderId="14" applyNumberFormat="0" applyProtection="0">
      <alignment horizontal="left" vertical="center" indent="1"/>
    </xf>
    <xf numFmtId="4" fontId="50" fillId="31" borderId="14" applyNumberFormat="0" applyProtection="0">
      <alignment horizontal="right" vertical="center"/>
    </xf>
    <xf numFmtId="4" fontId="50" fillId="32" borderId="14" applyNumberFormat="0" applyProtection="0">
      <alignment horizontal="right" vertical="center"/>
    </xf>
    <xf numFmtId="4" fontId="50" fillId="33" borderId="14" applyNumberFormat="0" applyProtection="0">
      <alignment horizontal="right" vertical="center"/>
    </xf>
    <xf numFmtId="4" fontId="50" fillId="34" borderId="14" applyNumberFormat="0" applyProtection="0">
      <alignment horizontal="right" vertical="center"/>
    </xf>
    <xf numFmtId="4" fontId="50" fillId="35" borderId="14" applyNumberFormat="0" applyProtection="0">
      <alignment horizontal="right" vertical="center"/>
    </xf>
    <xf numFmtId="4" fontId="50" fillId="36" borderId="14" applyNumberFormat="0" applyProtection="0">
      <alignment horizontal="right" vertical="center"/>
    </xf>
    <xf numFmtId="4" fontId="50" fillId="37" borderId="14" applyNumberFormat="0" applyProtection="0">
      <alignment horizontal="right" vertical="center"/>
    </xf>
    <xf numFmtId="4" fontId="50" fillId="38" borderId="14" applyNumberFormat="0" applyProtection="0">
      <alignment horizontal="right" vertical="center"/>
    </xf>
    <xf numFmtId="4" fontId="50" fillId="39" borderId="14" applyNumberFormat="0" applyProtection="0">
      <alignment horizontal="right" vertical="center"/>
    </xf>
    <xf numFmtId="4" fontId="52" fillId="40" borderId="14" applyNumberFormat="0" applyProtection="0">
      <alignment horizontal="left" vertical="center" indent="1"/>
    </xf>
    <xf numFmtId="4" fontId="50" fillId="41" borderId="19" applyNumberFormat="0" applyProtection="0">
      <alignment horizontal="left" vertical="center" indent="1"/>
    </xf>
    <xf numFmtId="4" fontId="53" fillId="42" borderId="0" applyNumberFormat="0" applyProtection="0">
      <alignment horizontal="left" vertical="center" indent="1"/>
    </xf>
    <xf numFmtId="0" fontId="16" fillId="30" borderId="14" applyNumberFormat="0" applyProtection="0">
      <alignment horizontal="left" vertical="center" indent="1"/>
    </xf>
    <xf numFmtId="4" fontId="50" fillId="41" borderId="14" applyNumberFormat="0" applyProtection="0">
      <alignment horizontal="left" vertical="center" indent="1"/>
    </xf>
    <xf numFmtId="4" fontId="50" fillId="43" borderId="14" applyNumberFormat="0" applyProtection="0">
      <alignment horizontal="left" vertical="center" indent="1"/>
    </xf>
    <xf numFmtId="0" fontId="16" fillId="43" borderId="14" applyNumberFormat="0" applyProtection="0">
      <alignment horizontal="left" vertical="center" indent="1"/>
    </xf>
    <xf numFmtId="0" fontId="16" fillId="43" borderId="14" applyNumberFormat="0" applyProtection="0">
      <alignment horizontal="left" vertical="center" indent="1"/>
    </xf>
    <xf numFmtId="0" fontId="16" fillId="44" borderId="14" applyNumberFormat="0" applyProtection="0">
      <alignment horizontal="left" vertical="center" indent="1"/>
    </xf>
    <xf numFmtId="0" fontId="16" fillId="44" borderId="14" applyNumberFormat="0" applyProtection="0">
      <alignment horizontal="left" vertical="center" indent="1"/>
    </xf>
    <xf numFmtId="0" fontId="16" fillId="23" borderId="14" applyNumberFormat="0" applyProtection="0">
      <alignment horizontal="left" vertical="center" indent="1"/>
    </xf>
    <xf numFmtId="0" fontId="16" fillId="23" borderId="14" applyNumberFormat="0" applyProtection="0">
      <alignment horizontal="left" vertical="center" indent="1"/>
    </xf>
    <xf numFmtId="0" fontId="16" fillId="30" borderId="14" applyNumberFormat="0" applyProtection="0">
      <alignment horizontal="left" vertical="center" indent="1"/>
    </xf>
    <xf numFmtId="0" fontId="16" fillId="30" borderId="14" applyNumberFormat="0" applyProtection="0">
      <alignment horizontal="left" vertical="center" indent="1"/>
    </xf>
    <xf numFmtId="4" fontId="50" fillId="45" borderId="14" applyNumberFormat="0" applyProtection="0">
      <alignment vertical="center"/>
    </xf>
    <xf numFmtId="4" fontId="51" fillId="45" borderId="14" applyNumberFormat="0" applyProtection="0">
      <alignment vertical="center"/>
    </xf>
    <xf numFmtId="4" fontId="50" fillId="45" borderId="14" applyNumberFormat="0" applyProtection="0">
      <alignment horizontal="left" vertical="center" indent="1"/>
    </xf>
    <xf numFmtId="4" fontId="50" fillId="45" borderId="14" applyNumberFormat="0" applyProtection="0">
      <alignment horizontal="left" vertical="center" indent="1"/>
    </xf>
    <xf numFmtId="4" fontId="50" fillId="41" borderId="14" applyNumberFormat="0" applyProtection="0">
      <alignment horizontal="right" vertical="center"/>
    </xf>
    <xf numFmtId="4" fontId="51" fillId="41" borderId="14" applyNumberFormat="0" applyProtection="0">
      <alignment horizontal="right" vertical="center"/>
    </xf>
    <xf numFmtId="0" fontId="16" fillId="30" borderId="14" applyNumberFormat="0" applyProtection="0">
      <alignment horizontal="left" vertical="center" indent="1"/>
    </xf>
    <xf numFmtId="0" fontId="16" fillId="30" borderId="14" applyNumberFormat="0" applyProtection="0">
      <alignment horizontal="left" vertical="center" indent="1"/>
    </xf>
    <xf numFmtId="0" fontId="54" fillId="0" borderId="0"/>
    <xf numFmtId="4" fontId="55" fillId="41" borderId="14" applyNumberFormat="0" applyProtection="0">
      <alignment horizontal="right" vertical="center"/>
    </xf>
    <xf numFmtId="39" fontId="16" fillId="46" borderId="0"/>
    <xf numFmtId="38" fontId="24" fillId="0" borderId="20"/>
    <xf numFmtId="38" fontId="24" fillId="0" borderId="20"/>
    <xf numFmtId="38" fontId="24" fillId="0" borderId="20"/>
    <xf numFmtId="38" fontId="24" fillId="0" borderId="20"/>
    <xf numFmtId="38" fontId="24" fillId="0" borderId="20"/>
    <xf numFmtId="38" fontId="22" fillId="0" borderId="18"/>
    <xf numFmtId="39" fontId="49" fillId="47" borderId="0"/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166" fontId="16" fillId="0" borderId="0">
      <alignment horizontal="left" wrapText="1"/>
    </xf>
    <xf numFmtId="40" fontId="56" fillId="0" borderId="0" applyBorder="0">
      <alignment horizontal="right"/>
    </xf>
    <xf numFmtId="41" fontId="57" fillId="21" borderId="0">
      <alignment horizontal="left"/>
    </xf>
    <xf numFmtId="0" fontId="19" fillId="0" borderId="0" applyNumberFormat="0" applyFill="0" applyBorder="0" applyAlignment="0" applyProtection="0"/>
    <xf numFmtId="179" fontId="58" fillId="21" borderId="0">
      <alignment horizontal="left" vertical="center"/>
    </xf>
    <xf numFmtId="0" fontId="29" fillId="21" borderId="0">
      <alignment horizontal="left" wrapText="1"/>
    </xf>
    <xf numFmtId="0" fontId="59" fillId="0" borderId="0">
      <alignment horizontal="left" vertical="center"/>
    </xf>
    <xf numFmtId="0" fontId="20" fillId="0" borderId="21" applyNumberFormat="0" applyFill="0" applyAlignment="0" applyProtection="0"/>
    <xf numFmtId="0" fontId="33" fillId="0" borderId="22" applyNumberFormat="0" applyFont="0" applyFill="0" applyAlignment="0" applyProtection="0"/>
    <xf numFmtId="0" fontId="35" fillId="0" borderId="23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03">
    <xf numFmtId="0" fontId="0" fillId="0" borderId="0" xfId="0"/>
    <xf numFmtId="0" fontId="23" fillId="0" borderId="0" xfId="0" applyFont="1"/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37" fontId="25" fillId="0" borderId="0" xfId="0" applyNumberFormat="1" applyFont="1" applyAlignment="1">
      <alignment horizontal="center"/>
    </xf>
    <xf numFmtId="42" fontId="25" fillId="0" borderId="0" xfId="0" applyNumberFormat="1" applyFont="1"/>
    <xf numFmtId="42" fontId="25" fillId="0" borderId="0" xfId="0" applyNumberFormat="1" applyFont="1" applyAlignment="1">
      <alignment horizontal="center"/>
    </xf>
    <xf numFmtId="165" fontId="25" fillId="0" borderId="0" xfId="357" applyNumberFormat="1" applyFont="1"/>
    <xf numFmtId="0" fontId="23" fillId="0" borderId="0" xfId="0" applyFont="1" applyAlignment="1">
      <alignment horizontal="center"/>
    </xf>
    <xf numFmtId="42" fontId="0" fillId="0" borderId="0" xfId="0" applyNumberFormat="1"/>
    <xf numFmtId="0" fontId="26" fillId="0" borderId="0" xfId="0" applyFont="1"/>
    <xf numFmtId="0" fontId="25" fillId="0" borderId="17" xfId="0" applyFont="1" applyBorder="1"/>
    <xf numFmtId="0" fontId="69" fillId="0" borderId="0" xfId="0" applyFont="1" applyAlignment="1">
      <alignment horizontal="center"/>
    </xf>
    <xf numFmtId="0" fontId="25" fillId="0" borderId="0" xfId="0" applyFont="1" applyBorder="1"/>
    <xf numFmtId="0" fontId="67" fillId="0" borderId="17" xfId="0" applyFont="1" applyBorder="1" applyAlignment="1">
      <alignment horizontal="center"/>
    </xf>
    <xf numFmtId="0" fontId="29" fillId="0" borderId="0" xfId="334" applyNumberFormat="1" applyFont="1" applyFill="1" applyAlignment="1"/>
    <xf numFmtId="0" fontId="28" fillId="0" borderId="0" xfId="334" applyNumberFormat="1" applyFill="1" applyAlignment="1"/>
    <xf numFmtId="0" fontId="29" fillId="0" borderId="0" xfId="334" applyNumberFormat="1" applyFont="1" applyFill="1" applyAlignment="1">
      <alignment horizontal="center"/>
    </xf>
    <xf numFmtId="0" fontId="25" fillId="0" borderId="0" xfId="334" applyNumberFormat="1" applyFont="1" applyFill="1" applyAlignment="1"/>
    <xf numFmtId="0" fontId="23" fillId="0" borderId="17" xfId="334" applyNumberFormat="1" applyFont="1" applyFill="1" applyBorder="1" applyAlignment="1">
      <alignment horizontal="center"/>
    </xf>
    <xf numFmtId="0" fontId="23" fillId="0" borderId="0" xfId="334" applyNumberFormat="1" applyFont="1" applyFill="1" applyAlignment="1"/>
    <xf numFmtId="0" fontId="25" fillId="0" borderId="0" xfId="334" applyNumberFormat="1" applyFont="1" applyFill="1" applyAlignment="1">
      <alignment horizontal="center"/>
    </xf>
    <xf numFmtId="0" fontId="61" fillId="0" borderId="0" xfId="334" applyNumberFormat="1" applyFont="1" applyFill="1" applyAlignment="1">
      <alignment horizontal="center"/>
    </xf>
    <xf numFmtId="0" fontId="40" fillId="0" borderId="0" xfId="334" applyNumberFormat="1" applyFont="1" applyFill="1" applyAlignment="1">
      <alignment horizontal="center"/>
    </xf>
    <xf numFmtId="0" fontId="23" fillId="0" borderId="0" xfId="334" applyNumberFormat="1" applyFont="1" applyFill="1" applyAlignment="1">
      <alignment horizontal="center"/>
    </xf>
    <xf numFmtId="0" fontId="23" fillId="0" borderId="0" xfId="334" applyNumberFormat="1" applyFont="1" applyFill="1" applyBorder="1" applyAlignment="1">
      <alignment horizontal="center"/>
    </xf>
    <xf numFmtId="164" fontId="25" fillId="0" borderId="0" xfId="334" applyNumberFormat="1" applyFont="1" applyFill="1" applyAlignment="1">
      <alignment horizontal="center"/>
    </xf>
    <xf numFmtId="167" fontId="25" fillId="0" borderId="0" xfId="215" applyNumberFormat="1" applyFont="1" applyFill="1" applyAlignment="1">
      <alignment horizontal="left"/>
    </xf>
    <xf numFmtId="166" fontId="25" fillId="0" borderId="0" xfId="334" applyFont="1" applyFill="1" applyAlignment="1">
      <alignment horizontal="left"/>
    </xf>
    <xf numFmtId="167" fontId="23" fillId="0" borderId="0" xfId="215" applyNumberFormat="1" applyFont="1" applyFill="1" applyAlignment="1">
      <alignment horizontal="left"/>
    </xf>
    <xf numFmtId="166" fontId="23" fillId="0" borderId="0" xfId="334" applyFont="1" applyFill="1" applyAlignment="1">
      <alignment horizontal="left"/>
    </xf>
    <xf numFmtId="10" fontId="25" fillId="0" borderId="0" xfId="361" applyFont="1" applyFill="1" applyBorder="1" applyAlignment="1"/>
    <xf numFmtId="168" fontId="25" fillId="0" borderId="0" xfId="215" applyNumberFormat="1" applyFont="1" applyFill="1" applyAlignment="1">
      <alignment horizontal="left"/>
    </xf>
    <xf numFmtId="43" fontId="23" fillId="0" borderId="0" xfId="215" applyFont="1" applyFill="1" applyAlignment="1">
      <alignment horizontal="left"/>
    </xf>
    <xf numFmtId="169" fontId="60" fillId="0" borderId="0" xfId="242" applyNumberFormat="1" applyFont="1" applyFill="1" applyAlignment="1">
      <alignment horizontal="left"/>
    </xf>
    <xf numFmtId="166" fontId="28" fillId="0" borderId="0" xfId="334" applyFill="1" applyAlignment="1">
      <alignment horizontal="left"/>
    </xf>
    <xf numFmtId="42" fontId="25" fillId="0" borderId="0" xfId="215" applyNumberFormat="1" applyFont="1" applyFill="1" applyAlignment="1">
      <alignment horizontal="left"/>
    </xf>
    <xf numFmtId="42" fontId="25" fillId="0" borderId="0" xfId="334" applyNumberFormat="1" applyFont="1" applyFill="1" applyAlignment="1">
      <alignment horizontal="left"/>
    </xf>
    <xf numFmtId="41" fontId="25" fillId="0" borderId="0" xfId="215" applyNumberFormat="1" applyFont="1" applyFill="1" applyAlignment="1">
      <alignment horizontal="left"/>
    </xf>
    <xf numFmtId="41" fontId="25" fillId="0" borderId="0" xfId="334" applyNumberFormat="1" applyFont="1" applyFill="1" applyAlignment="1">
      <alignment horizontal="left"/>
    </xf>
    <xf numFmtId="41" fontId="25" fillId="0" borderId="17" xfId="215" applyNumberFormat="1" applyFont="1" applyFill="1" applyBorder="1" applyAlignment="1">
      <alignment horizontal="left"/>
    </xf>
    <xf numFmtId="42" fontId="23" fillId="0" borderId="0" xfId="215" applyNumberFormat="1" applyFont="1" applyFill="1" applyAlignment="1">
      <alignment horizontal="left"/>
    </xf>
    <xf numFmtId="42" fontId="23" fillId="0" borderId="0" xfId="334" applyNumberFormat="1" applyFont="1" applyFill="1" applyAlignment="1">
      <alignment horizontal="left"/>
    </xf>
    <xf numFmtId="165" fontId="25" fillId="0" borderId="0" xfId="357" applyNumberFormat="1" applyFont="1" applyFill="1" applyAlignment="1">
      <alignment horizontal="right" indent="2"/>
    </xf>
    <xf numFmtId="165" fontId="25" fillId="0" borderId="17" xfId="357" applyNumberFormat="1" applyFont="1" applyFill="1" applyBorder="1" applyAlignment="1">
      <alignment horizontal="right" indent="2"/>
    </xf>
    <xf numFmtId="0" fontId="28" fillId="0" borderId="0" xfId="334" applyNumberFormat="1" applyFill="1" applyAlignment="1">
      <alignment horizontal="right" indent="2"/>
    </xf>
    <xf numFmtId="0" fontId="29" fillId="0" borderId="0" xfId="334" applyNumberFormat="1" applyFont="1" applyFill="1" applyAlignment="1">
      <alignment horizontal="right" indent="2"/>
    </xf>
    <xf numFmtId="0" fontId="25" fillId="0" borderId="0" xfId="334" applyNumberFormat="1" applyFont="1" applyFill="1" applyAlignment="1">
      <alignment horizontal="left" indent="1"/>
    </xf>
    <xf numFmtId="0" fontId="28" fillId="0" borderId="17" xfId="334" applyNumberFormat="1" applyFill="1" applyBorder="1" applyAlignment="1"/>
    <xf numFmtId="0" fontId="16" fillId="0" borderId="0" xfId="334" applyNumberFormat="1" applyFont="1" applyFill="1" applyAlignment="1">
      <alignment horizontal="left" indent="1"/>
    </xf>
    <xf numFmtId="42" fontId="25" fillId="0" borderId="17" xfId="0" applyNumberFormat="1" applyFont="1" applyBorder="1"/>
    <xf numFmtId="0" fontId="25" fillId="0" borderId="0" xfId="0" applyFont="1" applyAlignment="1">
      <alignment horizontal="left" indent="1"/>
    </xf>
    <xf numFmtId="0" fontId="25" fillId="0" borderId="0" xfId="0" quotePrefix="1" applyFont="1" applyAlignment="1">
      <alignment horizontal="center"/>
    </xf>
    <xf numFmtId="169" fontId="25" fillId="0" borderId="0" xfId="240" applyNumberFormat="1" applyFont="1"/>
    <xf numFmtId="10" fontId="25" fillId="0" borderId="0" xfId="357" applyNumberFormat="1" applyFont="1"/>
    <xf numFmtId="0" fontId="23" fillId="0" borderId="17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/>
    <xf numFmtId="0" fontId="24" fillId="0" borderId="0" xfId="0" applyFont="1"/>
    <xf numFmtId="165" fontId="0" fillId="0" borderId="0" xfId="357" applyNumberFormat="1" applyFont="1"/>
    <xf numFmtId="0" fontId="64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62" fillId="0" borderId="0" xfId="0" applyFont="1" applyAlignment="1">
      <alignment horizontal="center"/>
    </xf>
    <xf numFmtId="42" fontId="24" fillId="0" borderId="0" xfId="0" applyNumberFormat="1" applyFont="1"/>
    <xf numFmtId="0" fontId="16" fillId="0" borderId="0" xfId="0" applyFont="1" applyAlignment="1">
      <alignment horizontal="left" indent="1"/>
    </xf>
    <xf numFmtId="0" fontId="16" fillId="0" borderId="0" xfId="0" applyFont="1"/>
    <xf numFmtId="42" fontId="16" fillId="0" borderId="0" xfId="0" applyNumberFormat="1" applyFont="1"/>
    <xf numFmtId="42" fontId="25" fillId="0" borderId="0" xfId="334" applyNumberFormat="1" applyFont="1" applyFill="1" applyAlignment="1"/>
    <xf numFmtId="0" fontId="28" fillId="0" borderId="0" xfId="334" quotePrefix="1" applyNumberFormat="1" applyFill="1" applyAlignment="1">
      <alignment horizontal="left"/>
    </xf>
    <xf numFmtId="167" fontId="25" fillId="48" borderId="0" xfId="215" applyNumberFormat="1" applyFont="1" applyFill="1" applyAlignment="1">
      <alignment horizontal="left"/>
    </xf>
    <xf numFmtId="42" fontId="25" fillId="48" borderId="0" xfId="215" applyNumberFormat="1" applyFont="1" applyFill="1" applyAlignment="1">
      <alignment horizontal="left"/>
    </xf>
    <xf numFmtId="0" fontId="0" fillId="21" borderId="0" xfId="0" applyNumberFormat="1" applyFill="1" applyAlignment="1"/>
    <xf numFmtId="169" fontId="0" fillId="0" borderId="0" xfId="240" applyNumberFormat="1" applyFont="1"/>
    <xf numFmtId="41" fontId="0" fillId="0" borderId="0" xfId="0" applyNumberFormat="1"/>
    <xf numFmtId="180" fontId="0" fillId="0" borderId="0" xfId="212" applyNumberFormat="1" applyFont="1"/>
    <xf numFmtId="41" fontId="25" fillId="48" borderId="0" xfId="215" applyNumberFormat="1" applyFont="1" applyFill="1" applyAlignment="1">
      <alignment horizontal="left"/>
    </xf>
    <xf numFmtId="0" fontId="25" fillId="48" borderId="0" xfId="334" applyNumberFormat="1" applyFont="1" applyFill="1" applyAlignment="1"/>
    <xf numFmtId="0" fontId="25" fillId="48" borderId="0" xfId="334" applyNumberFormat="1" applyFont="1" applyFill="1" applyAlignment="1">
      <alignment horizontal="left" indent="1"/>
    </xf>
    <xf numFmtId="0" fontId="23" fillId="0" borderId="17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23" fillId="0" borderId="17" xfId="334" applyNumberFormat="1" applyFont="1" applyFill="1" applyBorder="1" applyAlignment="1">
      <alignment horizontal="center"/>
    </xf>
    <xf numFmtId="0" fontId="40" fillId="0" borderId="0" xfId="334" applyNumberFormat="1" applyFont="1" applyFill="1" applyAlignment="1">
      <alignment horizontal="center"/>
    </xf>
    <xf numFmtId="0" fontId="61" fillId="0" borderId="0" xfId="334" applyNumberFormat="1" applyFont="1" applyFill="1" applyAlignment="1">
      <alignment horizontal="center"/>
    </xf>
    <xf numFmtId="0" fontId="65" fillId="0" borderId="0" xfId="334" applyNumberFormat="1" applyFont="1" applyFill="1" applyAlignment="1">
      <alignment horizontal="center"/>
    </xf>
    <xf numFmtId="0" fontId="23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42" fontId="25" fillId="49" borderId="0" xfId="215" applyNumberFormat="1" applyFont="1" applyFill="1" applyAlignment="1">
      <alignment horizontal="left"/>
    </xf>
    <xf numFmtId="42" fontId="25" fillId="49" borderId="0" xfId="334" applyNumberFormat="1" applyFont="1" applyFill="1" applyAlignment="1">
      <alignment horizontal="left"/>
    </xf>
    <xf numFmtId="41" fontId="25" fillId="49" borderId="0" xfId="215" applyNumberFormat="1" applyFont="1" applyFill="1" applyAlignment="1">
      <alignment horizontal="left"/>
    </xf>
    <xf numFmtId="41" fontId="25" fillId="49" borderId="0" xfId="334" applyNumberFormat="1" applyFont="1" applyFill="1" applyAlignment="1">
      <alignment horizontal="left"/>
    </xf>
    <xf numFmtId="41" fontId="25" fillId="49" borderId="17" xfId="215" applyNumberFormat="1" applyFont="1" applyFill="1" applyBorder="1" applyAlignment="1">
      <alignment horizontal="left"/>
    </xf>
    <xf numFmtId="0" fontId="67" fillId="49" borderId="0" xfId="0" applyFont="1" applyFill="1" applyAlignment="1">
      <alignment horizontal="center"/>
    </xf>
    <xf numFmtId="0" fontId="67" fillId="49" borderId="17" xfId="0" applyFont="1" applyFill="1" applyBorder="1" applyAlignment="1">
      <alignment horizontal="center"/>
    </xf>
    <xf numFmtId="0" fontId="0" fillId="49" borderId="0" xfId="0" applyFill="1"/>
    <xf numFmtId="42" fontId="25" fillId="49" borderId="0" xfId="0" applyNumberFormat="1" applyFont="1" applyFill="1"/>
    <xf numFmtId="42" fontId="25" fillId="49" borderId="17" xfId="0" applyNumberFormat="1" applyFont="1" applyFill="1" applyBorder="1"/>
    <xf numFmtId="0" fontId="25" fillId="49" borderId="0" xfId="0" applyFont="1" applyFill="1"/>
    <xf numFmtId="165" fontId="25" fillId="49" borderId="0" xfId="357" applyNumberFormat="1" applyFont="1" applyFill="1"/>
  </cellXfs>
  <cellStyles count="453">
    <cellStyle name="_x0013_" xfId="1"/>
    <cellStyle name="_4.06E Pass Throughs" xfId="2"/>
    <cellStyle name="_4.06E Pass Throughs_04 07E Wild Horse Wind Expansion (C) (2)" xfId="3"/>
    <cellStyle name="_4.06E Pass Throughs_04 07E Wild Horse Wind Expansion (C) (2)_Electric Rev Req Model (2009 GRC) " xfId="4"/>
    <cellStyle name="_4.06E Pass Throughs_Production Adj 4.37" xfId="5"/>
    <cellStyle name="_4.06E Pass Throughs_Purchased Power Adj 4.03" xfId="6"/>
    <cellStyle name="_4.06E Pass Throughs_ROR 5.02" xfId="7"/>
    <cellStyle name="_4.13E Montana Energy Tax" xfId="8"/>
    <cellStyle name="_4.13E Montana Energy Tax_04 07E Wild Horse Wind Expansion (C) (2)" xfId="9"/>
    <cellStyle name="_4.13E Montana Energy Tax_04 07E Wild Horse Wind Expansion (C) (2)_Electric Rev Req Model (2009 GRC) " xfId="10"/>
    <cellStyle name="_4.13E Montana Energy Tax_Production Adj 4.37" xfId="11"/>
    <cellStyle name="_4.13E Montana Energy Tax_Purchased Power Adj 4.03" xfId="12"/>
    <cellStyle name="_4.13E Montana Energy Tax_ROR 5.02" xfId="13"/>
    <cellStyle name="_Book1" xfId="14"/>
    <cellStyle name="_Book1 (2)" xfId="15"/>
    <cellStyle name="_Book1 (2)_04 07E Wild Horse Wind Expansion (C) (2)" xfId="16"/>
    <cellStyle name="_Book1 (2)_04 07E Wild Horse Wind Expansion (C) (2)_Electric Rev Req Model (2009 GRC) " xfId="17"/>
    <cellStyle name="_Book1 (2)_Production Adj 4.37" xfId="18"/>
    <cellStyle name="_Book1 (2)_Purchased Power Adj 4.03" xfId="19"/>
    <cellStyle name="_Book1 (2)_ROR 5.02" xfId="20"/>
    <cellStyle name="_Book1_Production Adj 4.37" xfId="21"/>
    <cellStyle name="_Book1_Purchased Power Adj 4.03" xfId="22"/>
    <cellStyle name="_Book1_ROR 5.02" xfId="23"/>
    <cellStyle name="_Book2" xfId="24"/>
    <cellStyle name="_Book2_04 07E Wild Horse Wind Expansion (C) (2)" xfId="25"/>
    <cellStyle name="_Book2_04 07E Wild Horse Wind Expansion (C) (2)_Electric Rev Req Model (2009 GRC) " xfId="26"/>
    <cellStyle name="_Book2_Production Adj 4.37" xfId="27"/>
    <cellStyle name="_Book2_Purchased Power Adj 4.03" xfId="28"/>
    <cellStyle name="_Book2_ROR 5.02" xfId="29"/>
    <cellStyle name="_Chelan Debt Forecast 12.19.05" xfId="30"/>
    <cellStyle name="_Chelan Debt Forecast 12.19.05_Production Adj 4.37" xfId="31"/>
    <cellStyle name="_Chelan Debt Forecast 12.19.05_Purchased Power Adj 4.03" xfId="32"/>
    <cellStyle name="_Chelan Debt Forecast 12.19.05_ROR 5.02" xfId="33"/>
    <cellStyle name="_Costs not in AURORA 06GRC" xfId="34"/>
    <cellStyle name="_Costs not in AURORA 06GRC_04 07E Wild Horse Wind Expansion (C) (2)" xfId="35"/>
    <cellStyle name="_Costs not in AURORA 06GRC_04 07E Wild Horse Wind Expansion (C) (2)_Electric Rev Req Model (2009 GRC) " xfId="36"/>
    <cellStyle name="_Costs not in AURORA 06GRC_Production Adj 4.37" xfId="37"/>
    <cellStyle name="_Costs not in AURORA 06GRC_Purchased Power Adj 4.03" xfId="38"/>
    <cellStyle name="_Costs not in AURORA 06GRC_ROR 5.02" xfId="39"/>
    <cellStyle name="_Costs not in AURORA 2006GRC 6.15.06" xfId="40"/>
    <cellStyle name="_Costs not in AURORA 2006GRC 6.15.06_04 07E Wild Horse Wind Expansion (C) (2)" xfId="41"/>
    <cellStyle name="_Costs not in AURORA 2006GRC 6.15.06_04 07E Wild Horse Wind Expansion (C) (2)_Electric Rev Req Model (2009 GRC) " xfId="42"/>
    <cellStyle name="_Costs not in AURORA 2006GRC 6.15.06_Production Adj 4.37" xfId="43"/>
    <cellStyle name="_Costs not in AURORA 2006GRC 6.15.06_Purchased Power Adj 4.03" xfId="44"/>
    <cellStyle name="_Costs not in AURORA 2006GRC 6.15.06_ROR 5.02" xfId="45"/>
    <cellStyle name="_Costs not in AURORA 2006GRC w gas price updated" xfId="46"/>
    <cellStyle name="_Costs not in AURORA 2006GRC w gas price updated_Electric Rev Req Model (2009 GRC) " xfId="47"/>
    <cellStyle name="_Costs not in AURORA 2007 Rate Case" xfId="48"/>
    <cellStyle name="_Costs not in AURORA 2007 Rate Case_Production Adj 4.37" xfId="49"/>
    <cellStyle name="_Costs not in AURORA 2007 Rate Case_Purchased Power Adj 4.03" xfId="50"/>
    <cellStyle name="_Costs not in AURORA 2007 Rate Case_ROR 5.02" xfId="51"/>
    <cellStyle name="_Costs not in KWI3000 '06Budget" xfId="52"/>
    <cellStyle name="_Costs not in KWI3000 '06Budget_Production Adj 4.37" xfId="53"/>
    <cellStyle name="_Costs not in KWI3000 '06Budget_Purchased Power Adj 4.03" xfId="54"/>
    <cellStyle name="_Costs not in KWI3000 '06Budget_ROR 5.02" xfId="55"/>
    <cellStyle name="_DEM-WP (C) Power Cost 2006GRC Order" xfId="56"/>
    <cellStyle name="_DEM-WP (C) Power Cost 2006GRC Order_04 07E Wild Horse Wind Expansion (C) (2)" xfId="57"/>
    <cellStyle name="_DEM-WP (C) Power Cost 2006GRC Order_04 07E Wild Horse Wind Expansion (C) (2)_Electric Rev Req Model (2009 GRC) " xfId="58"/>
    <cellStyle name="_DEM-WP (C) Power Cost 2006GRC Order_Production Adj 4.37" xfId="59"/>
    <cellStyle name="_DEM-WP (C) Power Cost 2006GRC Order_Purchased Power Adj 4.03" xfId="60"/>
    <cellStyle name="_DEM-WP (C) Power Cost 2006GRC Order_ROR 5.02" xfId="61"/>
    <cellStyle name="_DEM-WP Revised (HC) Wild Horse 2006GRC" xfId="62"/>
    <cellStyle name="_DEM-WP Revised (HC) Wild Horse 2006GRC_Electric Rev Req Model (2009 GRC) " xfId="63"/>
    <cellStyle name="_DEM-WP(C) Costs not in AURORA 2006GRC" xfId="64"/>
    <cellStyle name="_DEM-WP(C) Costs not in AURORA 2006GRC_Production Adj 4.37" xfId="65"/>
    <cellStyle name="_DEM-WP(C) Costs not in AURORA 2006GRC_Purchased Power Adj 4.03" xfId="66"/>
    <cellStyle name="_DEM-WP(C) Costs not in AURORA 2006GRC_ROR 5.02" xfId="67"/>
    <cellStyle name="_DEM-WP(C) Costs not in AURORA 2007GRC" xfId="68"/>
    <cellStyle name="_DEM-WP(C) Costs not in AURORA 2007GRC_Electric Rev Req Model (2009 GRC) " xfId="69"/>
    <cellStyle name="_DEM-WP(C) Costs not in AURORA 2007PCORC-5.07Update" xfId="70"/>
    <cellStyle name="_DEM-WP(C) Costs not in AURORA 2007PCORC-5.07Update_Electric Rev Req Model (2009 GRC) " xfId="71"/>
    <cellStyle name="_DEM-WP(C) Sumas Proforma 11.5.07" xfId="72"/>
    <cellStyle name="_DEM-WP(C) Westside Hydro Data_051007" xfId="73"/>
    <cellStyle name="_DEM-WP(C) Westside Hydro Data_051007_Electric Rev Req Model (2009 GRC) " xfId="74"/>
    <cellStyle name="_x0013__Electric Rev Req Model (2009 GRC) " xfId="75"/>
    <cellStyle name="_Fuel Prices 4-14" xfId="76"/>
    <cellStyle name="_Fuel Prices 4-14_04 07E Wild Horse Wind Expansion (C) (2)" xfId="77"/>
    <cellStyle name="_Fuel Prices 4-14_04 07E Wild Horse Wind Expansion (C) (2)_Electric Rev Req Model (2009 GRC) " xfId="78"/>
    <cellStyle name="_Fuel Prices 4-14_Production Adj 4.37" xfId="79"/>
    <cellStyle name="_Fuel Prices 4-14_Purchased Power Adj 4.03" xfId="80"/>
    <cellStyle name="_Fuel Prices 4-14_ROR 5.02" xfId="81"/>
    <cellStyle name="_Fuel Prices 4-14_Sch 40 Interim Energy Rates " xfId="82"/>
    <cellStyle name="_NIM 06 Base Case Current Trends" xfId="83"/>
    <cellStyle name="_NIM 06 Base Case Current Trends_Electric Rev Req Model (2009 GRC) " xfId="84"/>
    <cellStyle name="_Portfolio SPlan Base Case.xls Chart 1" xfId="85"/>
    <cellStyle name="_Portfolio SPlan Base Case.xls Chart 1_Electric Rev Req Model (2009 GRC) " xfId="86"/>
    <cellStyle name="_Portfolio SPlan Base Case.xls Chart 2" xfId="87"/>
    <cellStyle name="_Portfolio SPlan Base Case.xls Chart 2_Electric Rev Req Model (2009 GRC) " xfId="88"/>
    <cellStyle name="_Portfolio SPlan Base Case.xls Chart 3" xfId="89"/>
    <cellStyle name="_Portfolio SPlan Base Case.xls Chart 3_Electric Rev Req Model (2009 GRC) " xfId="90"/>
    <cellStyle name="_Power Cost Value Copy 11.30.05 gas 1.09.06 AURORA at 1.10.06" xfId="91"/>
    <cellStyle name="_Power Cost Value Copy 11.30.05 gas 1.09.06 AURORA at 1.10.06_04 07E Wild Horse Wind Expansion (C) (2)" xfId="92"/>
    <cellStyle name="_Power Cost Value Copy 11.30.05 gas 1.09.06 AURORA at 1.10.06_04 07E Wild Horse Wind Expansion (C) (2)_Electric Rev Req Model (2009 GRC) " xfId="93"/>
    <cellStyle name="_Power Cost Value Copy 11.30.05 gas 1.09.06 AURORA at 1.10.06_Production Adj 4.37" xfId="94"/>
    <cellStyle name="_Power Cost Value Copy 11.30.05 gas 1.09.06 AURORA at 1.10.06_Purchased Power Adj 4.03" xfId="95"/>
    <cellStyle name="_Power Cost Value Copy 11.30.05 gas 1.09.06 AURORA at 1.10.06_ROR 5.02" xfId="96"/>
    <cellStyle name="_Power Cost Value Copy 11.30.05 gas 1.09.06 AURORA at 1.10.06_Sch 40 Interim Energy Rates " xfId="97"/>
    <cellStyle name="_Recon to Darrin's 5.11.05 proforma" xfId="98"/>
    <cellStyle name="_Recon to Darrin's 5.11.05 proforma_Production Adj 4.37" xfId="99"/>
    <cellStyle name="_Recon to Darrin's 5.11.05 proforma_Purchased Power Adj 4.03" xfId="100"/>
    <cellStyle name="_Recon to Darrin's 5.11.05 proforma_ROR 5.02" xfId="101"/>
    <cellStyle name="_Tenaska Comparison" xfId="102"/>
    <cellStyle name="_Tenaska Comparison_Production Adj 4.37" xfId="103"/>
    <cellStyle name="_Tenaska Comparison_Purchased Power Adj 4.03" xfId="104"/>
    <cellStyle name="_Tenaska Comparison_ROR 5.02" xfId="105"/>
    <cellStyle name="_Value Copy 11 30 05 gas 12 09 05 AURORA at 12 14 05" xfId="106"/>
    <cellStyle name="_Value Copy 11 30 05 gas 12 09 05 AURORA at 12 14 05_04 07E Wild Horse Wind Expansion (C) (2)" xfId="107"/>
    <cellStyle name="_Value Copy 11 30 05 gas 12 09 05 AURORA at 12 14 05_04 07E Wild Horse Wind Expansion (C) (2)_Electric Rev Req Model (2009 GRC) " xfId="108"/>
    <cellStyle name="_Value Copy 11 30 05 gas 12 09 05 AURORA at 12 14 05_Production Adj 4.37" xfId="109"/>
    <cellStyle name="_Value Copy 11 30 05 gas 12 09 05 AURORA at 12 14 05_Purchased Power Adj 4.03" xfId="110"/>
    <cellStyle name="_Value Copy 11 30 05 gas 12 09 05 AURORA at 12 14 05_ROR 5.02" xfId="111"/>
    <cellStyle name="_Value Copy 11 30 05 gas 12 09 05 AURORA at 12 14 05_Sch 40 Interim Energy Rates " xfId="112"/>
    <cellStyle name="_VC 6.15.06 update on 06GRC power costs.xls Chart 1" xfId="113"/>
    <cellStyle name="_VC 6.15.06 update on 06GRC power costs.xls Chart 1_04 07E Wild Horse Wind Expansion (C) (2)" xfId="114"/>
    <cellStyle name="_VC 6.15.06 update on 06GRC power costs.xls Chart 1_04 07E Wild Horse Wind Expansion (C) (2)_Electric Rev Req Model (2009 GRC) " xfId="115"/>
    <cellStyle name="_VC 6.15.06 update on 06GRC power costs.xls Chart 1_Production Adj 4.37" xfId="116"/>
    <cellStyle name="_VC 6.15.06 update on 06GRC power costs.xls Chart 1_Purchased Power Adj 4.03" xfId="117"/>
    <cellStyle name="_VC 6.15.06 update on 06GRC power costs.xls Chart 1_ROR 5.02" xfId="118"/>
    <cellStyle name="_VC 6.15.06 update on 06GRC power costs.xls Chart 2" xfId="119"/>
    <cellStyle name="_VC 6.15.06 update on 06GRC power costs.xls Chart 2_04 07E Wild Horse Wind Expansion (C) (2)" xfId="120"/>
    <cellStyle name="_VC 6.15.06 update on 06GRC power costs.xls Chart 2_04 07E Wild Horse Wind Expansion (C) (2)_Electric Rev Req Model (2009 GRC) " xfId="121"/>
    <cellStyle name="_VC 6.15.06 update on 06GRC power costs.xls Chart 2_Production Adj 4.37" xfId="122"/>
    <cellStyle name="_VC 6.15.06 update on 06GRC power costs.xls Chart 2_Purchased Power Adj 4.03" xfId="123"/>
    <cellStyle name="_VC 6.15.06 update on 06GRC power costs.xls Chart 2_ROR 5.02" xfId="124"/>
    <cellStyle name="_VC 6.15.06 update on 06GRC power costs.xls Chart 3" xfId="125"/>
    <cellStyle name="_VC 6.15.06 update on 06GRC power costs.xls Chart 3_04 07E Wild Horse Wind Expansion (C) (2)" xfId="126"/>
    <cellStyle name="_VC 6.15.06 update on 06GRC power costs.xls Chart 3_04 07E Wild Horse Wind Expansion (C) (2)_Electric Rev Req Model (2009 GRC) " xfId="127"/>
    <cellStyle name="_VC 6.15.06 update on 06GRC power costs.xls Chart 3_Production Adj 4.37" xfId="128"/>
    <cellStyle name="_VC 6.15.06 update on 06GRC power costs.xls Chart 3_Purchased Power Adj 4.03" xfId="129"/>
    <cellStyle name="_VC 6.15.06 update on 06GRC power costs.xls Chart 3_ROR 5.02" xfId="130"/>
    <cellStyle name="0,0_x000d__x000a_NA_x000d__x000a_" xfId="131"/>
    <cellStyle name="20% - Accent1" xfId="132" builtinId="30" customBuiltin="1"/>
    <cellStyle name="20% - Accent1 2" xfId="133"/>
    <cellStyle name="20% - Accent1 3" xfId="134"/>
    <cellStyle name="20% - Accent1 4" xfId="135"/>
    <cellStyle name="20% - Accent2" xfId="136" builtinId="34" customBuiltin="1"/>
    <cellStyle name="20% - Accent2 2" xfId="137"/>
    <cellStyle name="20% - Accent2 3" xfId="138"/>
    <cellStyle name="20% - Accent2 4" xfId="139"/>
    <cellStyle name="20% - Accent3" xfId="140" builtinId="38" customBuiltin="1"/>
    <cellStyle name="20% - Accent3 2" xfId="141"/>
    <cellStyle name="20% - Accent3 3" xfId="142"/>
    <cellStyle name="20% - Accent3 4" xfId="143"/>
    <cellStyle name="20% - Accent4" xfId="144" builtinId="42" customBuiltin="1"/>
    <cellStyle name="20% - Accent4 2" xfId="145"/>
    <cellStyle name="20% - Accent4 3" xfId="146"/>
    <cellStyle name="20% - Accent4 4" xfId="147"/>
    <cellStyle name="20% - Accent5" xfId="148" builtinId="46" customBuiltin="1"/>
    <cellStyle name="20% - Accent5 2" xfId="149"/>
    <cellStyle name="20% - Accent5 3" xfId="150"/>
    <cellStyle name="20% - Accent5 4" xfId="151"/>
    <cellStyle name="20% - Accent6" xfId="152" builtinId="50" customBuiltin="1"/>
    <cellStyle name="20% - Accent6 2" xfId="153"/>
    <cellStyle name="20% - Accent6 3" xfId="154"/>
    <cellStyle name="20% - Accent6 4" xfId="155"/>
    <cellStyle name="40% - Accent1" xfId="156" builtinId="31" customBuiltin="1"/>
    <cellStyle name="40% - Accent1 2" xfId="157"/>
    <cellStyle name="40% - Accent1 3" xfId="158"/>
    <cellStyle name="40% - Accent1 4" xfId="159"/>
    <cellStyle name="40% - Accent2" xfId="160" builtinId="35" customBuiltin="1"/>
    <cellStyle name="40% - Accent2 2" xfId="161"/>
    <cellStyle name="40% - Accent2 3" xfId="162"/>
    <cellStyle name="40% - Accent2 4" xfId="163"/>
    <cellStyle name="40% - Accent3" xfId="164" builtinId="39" customBuiltin="1"/>
    <cellStyle name="40% - Accent3 2" xfId="165"/>
    <cellStyle name="40% - Accent3 3" xfId="166"/>
    <cellStyle name="40% - Accent3 4" xfId="167"/>
    <cellStyle name="40% - Accent4" xfId="168" builtinId="43" customBuiltin="1"/>
    <cellStyle name="40% - Accent4 2" xfId="169"/>
    <cellStyle name="40% - Accent4 3" xfId="170"/>
    <cellStyle name="40% - Accent4 4" xfId="171"/>
    <cellStyle name="40% - Accent5" xfId="172" builtinId="47" customBuiltin="1"/>
    <cellStyle name="40% - Accent5 2" xfId="173"/>
    <cellStyle name="40% - Accent5 3" xfId="174"/>
    <cellStyle name="40% - Accent5 4" xfId="175"/>
    <cellStyle name="40% - Accent6" xfId="176" builtinId="51" customBuiltin="1"/>
    <cellStyle name="40% - Accent6 2" xfId="177"/>
    <cellStyle name="40% - Accent6 3" xfId="178"/>
    <cellStyle name="40% - Accent6 4" xfId="179"/>
    <cellStyle name="60% - Accent1" xfId="180" builtinId="32" customBuiltin="1"/>
    <cellStyle name="60% - Accent1 2" xfId="181"/>
    <cellStyle name="60% - Accent2" xfId="182" builtinId="36" customBuiltin="1"/>
    <cellStyle name="60% - Accent2 2" xfId="183"/>
    <cellStyle name="60% - Accent3" xfId="184" builtinId="40" customBuiltin="1"/>
    <cellStyle name="60% - Accent3 2" xfId="185"/>
    <cellStyle name="60% - Accent4" xfId="186" builtinId="44" customBuiltin="1"/>
    <cellStyle name="60% - Accent4 2" xfId="187"/>
    <cellStyle name="60% - Accent5" xfId="188" builtinId="48" customBuiltin="1"/>
    <cellStyle name="60% - Accent5 2" xfId="189"/>
    <cellStyle name="60% - Accent6" xfId="190" builtinId="52" customBuiltin="1"/>
    <cellStyle name="60% - Accent6 2" xfId="191"/>
    <cellStyle name="Accent1" xfId="192" builtinId="29" customBuiltin="1"/>
    <cellStyle name="Accent1 2" xfId="193"/>
    <cellStyle name="Accent2" xfId="194" builtinId="33" customBuiltin="1"/>
    <cellStyle name="Accent2 2" xfId="195"/>
    <cellStyle name="Accent3" xfId="196" builtinId="37" customBuiltin="1"/>
    <cellStyle name="Accent3 2" xfId="197"/>
    <cellStyle name="Accent4" xfId="198" builtinId="41" customBuiltin="1"/>
    <cellStyle name="Accent4 2" xfId="199"/>
    <cellStyle name="Accent5" xfId="200" builtinId="45" customBuiltin="1"/>
    <cellStyle name="Accent5 2" xfId="201"/>
    <cellStyle name="Accent6" xfId="202" builtinId="49" customBuiltin="1"/>
    <cellStyle name="Accent6 2" xfId="203"/>
    <cellStyle name="Bad" xfId="204" builtinId="27" customBuiltin="1"/>
    <cellStyle name="Bad 2" xfId="205"/>
    <cellStyle name="Calc Currency (0)" xfId="206"/>
    <cellStyle name="Calculation" xfId="207" builtinId="22" customBuiltin="1"/>
    <cellStyle name="Calculation 2" xfId="208"/>
    <cellStyle name="Check Cell" xfId="209" builtinId="23" customBuiltin="1"/>
    <cellStyle name="Check Cell 2" xfId="210"/>
    <cellStyle name="CheckCell" xfId="211"/>
    <cellStyle name="Comma" xfId="212" builtinId="3"/>
    <cellStyle name="Comma 10" xfId="213"/>
    <cellStyle name="Comma 11" xfId="214"/>
    <cellStyle name="Comma 2" xfId="215"/>
    <cellStyle name="Comma 2 2" xfId="216"/>
    <cellStyle name="Comma 3" xfId="217"/>
    <cellStyle name="Comma 4" xfId="218"/>
    <cellStyle name="Comma 5" xfId="219"/>
    <cellStyle name="Comma 6" xfId="220"/>
    <cellStyle name="Comma 7" xfId="221"/>
    <cellStyle name="Comma 8" xfId="222"/>
    <cellStyle name="Comma 8 2" xfId="223"/>
    <cellStyle name="Comma 9" xfId="224"/>
    <cellStyle name="Comma0" xfId="225"/>
    <cellStyle name="Comma0 - Style2" xfId="226"/>
    <cellStyle name="Comma0 - Style4" xfId="227"/>
    <cellStyle name="Comma0 - Style5" xfId="228"/>
    <cellStyle name="Comma0 2" xfId="229"/>
    <cellStyle name="Comma0 3" xfId="230"/>
    <cellStyle name="Comma0 4" xfId="231"/>
    <cellStyle name="Comma0_00COS Ind Allocators" xfId="232"/>
    <cellStyle name="Comma1 - Style1" xfId="233"/>
    <cellStyle name="Copied" xfId="234"/>
    <cellStyle name="COST1" xfId="235"/>
    <cellStyle name="Curren - Style1" xfId="236"/>
    <cellStyle name="Curren - Style2" xfId="237"/>
    <cellStyle name="Curren - Style5" xfId="238"/>
    <cellStyle name="Curren - Style6" xfId="239"/>
    <cellStyle name="Currency" xfId="240" builtinId="4"/>
    <cellStyle name="Currency 10" xfId="241"/>
    <cellStyle name="Currency 2" xfId="242"/>
    <cellStyle name="Currency 3" xfId="243"/>
    <cellStyle name="Currency 3 2" xfId="244"/>
    <cellStyle name="Currency 4" xfId="245"/>
    <cellStyle name="Currency 5" xfId="246"/>
    <cellStyle name="Currency 6" xfId="247"/>
    <cellStyle name="Currency 7" xfId="248"/>
    <cellStyle name="Currency 8" xfId="249"/>
    <cellStyle name="Currency 9" xfId="250"/>
    <cellStyle name="Currency0" xfId="251"/>
    <cellStyle name="Date" xfId="252"/>
    <cellStyle name="Date 2" xfId="253"/>
    <cellStyle name="Date 3" xfId="254"/>
    <cellStyle name="Date 4" xfId="255"/>
    <cellStyle name="Entered" xfId="256"/>
    <cellStyle name="Explanatory Text" xfId="257" builtinId="53" customBuiltin="1"/>
    <cellStyle name="Explanatory Text 2" xfId="258"/>
    <cellStyle name="Fixed" xfId="259"/>
    <cellStyle name="Fixed3 - Style3" xfId="260"/>
    <cellStyle name="Good" xfId="261" builtinId="26" customBuiltin="1"/>
    <cellStyle name="Good 2" xfId="262"/>
    <cellStyle name="Grey" xfId="263"/>
    <cellStyle name="Grey 2" xfId="264"/>
    <cellStyle name="Grey 3" xfId="265"/>
    <cellStyle name="Grey 4" xfId="266"/>
    <cellStyle name="Grey_ERB" xfId="267"/>
    <cellStyle name="Header1" xfId="268"/>
    <cellStyle name="Header2" xfId="269"/>
    <cellStyle name="Heading 1" xfId="270" builtinId="16" customBuiltin="1"/>
    <cellStyle name="Heading 1 2" xfId="271"/>
    <cellStyle name="Heading 2" xfId="272" builtinId="17" customBuiltin="1"/>
    <cellStyle name="Heading 2 2" xfId="273"/>
    <cellStyle name="Heading 3" xfId="274" builtinId="18" customBuiltin="1"/>
    <cellStyle name="Heading 4" xfId="275" builtinId="19" customBuiltin="1"/>
    <cellStyle name="Heading1" xfId="276"/>
    <cellStyle name="Heading2" xfId="277"/>
    <cellStyle name="Input" xfId="278" builtinId="20" customBuiltin="1"/>
    <cellStyle name="Input [yellow]" xfId="279"/>
    <cellStyle name="Input [yellow] 2" xfId="280"/>
    <cellStyle name="Input [yellow] 3" xfId="281"/>
    <cellStyle name="Input [yellow] 4" xfId="282"/>
    <cellStyle name="Input [yellow]_ERB" xfId="283"/>
    <cellStyle name="Input 2" xfId="284"/>
    <cellStyle name="Input 3" xfId="285"/>
    <cellStyle name="Input 4" xfId="286"/>
    <cellStyle name="Input Cells" xfId="287"/>
    <cellStyle name="Input Cells Percent" xfId="288"/>
    <cellStyle name="Lines" xfId="289"/>
    <cellStyle name="LINKED" xfId="290"/>
    <cellStyle name="Linked Cell" xfId="291" builtinId="24" customBuiltin="1"/>
    <cellStyle name="modified border" xfId="292"/>
    <cellStyle name="modified border 2" xfId="293"/>
    <cellStyle name="modified border 3" xfId="294"/>
    <cellStyle name="modified border 4" xfId="295"/>
    <cellStyle name="modified border1" xfId="296"/>
    <cellStyle name="modified border1 2" xfId="297"/>
    <cellStyle name="modified border1 3" xfId="298"/>
    <cellStyle name="modified border1 4" xfId="299"/>
    <cellStyle name="Neutral" xfId="300" builtinId="28" customBuiltin="1"/>
    <cellStyle name="Neutral 2" xfId="301"/>
    <cellStyle name="NewStyle" xfId="302"/>
    <cellStyle name="no dec" xfId="303"/>
    <cellStyle name="Normal" xfId="0" builtinId="0"/>
    <cellStyle name="Normal - Style1" xfId="304"/>
    <cellStyle name="Normal - Style1 2" xfId="305"/>
    <cellStyle name="Normal - Style1 3" xfId="306"/>
    <cellStyle name="Normal - Style1 4" xfId="307"/>
    <cellStyle name="Normal - Style1_Depreciation Exp" xfId="308"/>
    <cellStyle name="Normal 10" xfId="309"/>
    <cellStyle name="Normal 11" xfId="310"/>
    <cellStyle name="Normal 12" xfId="311"/>
    <cellStyle name="Normal 13" xfId="312"/>
    <cellStyle name="Normal 14" xfId="313"/>
    <cellStyle name="Normal 15" xfId="314"/>
    <cellStyle name="Normal 16" xfId="315"/>
    <cellStyle name="Normal 17" xfId="316"/>
    <cellStyle name="Normal 2" xfId="317"/>
    <cellStyle name="Normal 2 2" xfId="318"/>
    <cellStyle name="Normal 2 2 2" xfId="319"/>
    <cellStyle name="Normal 2 2 3" xfId="320"/>
    <cellStyle name="Normal 2 2_4.14E Miscellaneous Operating Expense working file" xfId="321"/>
    <cellStyle name="Normal 2 3" xfId="322"/>
    <cellStyle name="Normal 2 4" xfId="323"/>
    <cellStyle name="Normal 2 5" xfId="324"/>
    <cellStyle name="Normal 2 6" xfId="325"/>
    <cellStyle name="Normal 2 7" xfId="326"/>
    <cellStyle name="Normal 2 8" xfId="327"/>
    <cellStyle name="Normal 2 9" xfId="328"/>
    <cellStyle name="Normal 2_Allocation Method - Working File" xfId="329"/>
    <cellStyle name="Normal 3" xfId="330"/>
    <cellStyle name="Normal 3 2" xfId="331"/>
    <cellStyle name="Normal 3 3" xfId="332"/>
    <cellStyle name="Normal 3_4.14E Miscellaneous Operating Expense working file" xfId="333"/>
    <cellStyle name="Normal 4" xfId="334"/>
    <cellStyle name="Normal 5" xfId="335"/>
    <cellStyle name="Normal 6" xfId="336"/>
    <cellStyle name="Normal 7" xfId="337"/>
    <cellStyle name="Normal 8" xfId="338"/>
    <cellStyle name="Normal 9" xfId="339"/>
    <cellStyle name="Note" xfId="340" builtinId="10" customBuiltin="1"/>
    <cellStyle name="Note 10" xfId="341"/>
    <cellStyle name="Note 11" xfId="342"/>
    <cellStyle name="Note 12" xfId="343"/>
    <cellStyle name="Note 2" xfId="344"/>
    <cellStyle name="Note 3" xfId="345"/>
    <cellStyle name="Note 4" xfId="346"/>
    <cellStyle name="Note 5" xfId="347"/>
    <cellStyle name="Note 6" xfId="348"/>
    <cellStyle name="Note 7" xfId="349"/>
    <cellStyle name="Note 8" xfId="350"/>
    <cellStyle name="Note 9" xfId="351"/>
    <cellStyle name="Output" xfId="352" builtinId="21" customBuiltin="1"/>
    <cellStyle name="Output 2" xfId="353"/>
    <cellStyle name="Percen - Style1" xfId="354"/>
    <cellStyle name="Percen - Style2" xfId="355"/>
    <cellStyle name="Percen - Style3" xfId="356"/>
    <cellStyle name="Percent" xfId="357" builtinId="5"/>
    <cellStyle name="Percent [2]" xfId="358"/>
    <cellStyle name="Percent 10" xfId="359"/>
    <cellStyle name="Percent 11" xfId="360"/>
    <cellStyle name="Percent 2" xfId="361"/>
    <cellStyle name="Percent 3" xfId="362"/>
    <cellStyle name="Percent 4" xfId="363"/>
    <cellStyle name="Percent 4 2" xfId="364"/>
    <cellStyle name="Percent 5" xfId="365"/>
    <cellStyle name="Percent 6" xfId="366"/>
    <cellStyle name="Percent 7" xfId="367"/>
    <cellStyle name="Percent 8" xfId="368"/>
    <cellStyle name="Percent 9" xfId="369"/>
    <cellStyle name="Processing" xfId="370"/>
    <cellStyle name="PSChar" xfId="371"/>
    <cellStyle name="PSDate" xfId="372"/>
    <cellStyle name="PSDec" xfId="373"/>
    <cellStyle name="PSHeading" xfId="374"/>
    <cellStyle name="PSInt" xfId="375"/>
    <cellStyle name="PSSpacer" xfId="376"/>
    <cellStyle name="purple - Style8" xfId="377"/>
    <cellStyle name="RED" xfId="378"/>
    <cellStyle name="Red - Style7" xfId="379"/>
    <cellStyle name="RED_04 07E Wild Horse Wind Expansion (C) (2)" xfId="380"/>
    <cellStyle name="Report" xfId="381"/>
    <cellStyle name="Report Bar" xfId="382"/>
    <cellStyle name="Report Heading" xfId="383"/>
    <cellStyle name="Report Percent" xfId="384"/>
    <cellStyle name="Report Unit Cost" xfId="385"/>
    <cellStyle name="Reports" xfId="386"/>
    <cellStyle name="Reports Total" xfId="387"/>
    <cellStyle name="Reports Unit Cost Total" xfId="388"/>
    <cellStyle name="RevList" xfId="389"/>
    <cellStyle name="round100" xfId="390"/>
    <cellStyle name="SAPBEXaggData" xfId="391"/>
    <cellStyle name="SAPBEXaggDataEmph" xfId="392"/>
    <cellStyle name="SAPBEXaggItem" xfId="393"/>
    <cellStyle name="SAPBEXaggItemX" xfId="394"/>
    <cellStyle name="SAPBEXchaText" xfId="395"/>
    <cellStyle name="SAPBEXexcBad7" xfId="396"/>
    <cellStyle name="SAPBEXexcBad8" xfId="397"/>
    <cellStyle name="SAPBEXexcBad9" xfId="398"/>
    <cellStyle name="SAPBEXexcCritical4" xfId="399"/>
    <cellStyle name="SAPBEXexcCritical5" xfId="400"/>
    <cellStyle name="SAPBEXexcCritical6" xfId="401"/>
    <cellStyle name="SAPBEXexcGood1" xfId="402"/>
    <cellStyle name="SAPBEXexcGood2" xfId="403"/>
    <cellStyle name="SAPBEXexcGood3" xfId="404"/>
    <cellStyle name="SAPBEXfilterDrill" xfId="405"/>
    <cellStyle name="SAPBEXfilterItem" xfId="406"/>
    <cellStyle name="SAPBEXfilterText" xfId="407"/>
    <cellStyle name="SAPBEXformats" xfId="408"/>
    <cellStyle name="SAPBEXheaderItem" xfId="409"/>
    <cellStyle name="SAPBEXheaderText" xfId="410"/>
    <cellStyle name="SAPBEXHLevel0" xfId="411"/>
    <cellStyle name="SAPBEXHLevel0X" xfId="412"/>
    <cellStyle name="SAPBEXHLevel1" xfId="413"/>
    <cellStyle name="SAPBEXHLevel1X" xfId="414"/>
    <cellStyle name="SAPBEXHLevel2" xfId="415"/>
    <cellStyle name="SAPBEXHLevel2X" xfId="416"/>
    <cellStyle name="SAPBEXHLevel3" xfId="417"/>
    <cellStyle name="SAPBEXHLevel3X" xfId="418"/>
    <cellStyle name="SAPBEXresData" xfId="419"/>
    <cellStyle name="SAPBEXresDataEmph" xfId="420"/>
    <cellStyle name="SAPBEXresItem" xfId="421"/>
    <cellStyle name="SAPBEXresItemX" xfId="422"/>
    <cellStyle name="SAPBEXstdData" xfId="423"/>
    <cellStyle name="SAPBEXstdDataEmph" xfId="424"/>
    <cellStyle name="SAPBEXstdItem" xfId="425"/>
    <cellStyle name="SAPBEXstdItemX" xfId="426"/>
    <cellStyle name="SAPBEXtitle" xfId="427"/>
    <cellStyle name="SAPBEXundefined" xfId="428"/>
    <cellStyle name="shade" xfId="429"/>
    <cellStyle name="StmtTtl1" xfId="430"/>
    <cellStyle name="StmtTtl1 2" xfId="431"/>
    <cellStyle name="StmtTtl1 3" xfId="432"/>
    <cellStyle name="StmtTtl1 4" xfId="433"/>
    <cellStyle name="StmtTtl1_ERB" xfId="434"/>
    <cellStyle name="StmtTtl2" xfId="435"/>
    <cellStyle name="STYL1 - Style1" xfId="436"/>
    <cellStyle name="Style 1" xfId="437"/>
    <cellStyle name="Style 1 2" xfId="438"/>
    <cellStyle name="Style 1 3" xfId="439"/>
    <cellStyle name="Style 1 4" xfId="440"/>
    <cellStyle name="Style 1_4.14E Miscellaneous Operating Expense working file" xfId="441"/>
    <cellStyle name="Subtotal" xfId="442"/>
    <cellStyle name="Sub-total" xfId="443"/>
    <cellStyle name="Title" xfId="444" builtinId="15" customBuiltin="1"/>
    <cellStyle name="Title: Major" xfId="445"/>
    <cellStyle name="Title: Minor" xfId="446"/>
    <cellStyle name="Title: Worksheet" xfId="447"/>
    <cellStyle name="Total" xfId="448" builtinId="25" customBuiltin="1"/>
    <cellStyle name="Total 2" xfId="449"/>
    <cellStyle name="Total4 - Style4" xfId="450"/>
    <cellStyle name="Warning Text" xfId="451" builtinId="11" customBuiltin="1"/>
    <cellStyle name="Warning Text 2" xfId="45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B3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view="pageLayout" zoomScaleNormal="100" workbookViewId="0">
      <selection activeCell="E16" sqref="E16"/>
    </sheetView>
  </sheetViews>
  <sheetFormatPr defaultRowHeight="11.25" x14ac:dyDescent="0.2"/>
  <cols>
    <col min="1" max="1" width="7.83203125" customWidth="1"/>
    <col min="2" max="2" width="1.6640625" customWidth="1"/>
    <col min="3" max="3" width="66.5" customWidth="1"/>
    <col min="4" max="4" width="1.6640625" customWidth="1"/>
    <col min="5" max="5" width="21.1640625" bestFit="1" customWidth="1"/>
    <col min="6" max="6" width="1.6640625" customWidth="1"/>
    <col min="7" max="7" width="19" bestFit="1" customWidth="1"/>
    <col min="8" max="8" width="15" bestFit="1" customWidth="1"/>
  </cols>
  <sheetData>
    <row r="1" spans="1:7" ht="18" x14ac:dyDescent="0.25">
      <c r="A1" s="83" t="s">
        <v>3</v>
      </c>
      <c r="B1" s="83"/>
      <c r="C1" s="83"/>
      <c r="D1" s="83"/>
      <c r="E1" s="83"/>
      <c r="F1" s="83"/>
      <c r="G1" s="83"/>
    </row>
    <row r="2" spans="1:7" s="4" customFormat="1" ht="14.25" x14ac:dyDescent="0.2">
      <c r="A2" s="5"/>
      <c r="B2" s="5"/>
      <c r="C2" s="5"/>
      <c r="D2" s="5"/>
      <c r="E2" s="5"/>
    </row>
    <row r="3" spans="1:7" ht="15.75" x14ac:dyDescent="0.25">
      <c r="A3" s="82" t="s">
        <v>57</v>
      </c>
      <c r="B3" s="82"/>
      <c r="C3" s="82"/>
      <c r="D3" s="82"/>
      <c r="E3" s="82"/>
      <c r="F3" s="82"/>
      <c r="G3" s="82"/>
    </row>
    <row r="4" spans="1:7" ht="15.75" x14ac:dyDescent="0.25">
      <c r="A4" s="82" t="s">
        <v>63</v>
      </c>
      <c r="B4" s="82"/>
      <c r="C4" s="82"/>
      <c r="D4" s="82"/>
      <c r="E4" s="82"/>
      <c r="F4" s="82"/>
      <c r="G4" s="82"/>
    </row>
    <row r="5" spans="1:7" ht="15.75" x14ac:dyDescent="0.25">
      <c r="A5" s="14"/>
      <c r="B5" s="14"/>
      <c r="C5" s="14"/>
      <c r="D5" s="14"/>
      <c r="E5" s="14"/>
    </row>
    <row r="6" spans="1:7" s="4" customFormat="1" ht="15" x14ac:dyDescent="0.25">
      <c r="A6" s="81"/>
      <c r="B6" s="81"/>
      <c r="C6" s="81"/>
      <c r="D6" s="81"/>
      <c r="E6" s="81"/>
    </row>
    <row r="7" spans="1:7" s="4" customFormat="1" ht="14.25" x14ac:dyDescent="0.2">
      <c r="A7" s="5"/>
      <c r="B7" s="5"/>
      <c r="C7" s="5"/>
      <c r="D7" s="5"/>
      <c r="E7" s="5"/>
    </row>
    <row r="8" spans="1:7" s="4" customFormat="1" ht="15" x14ac:dyDescent="0.25">
      <c r="A8" s="5"/>
      <c r="B8" s="5"/>
      <c r="C8" s="5"/>
      <c r="D8" s="5"/>
      <c r="E8" s="10"/>
    </row>
    <row r="9" spans="1:7" s="4" customFormat="1" ht="15" x14ac:dyDescent="0.25">
      <c r="A9" s="5"/>
      <c r="B9" s="5"/>
      <c r="C9" s="5"/>
      <c r="D9" s="5"/>
      <c r="E9" s="80" t="s">
        <v>41</v>
      </c>
      <c r="F9" s="80"/>
      <c r="G9" s="80"/>
    </row>
    <row r="10" spans="1:7" ht="15" x14ac:dyDescent="0.25">
      <c r="A10" s="2"/>
      <c r="B10" s="2"/>
      <c r="C10" s="2"/>
      <c r="D10" s="2"/>
      <c r="E10" s="2" t="s">
        <v>64</v>
      </c>
      <c r="G10" s="2" t="s">
        <v>6</v>
      </c>
    </row>
    <row r="11" spans="1:7" ht="15" x14ac:dyDescent="0.25">
      <c r="A11" s="16" t="s">
        <v>2</v>
      </c>
      <c r="B11" s="2"/>
      <c r="C11" s="16" t="s">
        <v>13</v>
      </c>
      <c r="D11" s="2"/>
      <c r="E11" s="16" t="s">
        <v>65</v>
      </c>
      <c r="G11" s="16" t="s">
        <v>66</v>
      </c>
    </row>
    <row r="12" spans="1:7" ht="14.25" x14ac:dyDescent="0.2">
      <c r="A12" s="3"/>
      <c r="B12" s="3"/>
      <c r="C12" s="3"/>
      <c r="D12" s="3"/>
      <c r="E12" s="6">
        <v>-1</v>
      </c>
      <c r="G12" s="6">
        <v>-2</v>
      </c>
    </row>
    <row r="13" spans="1:7" ht="14.25" x14ac:dyDescent="0.2">
      <c r="A13" s="3"/>
      <c r="B13" s="3"/>
      <c r="C13" s="3"/>
      <c r="D13" s="3"/>
      <c r="E13" s="6"/>
    </row>
    <row r="14" spans="1:7" ht="16.5" x14ac:dyDescent="0.2">
      <c r="A14" s="5">
        <v>1</v>
      </c>
      <c r="B14" s="4"/>
      <c r="C14" s="4" t="s">
        <v>72</v>
      </c>
      <c r="D14" s="4"/>
      <c r="E14" s="7">
        <v>1449032.8892179336</v>
      </c>
      <c r="G14" s="7">
        <v>1449032.8892179336</v>
      </c>
    </row>
    <row r="15" spans="1:7" ht="14.25" x14ac:dyDescent="0.2">
      <c r="A15" s="5"/>
      <c r="B15" s="5"/>
      <c r="C15" s="4"/>
      <c r="D15" s="4"/>
      <c r="E15" s="7"/>
      <c r="G15" s="7"/>
    </row>
    <row r="16" spans="1:7" ht="16.5" x14ac:dyDescent="0.2">
      <c r="A16" s="5">
        <v>2</v>
      </c>
      <c r="B16" s="5"/>
      <c r="C16" s="4" t="s">
        <v>73</v>
      </c>
      <c r="D16" s="4"/>
      <c r="E16" s="52">
        <v>547560</v>
      </c>
      <c r="G16" s="52">
        <v>547560</v>
      </c>
    </row>
    <row r="17" spans="1:8" ht="14.25" x14ac:dyDescent="0.2">
      <c r="A17" s="5"/>
      <c r="B17" s="5"/>
      <c r="C17" s="4"/>
      <c r="D17" s="4"/>
      <c r="E17" s="7"/>
      <c r="G17" s="7"/>
    </row>
    <row r="18" spans="1:8" ht="16.5" x14ac:dyDescent="0.2">
      <c r="A18" s="5">
        <v>3</v>
      </c>
      <c r="B18" s="5"/>
      <c r="C18" s="4" t="s">
        <v>74</v>
      </c>
      <c r="D18" s="4"/>
      <c r="E18" s="7">
        <v>901472.88921793364</v>
      </c>
      <c r="F18" s="4"/>
      <c r="G18" s="7">
        <v>901472.88921793364</v>
      </c>
      <c r="H18" s="4"/>
    </row>
    <row r="19" spans="1:8" ht="14.25" x14ac:dyDescent="0.2">
      <c r="A19" s="4"/>
      <c r="B19" s="4"/>
      <c r="C19" s="4"/>
      <c r="D19" s="4"/>
      <c r="F19" s="7"/>
      <c r="H19" s="7"/>
    </row>
    <row r="20" spans="1:8" ht="16.5" x14ac:dyDescent="0.2">
      <c r="A20" s="5">
        <v>4</v>
      </c>
      <c r="B20" s="5"/>
      <c r="C20" s="4" t="s">
        <v>71</v>
      </c>
      <c r="D20" s="4"/>
      <c r="E20" s="55">
        <v>2041650652.7259686</v>
      </c>
      <c r="F20" s="4"/>
      <c r="G20" s="55">
        <v>878642701.11990488</v>
      </c>
      <c r="H20" s="4"/>
    </row>
    <row r="21" spans="1:8" ht="14.25" x14ac:dyDescent="0.2">
      <c r="A21" s="5"/>
      <c r="B21" s="5"/>
      <c r="C21" s="4"/>
      <c r="D21" s="4"/>
      <c r="E21" s="7"/>
      <c r="F21" s="4"/>
      <c r="G21" s="7"/>
      <c r="H21" s="4"/>
    </row>
    <row r="22" spans="1:8" ht="14.25" x14ac:dyDescent="0.2">
      <c r="A22" s="5">
        <v>5</v>
      </c>
      <c r="B22" s="5"/>
      <c r="C22" s="4" t="s">
        <v>75</v>
      </c>
      <c r="D22" s="4"/>
      <c r="E22" s="56">
        <v>4.4154120491392892E-4</v>
      </c>
      <c r="F22" s="4"/>
      <c r="G22" s="56">
        <v>1.0259834720858999E-3</v>
      </c>
      <c r="H22" s="4"/>
    </row>
    <row r="23" spans="1:8" ht="14.25" x14ac:dyDescent="0.2">
      <c r="A23" s="5"/>
      <c r="B23" s="5"/>
      <c r="C23" s="4"/>
      <c r="D23" s="4"/>
      <c r="E23" s="9"/>
      <c r="F23" s="4"/>
      <c r="G23" s="4"/>
      <c r="H23" s="4"/>
    </row>
    <row r="24" spans="1:8" ht="14.25" x14ac:dyDescent="0.2">
      <c r="A24" s="4"/>
      <c r="B24" s="4"/>
      <c r="C24" s="4"/>
      <c r="D24" s="4"/>
      <c r="E24" s="4"/>
    </row>
    <row r="25" spans="1:8" ht="14.25" x14ac:dyDescent="0.2">
      <c r="A25" s="13"/>
      <c r="B25" s="13"/>
      <c r="C25" s="13"/>
      <c r="D25" s="15"/>
      <c r="E25" s="4"/>
    </row>
    <row r="26" spans="1:8" ht="15" x14ac:dyDescent="0.25">
      <c r="A26" s="1" t="s">
        <v>12</v>
      </c>
      <c r="B26" s="1"/>
      <c r="C26" s="4"/>
      <c r="D26" s="4"/>
      <c r="E26" s="4"/>
    </row>
    <row r="27" spans="1:8" ht="16.5" x14ac:dyDescent="0.2">
      <c r="A27" s="12">
        <v>1</v>
      </c>
      <c r="B27" s="12"/>
      <c r="C27" s="4" t="s">
        <v>98</v>
      </c>
      <c r="D27" s="4"/>
      <c r="E27" s="4"/>
    </row>
    <row r="28" spans="1:8" ht="16.5" x14ac:dyDescent="0.2">
      <c r="A28" s="12">
        <v>2</v>
      </c>
      <c r="B28" s="12"/>
      <c r="C28" s="4" t="s">
        <v>59</v>
      </c>
      <c r="D28" s="4"/>
      <c r="E28" s="4"/>
    </row>
    <row r="29" spans="1:8" ht="16.5" x14ac:dyDescent="0.2">
      <c r="A29" s="12">
        <v>3</v>
      </c>
      <c r="B29" s="4"/>
      <c r="C29" s="4" t="s">
        <v>99</v>
      </c>
      <c r="D29" s="4"/>
      <c r="E29" s="4"/>
    </row>
  </sheetData>
  <mergeCells count="5">
    <mergeCell ref="E9:G9"/>
    <mergeCell ref="A6:E6"/>
    <mergeCell ref="A4:G4"/>
    <mergeCell ref="A3:G3"/>
    <mergeCell ref="A1:G1"/>
  </mergeCells>
  <printOptions horizontalCentered="1"/>
  <pageMargins left="0.7" right="0.7" top="1.25" bottom="0.75" header="0.55000000000000004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view="pageLayout" topLeftCell="A10" zoomScaleNormal="100" workbookViewId="0">
      <selection activeCell="E18" sqref="E18"/>
    </sheetView>
  </sheetViews>
  <sheetFormatPr defaultRowHeight="11.25" x14ac:dyDescent="0.2"/>
  <cols>
    <col min="1" max="1" width="7.83203125" customWidth="1"/>
    <col min="2" max="2" width="1.6640625" customWidth="1"/>
    <col min="3" max="3" width="62.83203125" customWidth="1"/>
    <col min="4" max="4" width="1.6640625" customWidth="1"/>
    <col min="5" max="5" width="19" bestFit="1" customWidth="1"/>
    <col min="6" max="6" width="1.6640625" customWidth="1"/>
    <col min="7" max="7" width="19" bestFit="1" customWidth="1"/>
    <col min="8" max="8" width="19.5" customWidth="1"/>
  </cols>
  <sheetData>
    <row r="1" spans="1:8" ht="18" x14ac:dyDescent="0.25">
      <c r="A1" s="83" t="s">
        <v>3</v>
      </c>
      <c r="B1" s="83"/>
      <c r="C1" s="83"/>
      <c r="D1" s="83"/>
      <c r="E1" s="83"/>
      <c r="F1" s="83"/>
      <c r="G1" s="83"/>
    </row>
    <row r="2" spans="1:8" s="4" customFormat="1" ht="14.25" x14ac:dyDescent="0.2">
      <c r="A2" s="5"/>
      <c r="B2" s="5"/>
      <c r="C2" s="5"/>
      <c r="D2" s="5"/>
      <c r="E2" s="5"/>
    </row>
    <row r="3" spans="1:8" ht="15.75" x14ac:dyDescent="0.25">
      <c r="A3" s="82" t="s">
        <v>57</v>
      </c>
      <c r="B3" s="82"/>
      <c r="C3" s="82"/>
      <c r="D3" s="82"/>
      <c r="E3" s="82"/>
      <c r="F3" s="82"/>
      <c r="G3" s="82"/>
    </row>
    <row r="4" spans="1:8" ht="15.75" x14ac:dyDescent="0.25">
      <c r="A4" s="82" t="s">
        <v>93</v>
      </c>
      <c r="B4" s="82"/>
      <c r="C4" s="82"/>
      <c r="D4" s="82"/>
      <c r="E4" s="82"/>
      <c r="F4" s="82"/>
      <c r="G4" s="82"/>
    </row>
    <row r="5" spans="1:8" ht="15.75" x14ac:dyDescent="0.25">
      <c r="A5" s="14"/>
      <c r="B5" s="14"/>
      <c r="C5" s="14"/>
      <c r="D5" s="14"/>
      <c r="E5" s="14"/>
    </row>
    <row r="6" spans="1:8" s="4" customFormat="1" ht="15" x14ac:dyDescent="0.25">
      <c r="A6" s="81"/>
      <c r="B6" s="81"/>
      <c r="C6" s="81"/>
      <c r="D6" s="81"/>
      <c r="E6" s="81"/>
    </row>
    <row r="7" spans="1:8" s="4" customFormat="1" ht="14.25" x14ac:dyDescent="0.2">
      <c r="A7" s="5"/>
      <c r="B7" s="5"/>
      <c r="C7" s="5"/>
      <c r="D7" s="5"/>
      <c r="E7" s="5"/>
    </row>
    <row r="8" spans="1:8" s="4" customFormat="1" ht="15" x14ac:dyDescent="0.25">
      <c r="A8" s="5"/>
      <c r="B8" s="5"/>
      <c r="C8" s="5"/>
      <c r="D8" s="5"/>
      <c r="E8" s="10"/>
    </row>
    <row r="9" spans="1:8" s="4" customFormat="1" ht="15" x14ac:dyDescent="0.25">
      <c r="A9" s="5"/>
      <c r="B9" s="5"/>
      <c r="C9" s="5"/>
      <c r="D9" s="5"/>
      <c r="E9" s="80" t="s">
        <v>41</v>
      </c>
      <c r="F9" s="80"/>
      <c r="G9" s="80"/>
      <c r="H9" s="96" t="s">
        <v>115</v>
      </c>
    </row>
    <row r="10" spans="1:8" ht="15" x14ac:dyDescent="0.25">
      <c r="A10" s="2"/>
      <c r="B10" s="2"/>
      <c r="C10" s="2"/>
      <c r="D10" s="2"/>
      <c r="E10" s="2" t="s">
        <v>64</v>
      </c>
      <c r="G10" s="2" t="s">
        <v>6</v>
      </c>
      <c r="H10" s="96" t="s">
        <v>116</v>
      </c>
    </row>
    <row r="11" spans="1:8" ht="15" x14ac:dyDescent="0.25">
      <c r="A11" s="16" t="s">
        <v>2</v>
      </c>
      <c r="B11" s="2"/>
      <c r="C11" s="16" t="s">
        <v>13</v>
      </c>
      <c r="D11" s="2"/>
      <c r="E11" s="16" t="s">
        <v>65</v>
      </c>
      <c r="G11" s="16" t="s">
        <v>66</v>
      </c>
      <c r="H11" s="97" t="s">
        <v>117</v>
      </c>
    </row>
    <row r="12" spans="1:8" ht="14.25" x14ac:dyDescent="0.2">
      <c r="A12" s="3"/>
      <c r="B12" s="3"/>
      <c r="C12" s="3"/>
      <c r="D12" s="3"/>
      <c r="E12" s="6">
        <v>-1</v>
      </c>
      <c r="G12" s="6">
        <v>-2</v>
      </c>
      <c r="H12" s="98"/>
    </row>
    <row r="13" spans="1:8" ht="14.25" x14ac:dyDescent="0.2">
      <c r="A13" s="3"/>
      <c r="B13" s="3"/>
      <c r="C13" s="3"/>
      <c r="D13" s="3"/>
      <c r="E13" s="6"/>
      <c r="H13" s="98"/>
    </row>
    <row r="14" spans="1:8" ht="16.5" x14ac:dyDescent="0.2">
      <c r="A14" s="5">
        <v>1</v>
      </c>
      <c r="B14" s="4"/>
      <c r="C14" s="4" t="s">
        <v>72</v>
      </c>
      <c r="D14" s="4"/>
      <c r="E14" s="7">
        <v>1449032.8892179336</v>
      </c>
      <c r="G14" s="7">
        <v>1449032.8892179336</v>
      </c>
      <c r="H14" s="99">
        <v>1800358</v>
      </c>
    </row>
    <row r="15" spans="1:8" ht="14.25" x14ac:dyDescent="0.2">
      <c r="A15" s="5"/>
      <c r="B15" s="5"/>
      <c r="C15" s="4"/>
      <c r="D15" s="4"/>
      <c r="E15" s="7"/>
      <c r="G15" s="7"/>
      <c r="H15" s="98"/>
    </row>
    <row r="16" spans="1:8" ht="16.5" x14ac:dyDescent="0.2">
      <c r="A16" s="5">
        <v>2</v>
      </c>
      <c r="B16" s="5"/>
      <c r="C16" s="4" t="s">
        <v>73</v>
      </c>
      <c r="D16" s="4"/>
      <c r="E16" s="52">
        <v>547560</v>
      </c>
      <c r="G16" s="52">
        <v>547560</v>
      </c>
      <c r="H16" s="100">
        <v>547560</v>
      </c>
    </row>
    <row r="17" spans="1:8" ht="14.25" x14ac:dyDescent="0.2">
      <c r="A17" s="5"/>
      <c r="B17" s="5"/>
      <c r="C17" s="4"/>
      <c r="D17" s="4"/>
      <c r="E17" s="7"/>
      <c r="G17" s="7"/>
      <c r="H17" s="98"/>
    </row>
    <row r="18" spans="1:8" ht="16.5" x14ac:dyDescent="0.2">
      <c r="A18" s="5">
        <v>3</v>
      </c>
      <c r="B18" s="5"/>
      <c r="C18" s="4" t="s">
        <v>74</v>
      </c>
      <c r="D18" s="4"/>
      <c r="E18" s="7">
        <v>901472.88921793364</v>
      </c>
      <c r="F18" s="4"/>
      <c r="G18" s="7">
        <v>901472.88921793364</v>
      </c>
      <c r="H18" s="99">
        <f>H14-H16</f>
        <v>1252798</v>
      </c>
    </row>
    <row r="19" spans="1:8" ht="14.25" x14ac:dyDescent="0.2">
      <c r="A19" s="4"/>
      <c r="B19" s="4"/>
      <c r="C19" s="4"/>
      <c r="D19" s="4"/>
      <c r="F19" s="7"/>
      <c r="H19" s="99"/>
    </row>
    <row r="20" spans="1:8" ht="16.5" x14ac:dyDescent="0.2">
      <c r="A20" s="5">
        <v>4</v>
      </c>
      <c r="B20" s="5"/>
      <c r="C20" s="4" t="s">
        <v>76</v>
      </c>
      <c r="D20" s="4"/>
      <c r="E20" s="7">
        <v>245829143.94893634</v>
      </c>
      <c r="F20" s="4"/>
      <c r="G20" s="7">
        <v>104566513.51227236</v>
      </c>
      <c r="H20" s="99">
        <v>104566514</v>
      </c>
    </row>
    <row r="21" spans="1:8" ht="14.25" x14ac:dyDescent="0.2">
      <c r="A21" s="5"/>
      <c r="B21" s="5"/>
      <c r="C21" s="4"/>
      <c r="D21" s="4"/>
      <c r="E21" s="7"/>
      <c r="F21" s="4"/>
      <c r="G21" s="7"/>
      <c r="H21" s="101"/>
    </row>
    <row r="22" spans="1:8" ht="14.25" x14ac:dyDescent="0.2">
      <c r="A22" s="5">
        <v>5</v>
      </c>
      <c r="B22" s="5"/>
      <c r="C22" s="4" t="s">
        <v>77</v>
      </c>
      <c r="D22" s="4"/>
      <c r="E22" s="9">
        <v>3.6670708555417973E-3</v>
      </c>
      <c r="F22" s="4"/>
      <c r="G22" s="9">
        <v>8.621047589122622E-3</v>
      </c>
      <c r="H22" s="102">
        <f>H18/H20</f>
        <v>1.1980871811409912E-2</v>
      </c>
    </row>
    <row r="23" spans="1:8" ht="14.25" x14ac:dyDescent="0.2">
      <c r="A23" s="5"/>
      <c r="B23" s="5"/>
      <c r="C23" s="4"/>
      <c r="D23" s="4"/>
      <c r="E23" s="9"/>
      <c r="F23" s="4"/>
      <c r="G23" s="4"/>
      <c r="H23" s="4"/>
    </row>
    <row r="24" spans="1:8" ht="14.25" x14ac:dyDescent="0.2">
      <c r="A24" s="4"/>
      <c r="B24" s="4"/>
      <c r="C24" s="4"/>
      <c r="D24" s="4"/>
      <c r="E24" s="4"/>
    </row>
    <row r="25" spans="1:8" ht="14.25" x14ac:dyDescent="0.2">
      <c r="A25" s="13"/>
      <c r="B25" s="13"/>
      <c r="C25" s="13"/>
      <c r="D25" s="15"/>
      <c r="E25" s="4"/>
    </row>
    <row r="26" spans="1:8" ht="15" x14ac:dyDescent="0.25">
      <c r="A26" s="1" t="s">
        <v>12</v>
      </c>
      <c r="B26" s="1"/>
      <c r="C26" s="4"/>
      <c r="D26" s="4"/>
      <c r="E26" s="4"/>
    </row>
    <row r="27" spans="1:8" ht="16.5" x14ac:dyDescent="0.2">
      <c r="A27" s="12">
        <v>1</v>
      </c>
      <c r="B27" s="12"/>
      <c r="C27" s="4" t="s">
        <v>98</v>
      </c>
      <c r="D27" s="4"/>
      <c r="E27" s="4"/>
    </row>
    <row r="28" spans="1:8" ht="16.5" x14ac:dyDescent="0.2">
      <c r="A28" s="12">
        <v>2</v>
      </c>
      <c r="B28" s="12"/>
      <c r="C28" s="4" t="s">
        <v>59</v>
      </c>
      <c r="D28" s="4"/>
      <c r="E28" s="4"/>
    </row>
    <row r="29" spans="1:8" ht="16.5" x14ac:dyDescent="0.2">
      <c r="A29" s="12">
        <v>3</v>
      </c>
      <c r="B29" s="4"/>
      <c r="C29" s="4" t="s">
        <v>99</v>
      </c>
      <c r="D29" s="4"/>
      <c r="E29" s="4"/>
    </row>
  </sheetData>
  <mergeCells count="5">
    <mergeCell ref="A6:E6"/>
    <mergeCell ref="E9:G9"/>
    <mergeCell ref="A4:G4"/>
    <mergeCell ref="A3:G3"/>
    <mergeCell ref="A1:G1"/>
  </mergeCells>
  <printOptions horizontalCentered="1"/>
  <pageMargins left="0.7" right="0.7" top="1.25" bottom="0.75" header="0.55000000000000004" footer="0.3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M64"/>
  <sheetViews>
    <sheetView view="pageLayout" topLeftCell="A31" zoomScale="90" zoomScaleNormal="90" zoomScalePageLayoutView="90" workbookViewId="0">
      <selection activeCell="G24" sqref="G24:K24"/>
    </sheetView>
  </sheetViews>
  <sheetFormatPr defaultColWidth="9.33203125" defaultRowHeight="12.75" x14ac:dyDescent="0.2"/>
  <cols>
    <col min="1" max="1" width="6.5" style="18" customWidth="1"/>
    <col min="2" max="2" width="2" style="18" customWidth="1"/>
    <col min="3" max="3" width="51" style="18" customWidth="1"/>
    <col min="4" max="4" width="2" style="18" customWidth="1"/>
    <col min="5" max="5" width="26" style="18" bestFit="1" customWidth="1"/>
    <col min="6" max="6" width="2" style="18" customWidth="1"/>
    <col min="7" max="7" width="26" style="18" bestFit="1" customWidth="1"/>
    <col min="8" max="8" width="2" style="18" customWidth="1"/>
    <col min="9" max="9" width="23.5" style="18" bestFit="1" customWidth="1"/>
    <col min="10" max="10" width="2" style="18" customWidth="1"/>
    <col min="11" max="11" width="26" style="18" bestFit="1" customWidth="1"/>
    <col min="12" max="12" width="2" style="18" customWidth="1"/>
    <col min="13" max="13" width="15.6640625" style="18" bestFit="1" customWidth="1"/>
    <col min="14" max="16384" width="9.33203125" style="18"/>
  </cols>
  <sheetData>
    <row r="1" spans="1:13" ht="18" x14ac:dyDescent="0.25">
      <c r="A1" s="86" t="s">
        <v>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18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3" ht="15.75" x14ac:dyDescent="0.25">
      <c r="A3" s="85" t="s">
        <v>56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ht="15.75" x14ac:dyDescent="0.25">
      <c r="A4" s="85" t="s">
        <v>54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15.75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ht="15.75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15" customHeight="1" x14ac:dyDescent="0.2"/>
    <row r="8" spans="1:13" ht="15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M8" s="27" t="s">
        <v>6</v>
      </c>
    </row>
    <row r="9" spans="1:13" ht="15" x14ac:dyDescent="0.25">
      <c r="A9" s="20"/>
      <c r="B9" s="20"/>
      <c r="C9" s="20"/>
      <c r="D9" s="20"/>
      <c r="E9" s="20"/>
      <c r="F9" s="20"/>
      <c r="G9" s="84" t="s">
        <v>49</v>
      </c>
      <c r="H9" s="84"/>
      <c r="I9" s="84"/>
      <c r="J9" s="84"/>
      <c r="K9" s="84"/>
      <c r="M9" s="27" t="s">
        <v>51</v>
      </c>
    </row>
    <row r="10" spans="1:13" s="19" customFormat="1" ht="15" x14ac:dyDescent="0.25">
      <c r="A10" s="21" t="s">
        <v>2</v>
      </c>
      <c r="B10" s="26"/>
      <c r="C10" s="21" t="s">
        <v>16</v>
      </c>
      <c r="D10" s="26"/>
      <c r="E10" s="21" t="s">
        <v>17</v>
      </c>
      <c r="F10" s="26"/>
      <c r="G10" s="21" t="s">
        <v>4</v>
      </c>
      <c r="H10" s="26"/>
      <c r="I10" s="21" t="s">
        <v>5</v>
      </c>
      <c r="J10" s="26"/>
      <c r="K10" s="21" t="s">
        <v>6</v>
      </c>
      <c r="M10" s="21" t="s">
        <v>50</v>
      </c>
    </row>
    <row r="11" spans="1:13" s="17" customFormat="1" ht="15" x14ac:dyDescent="0.25">
      <c r="A11" s="22"/>
      <c r="B11" s="22"/>
      <c r="C11" s="22"/>
      <c r="D11" s="22"/>
      <c r="E11" s="28">
        <v>-1</v>
      </c>
      <c r="F11" s="22"/>
      <c r="G11" s="28">
        <v>-2</v>
      </c>
      <c r="H11" s="22"/>
      <c r="I11" s="28">
        <v>-3</v>
      </c>
      <c r="J11" s="22"/>
      <c r="K11" s="28">
        <v>-4</v>
      </c>
      <c r="M11" s="28">
        <v>-5</v>
      </c>
    </row>
    <row r="12" spans="1:13" ht="14.25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3" ht="15" x14ac:dyDescent="0.25">
      <c r="A13" s="20"/>
      <c r="B13" s="20"/>
      <c r="C13" s="22" t="s">
        <v>18</v>
      </c>
      <c r="D13" s="20"/>
      <c r="E13" s="20"/>
      <c r="F13" s="20"/>
      <c r="G13" s="20"/>
      <c r="H13" s="20"/>
      <c r="I13" s="20"/>
      <c r="J13" s="20"/>
      <c r="K13" s="20"/>
    </row>
    <row r="14" spans="1:13" ht="14.25" x14ac:dyDescent="0.2">
      <c r="A14" s="23">
        <v>1</v>
      </c>
      <c r="B14" s="20"/>
      <c r="C14" s="49" t="s">
        <v>19</v>
      </c>
      <c r="D14" s="20"/>
      <c r="E14" s="38">
        <v>7629582517.4841652</v>
      </c>
      <c r="F14" s="39"/>
      <c r="G14" s="38">
        <v>3485163614.9145436</v>
      </c>
      <c r="H14" s="38"/>
      <c r="I14" s="38">
        <v>448255220.88507736</v>
      </c>
      <c r="J14" s="38"/>
      <c r="K14" s="38">
        <v>3696163681.6845441</v>
      </c>
      <c r="M14" s="45">
        <v>0.48445162932759583</v>
      </c>
    </row>
    <row r="15" spans="1:13" ht="14.25" x14ac:dyDescent="0.2">
      <c r="A15" s="23">
        <v>2</v>
      </c>
      <c r="B15" s="20"/>
      <c r="C15" s="49" t="s">
        <v>20</v>
      </c>
      <c r="D15" s="20"/>
      <c r="E15" s="40">
        <v>-2699587026.0649977</v>
      </c>
      <c r="F15" s="41"/>
      <c r="G15" s="40">
        <v>-1236841302.6906061</v>
      </c>
      <c r="H15" s="40"/>
      <c r="I15" s="40">
        <v>-158794766.79699612</v>
      </c>
      <c r="J15" s="40"/>
      <c r="K15" s="40">
        <v>-1303950956.5773957</v>
      </c>
      <c r="M15" s="45">
        <v>0.48301867803760906</v>
      </c>
    </row>
    <row r="16" spans="1:13" ht="14.25" x14ac:dyDescent="0.2">
      <c r="A16" s="23">
        <v>3</v>
      </c>
      <c r="B16" s="20"/>
      <c r="C16" s="49" t="s">
        <v>1</v>
      </c>
      <c r="D16" s="20"/>
      <c r="E16" s="40">
        <v>0</v>
      </c>
      <c r="F16" s="41"/>
      <c r="G16" s="40">
        <v>0</v>
      </c>
      <c r="H16" s="40"/>
      <c r="I16" s="40">
        <v>0</v>
      </c>
      <c r="J16" s="40"/>
      <c r="K16" s="40">
        <v>0</v>
      </c>
      <c r="M16" s="45">
        <v>0</v>
      </c>
    </row>
    <row r="17" spans="1:13" ht="14.25" x14ac:dyDescent="0.2">
      <c r="A17" s="23">
        <v>4</v>
      </c>
      <c r="B17" s="20"/>
      <c r="C17" s="49" t="s">
        <v>21</v>
      </c>
      <c r="D17" s="20"/>
      <c r="E17" s="40">
        <v>203573761.00000003</v>
      </c>
      <c r="F17" s="41"/>
      <c r="G17" s="40">
        <v>92991702.122970328</v>
      </c>
      <c r="H17" s="40"/>
      <c r="I17" s="40">
        <v>11960418.672233116</v>
      </c>
      <c r="J17" s="40"/>
      <c r="K17" s="40">
        <v>98621640.204796582</v>
      </c>
      <c r="M17" s="45">
        <v>0.48445162932759572</v>
      </c>
    </row>
    <row r="18" spans="1:13" ht="14.25" x14ac:dyDescent="0.2">
      <c r="A18" s="23">
        <v>5</v>
      </c>
      <c r="B18" s="20"/>
      <c r="C18" s="49" t="s">
        <v>22</v>
      </c>
      <c r="D18" s="20"/>
      <c r="E18" s="42">
        <v>-280320825.12875003</v>
      </c>
      <c r="F18" s="41"/>
      <c r="G18" s="42">
        <v>37042952.39868594</v>
      </c>
      <c r="H18" s="40"/>
      <c r="I18" s="42">
        <v>84831524.256760955</v>
      </c>
      <c r="J18" s="40"/>
      <c r="K18" s="42">
        <v>-402195301.78419691</v>
      </c>
      <c r="M18" s="46">
        <v>1.4347678293236705</v>
      </c>
    </row>
    <row r="19" spans="1:13" s="17" customFormat="1" ht="15" x14ac:dyDescent="0.25">
      <c r="A19" s="23">
        <v>6</v>
      </c>
      <c r="B19" s="22"/>
      <c r="C19" s="22" t="s">
        <v>23</v>
      </c>
      <c r="D19" s="22"/>
      <c r="E19" s="43">
        <v>4853248427.2904177</v>
      </c>
      <c r="F19" s="44"/>
      <c r="G19" s="43">
        <v>2378356966.7455935</v>
      </c>
      <c r="H19" s="43"/>
      <c r="I19" s="43">
        <v>386252397.0170753</v>
      </c>
      <c r="J19" s="43"/>
      <c r="K19" s="43">
        <v>2088639063.5277481</v>
      </c>
      <c r="M19" s="45">
        <v>0.43035898425950581</v>
      </c>
    </row>
    <row r="20" spans="1:13" ht="14.25" x14ac:dyDescent="0.2">
      <c r="A20" s="23"/>
      <c r="B20" s="20"/>
      <c r="C20" s="20"/>
      <c r="D20" s="20"/>
      <c r="E20" s="20"/>
      <c r="F20" s="20"/>
      <c r="G20" s="20"/>
      <c r="H20" s="20"/>
      <c r="I20" s="20"/>
      <c r="J20" s="20"/>
      <c r="K20" s="20"/>
      <c r="M20" s="47"/>
    </row>
    <row r="21" spans="1:13" ht="15" x14ac:dyDescent="0.25">
      <c r="A21" s="23"/>
      <c r="B21" s="20"/>
      <c r="C21" s="22" t="s">
        <v>24</v>
      </c>
      <c r="D21" s="20"/>
      <c r="E21" s="20"/>
      <c r="F21" s="20"/>
      <c r="G21" s="20"/>
      <c r="H21" s="20"/>
      <c r="I21" s="20"/>
      <c r="J21" s="20"/>
      <c r="K21" s="20"/>
      <c r="M21" s="47"/>
    </row>
    <row r="22" spans="1:13" ht="14.25" x14ac:dyDescent="0.2">
      <c r="A22" s="23">
        <v>7</v>
      </c>
      <c r="B22" s="20"/>
      <c r="C22" s="49" t="s">
        <v>25</v>
      </c>
      <c r="D22" s="20"/>
      <c r="E22" s="38">
        <v>1978331284</v>
      </c>
      <c r="F22" s="30"/>
      <c r="G22" s="29"/>
      <c r="H22" s="29"/>
      <c r="I22" s="29"/>
      <c r="J22" s="29"/>
      <c r="K22" s="29"/>
      <c r="M22" s="47"/>
    </row>
    <row r="23" spans="1:13" ht="14.25" x14ac:dyDescent="0.2">
      <c r="A23" s="23">
        <v>8</v>
      </c>
      <c r="B23" s="20"/>
      <c r="C23" s="49" t="s">
        <v>26</v>
      </c>
      <c r="D23" s="20"/>
      <c r="E23" s="40">
        <v>40163723</v>
      </c>
      <c r="F23" s="30"/>
      <c r="G23" s="29"/>
      <c r="H23" s="29"/>
      <c r="I23" s="29"/>
      <c r="J23" s="29"/>
      <c r="K23" s="29"/>
      <c r="M23" s="47"/>
    </row>
    <row r="24" spans="1:13" ht="14.25" x14ac:dyDescent="0.2">
      <c r="A24" s="23">
        <v>9</v>
      </c>
      <c r="B24" s="20"/>
      <c r="C24" s="49" t="s">
        <v>27</v>
      </c>
      <c r="D24" s="20"/>
      <c r="E24" s="42">
        <v>39020207.729999997</v>
      </c>
      <c r="F24" s="30"/>
      <c r="G24" s="29">
        <v>2761553.6264899811</v>
      </c>
      <c r="H24" s="29"/>
      <c r="I24" s="29">
        <v>10290634.34899633</v>
      </c>
      <c r="J24" s="29"/>
      <c r="K24" s="29">
        <v>25968019.754513692</v>
      </c>
      <c r="M24" s="47"/>
    </row>
    <row r="25" spans="1:13" s="17" customFormat="1" ht="15" x14ac:dyDescent="0.25">
      <c r="A25" s="23">
        <v>10</v>
      </c>
      <c r="B25" s="22"/>
      <c r="C25" s="22" t="s">
        <v>28</v>
      </c>
      <c r="D25" s="22"/>
      <c r="E25" s="43">
        <v>2057515214.73</v>
      </c>
      <c r="F25" s="32"/>
      <c r="G25" s="31"/>
      <c r="H25" s="31"/>
      <c r="I25" s="31"/>
      <c r="J25" s="31"/>
      <c r="K25" s="31"/>
      <c r="M25" s="48"/>
    </row>
    <row r="26" spans="1:13" ht="14.25" x14ac:dyDescent="0.2">
      <c r="A26" s="23"/>
      <c r="B26" s="20"/>
      <c r="C26" s="20"/>
      <c r="D26" s="20"/>
      <c r="E26" s="20"/>
      <c r="F26" s="20"/>
      <c r="G26" s="20"/>
      <c r="H26" s="20"/>
      <c r="I26" s="20"/>
      <c r="J26" s="20"/>
      <c r="K26" s="20"/>
      <c r="M26" s="47"/>
    </row>
    <row r="27" spans="1:13" ht="15" x14ac:dyDescent="0.25">
      <c r="A27" s="23"/>
      <c r="B27" s="20"/>
      <c r="C27" s="22" t="s">
        <v>29</v>
      </c>
      <c r="D27" s="20"/>
      <c r="E27" s="30"/>
      <c r="F27" s="30"/>
      <c r="G27" s="30"/>
      <c r="H27" s="30"/>
      <c r="I27" s="30"/>
      <c r="J27" s="30"/>
      <c r="K27" s="30"/>
      <c r="M27" s="47"/>
    </row>
    <row r="28" spans="1:13" ht="14.25" x14ac:dyDescent="0.2">
      <c r="A28" s="23">
        <v>11</v>
      </c>
      <c r="B28" s="20"/>
      <c r="C28" s="49" t="s">
        <v>0</v>
      </c>
      <c r="D28" s="20"/>
      <c r="E28" s="38">
        <v>1208402816.0000002</v>
      </c>
      <c r="F28" s="39"/>
      <c r="G28" s="38">
        <v>1012738802.4664338</v>
      </c>
      <c r="H28" s="38"/>
      <c r="I28" s="38">
        <v>17387440.723546132</v>
      </c>
      <c r="J28" s="38"/>
      <c r="K28" s="38">
        <v>178276572.81002039</v>
      </c>
      <c r="M28" s="45">
        <v>0.1475307492249508</v>
      </c>
    </row>
    <row r="29" spans="1:13" ht="14.25" x14ac:dyDescent="0.2">
      <c r="A29" s="23">
        <v>12</v>
      </c>
      <c r="B29" s="20"/>
      <c r="C29" s="49" t="s">
        <v>30</v>
      </c>
      <c r="D29" s="20"/>
      <c r="E29" s="40">
        <v>276612250</v>
      </c>
      <c r="F29" s="41"/>
      <c r="G29" s="40">
        <v>126682710.8775906</v>
      </c>
      <c r="H29" s="40"/>
      <c r="I29" s="40">
        <v>12909017.625119369</v>
      </c>
      <c r="J29" s="40"/>
      <c r="K29" s="40">
        <v>137020521.49729007</v>
      </c>
      <c r="M29" s="45">
        <v>0.49535232621581321</v>
      </c>
    </row>
    <row r="30" spans="1:13" ht="14.25" x14ac:dyDescent="0.2">
      <c r="A30" s="23">
        <v>13</v>
      </c>
      <c r="B30" s="20"/>
      <c r="C30" s="49" t="s">
        <v>31</v>
      </c>
      <c r="D30" s="20"/>
      <c r="E30" s="40">
        <v>124214949.74000004</v>
      </c>
      <c r="F30" s="41"/>
      <c r="G30" s="40">
        <v>74930512.264228702</v>
      </c>
      <c r="H30" s="40"/>
      <c r="I30" s="40">
        <v>5137303.4818603266</v>
      </c>
      <c r="J30" s="40"/>
      <c r="K30" s="40">
        <v>44147133.993911006</v>
      </c>
      <c r="M30" s="45">
        <v>0.35540918453308057</v>
      </c>
    </row>
    <row r="31" spans="1:13" ht="14.25" x14ac:dyDescent="0.2">
      <c r="A31" s="23">
        <v>14</v>
      </c>
      <c r="B31" s="20"/>
      <c r="C31" s="49" t="s">
        <v>32</v>
      </c>
      <c r="D31" s="20"/>
      <c r="E31" s="42">
        <v>109037256.3873156</v>
      </c>
      <c r="F31" s="41"/>
      <c r="G31" s="42">
        <v>53434214.680904366</v>
      </c>
      <c r="H31" s="40"/>
      <c r="I31" s="42">
        <v>8677878.8011227939</v>
      </c>
      <c r="J31" s="40"/>
      <c r="K31" s="42">
        <v>46925162.90528845</v>
      </c>
      <c r="M31" s="46">
        <v>0.43035898425950575</v>
      </c>
    </row>
    <row r="32" spans="1:13" s="17" customFormat="1" ht="15" x14ac:dyDescent="0.25">
      <c r="A32" s="23">
        <v>15</v>
      </c>
      <c r="B32" s="22"/>
      <c r="C32" s="22" t="s">
        <v>33</v>
      </c>
      <c r="D32" s="22"/>
      <c r="E32" s="43">
        <v>1718267272.1273158</v>
      </c>
      <c r="F32" s="44"/>
      <c r="G32" s="43">
        <v>1267786240.2891574</v>
      </c>
      <c r="H32" s="43"/>
      <c r="I32" s="43">
        <v>44111640.631648622</v>
      </c>
      <c r="J32" s="43"/>
      <c r="K32" s="43">
        <v>406369391.20650995</v>
      </c>
      <c r="M32" s="45">
        <v>0.2364995235598015</v>
      </c>
    </row>
    <row r="33" spans="1:13" ht="14.25" x14ac:dyDescent="0.2">
      <c r="A33" s="23"/>
      <c r="B33" s="20"/>
      <c r="C33" s="20"/>
      <c r="D33" s="20"/>
      <c r="E33" s="20"/>
      <c r="F33" s="20"/>
      <c r="G33" s="20"/>
      <c r="H33" s="20"/>
      <c r="I33" s="20"/>
      <c r="J33" s="20"/>
      <c r="K33" s="20"/>
      <c r="M33" s="47"/>
    </row>
    <row r="34" spans="1:13" ht="14.25" x14ac:dyDescent="0.2">
      <c r="A34" s="23">
        <v>16</v>
      </c>
      <c r="B34" s="20"/>
      <c r="C34" s="20" t="s">
        <v>34</v>
      </c>
      <c r="D34" s="20"/>
      <c r="E34" s="38">
        <v>339247942.60268426</v>
      </c>
      <c r="F34" s="39"/>
      <c r="G34" s="38">
        <v>166250032.2889244</v>
      </c>
      <c r="H34" s="38"/>
      <c r="I34" s="38">
        <v>26999510.323141523</v>
      </c>
      <c r="J34" s="38"/>
      <c r="K34" s="38">
        <v>145998399.99061832</v>
      </c>
      <c r="M34" s="47"/>
    </row>
    <row r="35" spans="1:13" ht="14.25" x14ac:dyDescent="0.2">
      <c r="A35" s="23">
        <v>17</v>
      </c>
      <c r="B35" s="20"/>
      <c r="C35" s="20" t="s">
        <v>35</v>
      </c>
      <c r="D35" s="20"/>
      <c r="E35" s="33">
        <v>6.9901211051767109E-2</v>
      </c>
      <c r="F35" s="30"/>
      <c r="G35" s="33">
        <v>6.9901211051767109E-2</v>
      </c>
      <c r="H35" s="33"/>
      <c r="I35" s="33">
        <v>6.9901211051767109E-2</v>
      </c>
      <c r="J35" s="33"/>
      <c r="K35" s="33">
        <v>6.9901211051767109E-2</v>
      </c>
      <c r="M35" s="47"/>
    </row>
    <row r="36" spans="1:13" ht="14.25" x14ac:dyDescent="0.2">
      <c r="A36" s="23"/>
      <c r="B36" s="20"/>
      <c r="C36" s="20"/>
      <c r="D36" s="20"/>
      <c r="E36" s="30"/>
      <c r="F36" s="20"/>
      <c r="G36" s="20"/>
      <c r="H36" s="20"/>
      <c r="I36" s="20"/>
      <c r="J36" s="20"/>
      <c r="K36" s="20"/>
      <c r="M36" s="47"/>
    </row>
    <row r="37" spans="1:13" ht="15" x14ac:dyDescent="0.25">
      <c r="A37" s="23"/>
      <c r="B37" s="20"/>
      <c r="C37" s="22" t="s">
        <v>36</v>
      </c>
      <c r="D37" s="20"/>
      <c r="E37" s="30"/>
      <c r="F37" s="30"/>
      <c r="G37" s="30"/>
      <c r="H37" s="30"/>
      <c r="I37" s="30"/>
      <c r="J37" s="30"/>
      <c r="K37" s="30"/>
      <c r="M37" s="47"/>
    </row>
    <row r="38" spans="1:13" ht="14.25" x14ac:dyDescent="0.2">
      <c r="A38" s="23">
        <v>18</v>
      </c>
      <c r="B38" s="20"/>
      <c r="C38" s="49" t="s">
        <v>37</v>
      </c>
      <c r="D38" s="20"/>
      <c r="E38" s="33">
        <v>7.8E-2</v>
      </c>
      <c r="F38" s="30"/>
      <c r="G38" s="33">
        <v>7.8E-2</v>
      </c>
      <c r="H38" s="33"/>
      <c r="I38" s="33">
        <v>7.8E-2</v>
      </c>
      <c r="J38" s="33"/>
      <c r="K38" s="33">
        <v>7.8E-2</v>
      </c>
      <c r="M38" s="47"/>
    </row>
    <row r="39" spans="1:13" ht="14.25" x14ac:dyDescent="0.2">
      <c r="A39" s="23">
        <v>19</v>
      </c>
      <c r="B39" s="20"/>
      <c r="C39" s="49" t="s">
        <v>38</v>
      </c>
      <c r="D39" s="20"/>
      <c r="E39" s="38">
        <v>378553377.32865256</v>
      </c>
      <c r="F39" s="39"/>
      <c r="G39" s="38">
        <v>185511843.4061563</v>
      </c>
      <c r="H39" s="38"/>
      <c r="I39" s="38">
        <v>30127686.967331875</v>
      </c>
      <c r="J39" s="38"/>
      <c r="K39" s="38">
        <v>162913846.95516434</v>
      </c>
      <c r="M39" s="45">
        <v>0.43035898425950581</v>
      </c>
    </row>
    <row r="40" spans="1:13" ht="14.25" x14ac:dyDescent="0.2">
      <c r="A40" s="23">
        <v>20</v>
      </c>
      <c r="B40" s="20"/>
      <c r="C40" s="49" t="s">
        <v>39</v>
      </c>
      <c r="D40" s="20"/>
      <c r="E40" s="40">
        <v>39305434.725968301</v>
      </c>
      <c r="F40" s="41"/>
      <c r="G40" s="40">
        <v>19261811.117231905</v>
      </c>
      <c r="H40" s="40"/>
      <c r="I40" s="40">
        <v>3128176.6441903524</v>
      </c>
      <c r="J40" s="40"/>
      <c r="K40" s="40">
        <v>16915446.964546025</v>
      </c>
      <c r="M40" s="45">
        <v>0.43035898425950581</v>
      </c>
    </row>
    <row r="41" spans="1:13" ht="14.25" x14ac:dyDescent="0.2">
      <c r="A41" s="23">
        <v>21</v>
      </c>
      <c r="B41" s="20"/>
      <c r="C41" s="49" t="s">
        <v>40</v>
      </c>
      <c r="D41" s="20"/>
      <c r="E41" s="34">
        <v>0.62074899855797705</v>
      </c>
      <c r="F41" s="30"/>
      <c r="G41" s="29"/>
      <c r="H41" s="29"/>
      <c r="I41" s="29"/>
      <c r="J41" s="29"/>
      <c r="K41" s="29"/>
      <c r="M41" s="45"/>
    </row>
    <row r="42" spans="1:13" ht="14.25" x14ac:dyDescent="0.2">
      <c r="A42" s="23">
        <v>22</v>
      </c>
      <c r="B42" s="20"/>
      <c r="C42" s="49" t="s">
        <v>67</v>
      </c>
      <c r="D42" s="20"/>
      <c r="E42" s="40">
        <v>63319368.725968607</v>
      </c>
      <c r="F42" s="41"/>
      <c r="G42" s="40">
        <v>31029951.175076917</v>
      </c>
      <c r="H42" s="40"/>
      <c r="I42" s="40">
        <v>5039358.3420307133</v>
      </c>
      <c r="J42" s="40"/>
      <c r="K42" s="40">
        <v>27250059.208860967</v>
      </c>
      <c r="M42" s="45">
        <v>0.43035898425950581</v>
      </c>
    </row>
    <row r="43" spans="1:13" ht="14.25" x14ac:dyDescent="0.2">
      <c r="A43" s="23">
        <v>23</v>
      </c>
      <c r="B43" s="20"/>
      <c r="C43" s="49" t="s">
        <v>68</v>
      </c>
      <c r="D43" s="20"/>
      <c r="E43" s="40">
        <v>2120834583.4559686</v>
      </c>
      <c r="F43" s="41"/>
      <c r="G43" s="40">
        <v>1039324852.7138819</v>
      </c>
      <c r="H43" s="40"/>
      <c r="I43" s="40">
        <v>168789513.62354377</v>
      </c>
      <c r="J43" s="40"/>
      <c r="K43" s="40">
        <v>912720217.11854279</v>
      </c>
      <c r="M43" s="45">
        <v>0.43035898425950581</v>
      </c>
    </row>
    <row r="44" spans="1:13" ht="14.25" x14ac:dyDescent="0.2">
      <c r="A44" s="23">
        <v>24</v>
      </c>
      <c r="B44" s="20"/>
      <c r="C44" s="49" t="s">
        <v>69</v>
      </c>
      <c r="D44" s="20"/>
      <c r="E44" s="40">
        <v>79183930.729999989</v>
      </c>
      <c r="F44" s="41"/>
      <c r="G44" s="40">
        <v>38804453.579381227</v>
      </c>
      <c r="H44" s="40"/>
      <c r="I44" s="40">
        <v>6301961.1519808862</v>
      </c>
      <c r="J44" s="40"/>
      <c r="K44" s="40">
        <v>34077515.998637863</v>
      </c>
      <c r="M44" s="45">
        <v>0.43035898425950581</v>
      </c>
    </row>
    <row r="45" spans="1:13" ht="14.25" x14ac:dyDescent="0.2">
      <c r="A45" s="23">
        <v>25</v>
      </c>
      <c r="B45" s="20"/>
      <c r="C45" s="49" t="s">
        <v>42</v>
      </c>
      <c r="D45" s="20"/>
      <c r="E45" s="40">
        <v>2041650652.7259686</v>
      </c>
      <c r="F45" s="41"/>
      <c r="G45" s="40">
        <v>1000520399.1345006</v>
      </c>
      <c r="H45" s="40"/>
      <c r="I45" s="40">
        <v>162487552.47156289</v>
      </c>
      <c r="J45" s="40"/>
      <c r="K45" s="40">
        <v>878642701.11990488</v>
      </c>
      <c r="M45" s="45">
        <v>0.43035898425950581</v>
      </c>
    </row>
    <row r="46" spans="1:13" ht="14.25" x14ac:dyDescent="0.2">
      <c r="A46" s="23">
        <v>26</v>
      </c>
      <c r="B46" s="20"/>
      <c r="C46" s="49" t="s">
        <v>43</v>
      </c>
      <c r="D46" s="20"/>
      <c r="E46" s="33">
        <v>3.2006453741126206E-2</v>
      </c>
      <c r="F46" s="30"/>
      <c r="G46" s="33"/>
      <c r="H46" s="33"/>
      <c r="I46" s="33"/>
      <c r="J46" s="33"/>
      <c r="K46" s="33"/>
      <c r="M46" s="47"/>
    </row>
    <row r="47" spans="1:13" ht="14.25" x14ac:dyDescent="0.2">
      <c r="A47" s="23"/>
      <c r="B47" s="20"/>
      <c r="C47" s="30"/>
      <c r="D47" s="20"/>
      <c r="E47" s="30"/>
      <c r="F47" s="30"/>
      <c r="G47" s="30"/>
      <c r="H47" s="30"/>
      <c r="I47" s="30"/>
      <c r="J47" s="30"/>
      <c r="K47" s="30"/>
      <c r="M47" s="47"/>
    </row>
    <row r="48" spans="1:13" ht="15" x14ac:dyDescent="0.25">
      <c r="A48" s="23"/>
      <c r="B48" s="20"/>
      <c r="C48" s="22" t="s">
        <v>44</v>
      </c>
      <c r="D48" s="20"/>
      <c r="E48" s="30"/>
      <c r="F48" s="30"/>
      <c r="G48" s="30"/>
      <c r="H48" s="30"/>
      <c r="I48" s="30"/>
      <c r="J48" s="30"/>
      <c r="K48" s="30"/>
      <c r="M48" s="47"/>
    </row>
    <row r="49" spans="1:13" ht="14.25" x14ac:dyDescent="0.2">
      <c r="A49" s="23">
        <v>27</v>
      </c>
      <c r="B49" s="20"/>
      <c r="C49" s="49" t="s">
        <v>45</v>
      </c>
      <c r="D49" s="20"/>
      <c r="E49" s="33">
        <v>7.8E-2</v>
      </c>
      <c r="F49" s="30"/>
      <c r="G49" s="33">
        <v>7.8E-2</v>
      </c>
      <c r="H49" s="33"/>
      <c r="I49" s="33">
        <v>7.8E-2</v>
      </c>
      <c r="J49" s="33"/>
      <c r="K49" s="33">
        <v>7.8E-2</v>
      </c>
      <c r="M49" s="45"/>
    </row>
    <row r="50" spans="1:13" ht="14.25" x14ac:dyDescent="0.2">
      <c r="A50" s="23">
        <v>28</v>
      </c>
      <c r="B50" s="20"/>
      <c r="C50" s="49" t="s">
        <v>46</v>
      </c>
      <c r="D50" s="20"/>
      <c r="E50" s="38">
        <v>378553377.3286525</v>
      </c>
      <c r="F50" s="39"/>
      <c r="G50" s="38">
        <v>185511843.4061563</v>
      </c>
      <c r="H50" s="38"/>
      <c r="I50" s="38">
        <v>30127686.967331875</v>
      </c>
      <c r="J50" s="38"/>
      <c r="K50" s="38">
        <v>162913846.95516434</v>
      </c>
      <c r="M50" s="45">
        <v>0.43035898425950586</v>
      </c>
    </row>
    <row r="51" spans="1:13" ht="14.25" x14ac:dyDescent="0.2">
      <c r="A51" s="23">
        <v>29</v>
      </c>
      <c r="B51" s="20"/>
      <c r="C51" s="49" t="s">
        <v>39</v>
      </c>
      <c r="D51" s="20"/>
      <c r="E51" s="40">
        <v>39305434.725968286</v>
      </c>
      <c r="F51" s="41"/>
      <c r="G51" s="40">
        <v>19261811.117231905</v>
      </c>
      <c r="H51" s="40"/>
      <c r="I51" s="40">
        <v>3128176.6441903524</v>
      </c>
      <c r="J51" s="40"/>
      <c r="K51" s="40">
        <v>16915446.964546025</v>
      </c>
      <c r="M51" s="45">
        <v>0.43035898425950597</v>
      </c>
    </row>
    <row r="52" spans="1:13" ht="14.25" x14ac:dyDescent="0.2">
      <c r="A52" s="23">
        <v>30</v>
      </c>
      <c r="B52" s="20"/>
      <c r="C52" s="49" t="s">
        <v>40</v>
      </c>
      <c r="D52" s="20"/>
      <c r="E52" s="34">
        <v>1.6109570894565075</v>
      </c>
      <c r="F52" s="30"/>
      <c r="G52" s="29"/>
      <c r="H52" s="29"/>
      <c r="I52" s="29"/>
      <c r="J52" s="29"/>
      <c r="K52" s="29"/>
      <c r="M52" s="45"/>
    </row>
    <row r="53" spans="1:13" ht="14.25" x14ac:dyDescent="0.2">
      <c r="A53" s="23">
        <v>31</v>
      </c>
      <c r="B53" s="20"/>
      <c r="C53" s="49" t="s">
        <v>67</v>
      </c>
      <c r="D53" s="20"/>
      <c r="E53" s="40">
        <v>63319368.725968607</v>
      </c>
      <c r="F53" s="30"/>
      <c r="G53" s="40">
        <v>31029951.175076917</v>
      </c>
      <c r="H53" s="29"/>
      <c r="I53" s="40">
        <v>5039358.3420307133</v>
      </c>
      <c r="J53" s="29"/>
      <c r="K53" s="40">
        <v>27250059.208860967</v>
      </c>
      <c r="M53" s="45">
        <v>0.43035898425950581</v>
      </c>
    </row>
    <row r="54" spans="1:13" ht="14.25" x14ac:dyDescent="0.2">
      <c r="A54" s="23">
        <v>32</v>
      </c>
      <c r="B54" s="20"/>
      <c r="C54" s="49" t="s">
        <v>43</v>
      </c>
      <c r="D54" s="20"/>
      <c r="E54" s="33">
        <v>3.2006453741126102E-2</v>
      </c>
      <c r="F54" s="30"/>
      <c r="G54" s="33"/>
      <c r="H54" s="33"/>
      <c r="I54" s="33"/>
      <c r="J54" s="33"/>
      <c r="K54" s="33"/>
      <c r="M54" s="45"/>
    </row>
    <row r="55" spans="1:13" ht="14.25" x14ac:dyDescent="0.2">
      <c r="A55" s="23">
        <v>33</v>
      </c>
      <c r="B55" s="20"/>
      <c r="C55" s="49" t="s">
        <v>78</v>
      </c>
      <c r="D55" s="20"/>
      <c r="E55" s="29">
        <v>2041650652.7259686</v>
      </c>
      <c r="F55" s="30"/>
      <c r="G55" s="29">
        <v>1000520399.1345006</v>
      </c>
      <c r="H55" s="29"/>
      <c r="I55" s="29">
        <v>162487552.47156289</v>
      </c>
      <c r="J55" s="29"/>
      <c r="K55" s="29">
        <v>878642701.11990488</v>
      </c>
      <c r="M55" s="45">
        <v>0.43035898425950581</v>
      </c>
    </row>
    <row r="56" spans="1:13" ht="14.25" x14ac:dyDescent="0.2">
      <c r="A56" s="23"/>
      <c r="B56" s="20"/>
      <c r="C56" s="20"/>
      <c r="D56" s="20"/>
      <c r="E56" s="30"/>
      <c r="F56" s="30"/>
      <c r="G56" s="30"/>
      <c r="H56" s="30"/>
      <c r="I56" s="30"/>
      <c r="J56" s="30"/>
      <c r="K56" s="30"/>
      <c r="M56" s="47"/>
    </row>
    <row r="57" spans="1:13" s="17" customFormat="1" ht="15" x14ac:dyDescent="0.25">
      <c r="A57" s="23">
        <v>34</v>
      </c>
      <c r="B57" s="22"/>
      <c r="C57" s="22" t="s">
        <v>47</v>
      </c>
      <c r="D57" s="22"/>
      <c r="E57" s="35">
        <v>0.96898618838564476</v>
      </c>
      <c r="F57" s="32"/>
      <c r="G57" s="35"/>
      <c r="H57" s="35"/>
      <c r="I57" s="35"/>
      <c r="J57" s="35"/>
      <c r="K57" s="35"/>
      <c r="M57" s="48"/>
    </row>
    <row r="58" spans="1:13" s="17" customFormat="1" ht="15" x14ac:dyDescent="0.25">
      <c r="A58" s="23">
        <v>35</v>
      </c>
      <c r="B58" s="22"/>
      <c r="C58" s="22" t="s">
        <v>48</v>
      </c>
      <c r="D58" s="22"/>
      <c r="E58" s="35">
        <v>1</v>
      </c>
      <c r="F58" s="32"/>
      <c r="G58" s="35"/>
      <c r="H58" s="35"/>
      <c r="I58" s="35"/>
      <c r="J58" s="35"/>
      <c r="K58" s="35"/>
      <c r="M58" s="48"/>
    </row>
    <row r="59" spans="1:13" ht="14.25" x14ac:dyDescent="0.2">
      <c r="A59" s="20"/>
      <c r="B59" s="20"/>
      <c r="C59" s="20"/>
      <c r="D59" s="20"/>
      <c r="E59" s="20"/>
      <c r="F59" s="20"/>
      <c r="G59" s="36"/>
      <c r="H59" s="36"/>
      <c r="I59" s="36"/>
      <c r="J59" s="36"/>
      <c r="K59" s="36"/>
    </row>
    <row r="60" spans="1:13" x14ac:dyDescent="0.2">
      <c r="E60" s="37"/>
      <c r="F60" s="37"/>
      <c r="G60" s="37"/>
      <c r="H60" s="37"/>
      <c r="I60" s="37"/>
      <c r="J60" s="37"/>
      <c r="K60" s="37"/>
    </row>
    <row r="61" spans="1:13" x14ac:dyDescent="0.2">
      <c r="A61" s="50"/>
      <c r="B61" s="50"/>
      <c r="C61" s="50"/>
      <c r="E61" s="37"/>
      <c r="F61" s="37"/>
      <c r="G61" s="37"/>
      <c r="H61" s="37"/>
      <c r="I61" s="37"/>
      <c r="J61" s="37"/>
      <c r="K61" s="37"/>
    </row>
    <row r="62" spans="1:13" x14ac:dyDescent="0.2">
      <c r="A62" s="17" t="s">
        <v>55</v>
      </c>
    </row>
    <row r="63" spans="1:13" ht="14.25" x14ac:dyDescent="0.2">
      <c r="A63" s="53" t="s">
        <v>99</v>
      </c>
    </row>
    <row r="64" spans="1:13" x14ac:dyDescent="0.2">
      <c r="A64" s="51" t="s">
        <v>70</v>
      </c>
    </row>
  </sheetData>
  <mergeCells count="4">
    <mergeCell ref="G9:K9"/>
    <mergeCell ref="A4:M4"/>
    <mergeCell ref="A3:M3"/>
    <mergeCell ref="A1:M1"/>
  </mergeCells>
  <printOptions horizontalCentered="1"/>
  <pageMargins left="0.7" right="0.7" top="1.25" bottom="0.75" header="0.55000000000000004" footer="0.3"/>
  <pageSetup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W67"/>
  <sheetViews>
    <sheetView view="pageLayout" topLeftCell="D4" zoomScale="90" zoomScaleNormal="90" zoomScalePageLayoutView="90" workbookViewId="0">
      <selection activeCell="M25" sqref="M25"/>
    </sheetView>
  </sheetViews>
  <sheetFormatPr defaultColWidth="9.33203125" defaultRowHeight="12.75" x14ac:dyDescent="0.2"/>
  <cols>
    <col min="1" max="1" width="6.5" style="18" customWidth="1"/>
    <col min="2" max="2" width="2" style="18" customWidth="1"/>
    <col min="3" max="3" width="55.33203125" style="18" bestFit="1" customWidth="1"/>
    <col min="4" max="4" width="2" style="18" customWidth="1"/>
    <col min="5" max="5" width="24.33203125" style="18" customWidth="1"/>
    <col min="6" max="6" width="2" style="18" customWidth="1"/>
    <col min="7" max="7" width="24.33203125" style="18" customWidth="1"/>
    <col min="8" max="8" width="2" style="18" customWidth="1"/>
    <col min="9" max="9" width="24.33203125" style="18" customWidth="1"/>
    <col min="10" max="10" width="2" style="18" customWidth="1"/>
    <col min="11" max="11" width="24.33203125" style="18" customWidth="1"/>
    <col min="12" max="12" width="2" style="18" customWidth="1"/>
    <col min="13" max="13" width="15.33203125" style="18" bestFit="1" customWidth="1"/>
    <col min="14" max="14" width="2.6640625" style="18" customWidth="1"/>
    <col min="15" max="15" width="21.83203125" style="18" bestFit="1" customWidth="1"/>
    <col min="16" max="16" width="3.5" style="18" customWidth="1"/>
    <col min="17" max="17" width="21.83203125" style="18" bestFit="1" customWidth="1"/>
    <col min="18" max="18" width="3.5" style="18" customWidth="1"/>
    <col min="19" max="19" width="20.33203125" style="18" bestFit="1" customWidth="1"/>
    <col min="20" max="20" width="3.5" style="18" customWidth="1"/>
    <col min="21" max="21" width="21.83203125" style="18" bestFit="1" customWidth="1"/>
    <col min="22" max="22" width="3.33203125" style="18" customWidth="1"/>
    <col min="23" max="23" width="16.1640625" style="18" bestFit="1" customWidth="1"/>
    <col min="24" max="16384" width="9.33203125" style="18"/>
  </cols>
  <sheetData>
    <row r="1" spans="1:23" ht="18" x14ac:dyDescent="0.25">
      <c r="A1" s="86" t="s">
        <v>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23" ht="18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23" ht="15.75" x14ac:dyDescent="0.25">
      <c r="A3" s="85" t="s">
        <v>56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23" ht="15.75" x14ac:dyDescent="0.25">
      <c r="A4" s="85" t="s">
        <v>54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23" ht="15.75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23" ht="15.75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23" ht="15" customHeight="1" x14ac:dyDescent="0.2">
      <c r="E7" s="87" t="s">
        <v>100</v>
      </c>
      <c r="F7" s="87"/>
      <c r="G7" s="87"/>
      <c r="H7" s="87"/>
      <c r="I7" s="87"/>
      <c r="J7" s="87"/>
      <c r="K7" s="87"/>
      <c r="L7" s="87"/>
      <c r="M7" s="87"/>
      <c r="O7" s="87" t="s">
        <v>101</v>
      </c>
      <c r="P7" s="87"/>
      <c r="Q7" s="87"/>
      <c r="R7" s="87"/>
      <c r="S7" s="87"/>
      <c r="T7" s="87"/>
      <c r="U7" s="87"/>
      <c r="V7" s="87"/>
      <c r="W7" s="87"/>
    </row>
    <row r="8" spans="1:23" ht="15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M8" s="27" t="s">
        <v>6</v>
      </c>
      <c r="O8" s="20"/>
      <c r="P8" s="20"/>
      <c r="Q8" s="20"/>
      <c r="R8" s="20"/>
      <c r="S8" s="20"/>
      <c r="T8" s="20"/>
      <c r="U8" s="20"/>
      <c r="W8" s="27" t="s">
        <v>6</v>
      </c>
    </row>
    <row r="9" spans="1:23" ht="15" x14ac:dyDescent="0.25">
      <c r="A9" s="20"/>
      <c r="B9" s="20"/>
      <c r="C9" s="20"/>
      <c r="D9" s="20"/>
      <c r="E9" s="26" t="s">
        <v>52</v>
      </c>
      <c r="F9" s="20"/>
      <c r="G9" s="84" t="s">
        <v>49</v>
      </c>
      <c r="H9" s="84"/>
      <c r="I9" s="84"/>
      <c r="J9" s="84"/>
      <c r="K9" s="84"/>
      <c r="M9" s="27" t="s">
        <v>51</v>
      </c>
      <c r="O9" s="26" t="s">
        <v>52</v>
      </c>
      <c r="P9" s="20"/>
      <c r="Q9" s="84" t="s">
        <v>49</v>
      </c>
      <c r="R9" s="84"/>
      <c r="S9" s="84"/>
      <c r="T9" s="84"/>
      <c r="U9" s="84"/>
      <c r="W9" s="27" t="s">
        <v>51</v>
      </c>
    </row>
    <row r="10" spans="1:23" s="19" customFormat="1" ht="15" x14ac:dyDescent="0.25">
      <c r="A10" s="21" t="s">
        <v>2</v>
      </c>
      <c r="B10" s="26"/>
      <c r="C10" s="21" t="s">
        <v>16</v>
      </c>
      <c r="D10" s="26"/>
      <c r="E10" s="21" t="s">
        <v>53</v>
      </c>
      <c r="F10" s="26"/>
      <c r="G10" s="21" t="s">
        <v>4</v>
      </c>
      <c r="H10" s="26"/>
      <c r="I10" s="21" t="s">
        <v>5</v>
      </c>
      <c r="J10" s="26"/>
      <c r="K10" s="21" t="s">
        <v>6</v>
      </c>
      <c r="M10" s="21" t="s">
        <v>50</v>
      </c>
      <c r="O10" s="21" t="s">
        <v>53</v>
      </c>
      <c r="P10" s="26"/>
      <c r="Q10" s="21" t="s">
        <v>4</v>
      </c>
      <c r="R10" s="26"/>
      <c r="S10" s="21" t="s">
        <v>5</v>
      </c>
      <c r="T10" s="26"/>
      <c r="U10" s="21" t="s">
        <v>6</v>
      </c>
      <c r="W10" s="21" t="s">
        <v>50</v>
      </c>
    </row>
    <row r="11" spans="1:23" s="17" customFormat="1" ht="15" x14ac:dyDescent="0.25">
      <c r="A11" s="22"/>
      <c r="B11" s="22"/>
      <c r="C11" s="22"/>
      <c r="D11" s="22"/>
      <c r="E11" s="28">
        <v>-1</v>
      </c>
      <c r="F11" s="22"/>
      <c r="G11" s="28">
        <v>-2</v>
      </c>
      <c r="H11" s="22"/>
      <c r="I11" s="28">
        <v>-3</v>
      </c>
      <c r="J11" s="22"/>
      <c r="K11" s="28">
        <v>-4</v>
      </c>
      <c r="M11" s="28">
        <v>-5</v>
      </c>
      <c r="O11" s="28">
        <v>-1</v>
      </c>
      <c r="P11" s="22"/>
      <c r="Q11" s="28">
        <v>-2</v>
      </c>
      <c r="R11" s="22"/>
      <c r="S11" s="28">
        <v>-3</v>
      </c>
      <c r="T11" s="22"/>
      <c r="U11" s="28">
        <v>-4</v>
      </c>
      <c r="W11" s="28">
        <v>-5</v>
      </c>
    </row>
    <row r="12" spans="1:23" ht="14.25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O12" s="20"/>
      <c r="P12" s="20"/>
      <c r="Q12" s="20"/>
      <c r="R12" s="20"/>
      <c r="S12" s="20"/>
      <c r="T12" s="20"/>
      <c r="U12" s="20"/>
    </row>
    <row r="13" spans="1:23" ht="15" x14ac:dyDescent="0.25">
      <c r="A13" s="20"/>
      <c r="B13" s="20"/>
      <c r="C13" s="22" t="s">
        <v>18</v>
      </c>
      <c r="D13" s="20"/>
      <c r="E13" s="20"/>
      <c r="F13" s="20"/>
      <c r="G13" s="20"/>
      <c r="H13" s="20"/>
      <c r="I13" s="20"/>
      <c r="J13" s="20"/>
      <c r="K13" s="20"/>
      <c r="O13" s="20"/>
      <c r="P13" s="20"/>
      <c r="Q13" s="20"/>
      <c r="R13" s="20"/>
      <c r="S13" s="20"/>
      <c r="T13" s="20"/>
      <c r="U13" s="20"/>
    </row>
    <row r="14" spans="1:23" ht="14.25" x14ac:dyDescent="0.2">
      <c r="A14" s="23">
        <v>1</v>
      </c>
      <c r="B14" s="20"/>
      <c r="C14" s="49" t="s">
        <v>19</v>
      </c>
      <c r="D14" s="20"/>
      <c r="E14" s="91">
        <v>918986590.18923259</v>
      </c>
      <c r="F14" s="92"/>
      <c r="G14" s="91">
        <v>420757291.92953861</v>
      </c>
      <c r="H14" s="91"/>
      <c r="I14" s="91">
        <v>52088771.716495112</v>
      </c>
      <c r="J14" s="91"/>
      <c r="K14" s="91">
        <v>446140526.54319894</v>
      </c>
      <c r="M14" s="45">
        <v>0.48547011600172768</v>
      </c>
      <c r="O14" s="91">
        <f>SUM(Q14:U14)</f>
        <v>918986590.18923259</v>
      </c>
      <c r="P14" s="92"/>
      <c r="Q14" s="91">
        <v>420757291.92953861</v>
      </c>
      <c r="R14" s="91"/>
      <c r="S14" s="91">
        <v>52088771.716495112</v>
      </c>
      <c r="T14" s="91"/>
      <c r="U14" s="91">
        <v>446140526.54319894</v>
      </c>
      <c r="W14" s="45">
        <f>+U14/O14</f>
        <v>0.48547011600172768</v>
      </c>
    </row>
    <row r="15" spans="1:23" ht="14.25" x14ac:dyDescent="0.2">
      <c r="A15" s="23">
        <v>2</v>
      </c>
      <c r="B15" s="20"/>
      <c r="C15" s="49" t="s">
        <v>20</v>
      </c>
      <c r="D15" s="20"/>
      <c r="E15" s="93">
        <v>-319980901.8013553</v>
      </c>
      <c r="F15" s="94"/>
      <c r="G15" s="93">
        <v>-149321539.69461852</v>
      </c>
      <c r="H15" s="93"/>
      <c r="I15" s="93">
        <v>-18583966.19525807</v>
      </c>
      <c r="J15" s="93"/>
      <c r="K15" s="93">
        <v>-152075395.9114787</v>
      </c>
      <c r="M15" s="45">
        <v>0.47526397686661737</v>
      </c>
      <c r="O15" s="93">
        <f>SUM(Q15:U15)</f>
        <v>-319980901.8013553</v>
      </c>
      <c r="P15" s="94"/>
      <c r="Q15" s="93">
        <v>-149321539.69461852</v>
      </c>
      <c r="R15" s="93"/>
      <c r="S15" s="93">
        <v>-18583966.19525807</v>
      </c>
      <c r="T15" s="93"/>
      <c r="U15" s="93">
        <v>-152075395.9114787</v>
      </c>
      <c r="W15" s="45">
        <f>+U15/O15</f>
        <v>0.47526397686661737</v>
      </c>
    </row>
    <row r="16" spans="1:23" ht="14.25" x14ac:dyDescent="0.2">
      <c r="A16" s="23">
        <v>3</v>
      </c>
      <c r="B16" s="20"/>
      <c r="C16" s="49" t="s">
        <v>1</v>
      </c>
      <c r="D16" s="20"/>
      <c r="E16" s="40">
        <v>0</v>
      </c>
      <c r="F16" s="41"/>
      <c r="G16" s="40">
        <v>0</v>
      </c>
      <c r="H16" s="40"/>
      <c r="I16" s="40">
        <v>0</v>
      </c>
      <c r="J16" s="40"/>
      <c r="K16" s="40">
        <v>0</v>
      </c>
      <c r="M16" s="45">
        <v>0</v>
      </c>
      <c r="O16" s="40">
        <f>SUM(Q16:U16)</f>
        <v>0</v>
      </c>
      <c r="P16" s="41"/>
      <c r="Q16" s="40">
        <v>0</v>
      </c>
      <c r="R16" s="40"/>
      <c r="S16" s="40">
        <v>0</v>
      </c>
      <c r="T16" s="40"/>
      <c r="U16" s="40">
        <v>0</v>
      </c>
      <c r="W16" s="45">
        <v>0</v>
      </c>
    </row>
    <row r="17" spans="1:23" ht="14.25" x14ac:dyDescent="0.2">
      <c r="A17" s="23">
        <v>4</v>
      </c>
      <c r="B17" s="20"/>
      <c r="C17" s="49" t="s">
        <v>21</v>
      </c>
      <c r="D17" s="20"/>
      <c r="E17" s="93">
        <v>24520549.590317227</v>
      </c>
      <c r="F17" s="94"/>
      <c r="G17" s="93">
        <v>11226714.461765295</v>
      </c>
      <c r="H17" s="93"/>
      <c r="I17" s="93">
        <v>1389841.0745145134</v>
      </c>
      <c r="J17" s="93"/>
      <c r="K17" s="93">
        <v>11903994.05403742</v>
      </c>
      <c r="M17" s="45">
        <v>0.48547011600172768</v>
      </c>
      <c r="O17" s="93">
        <f>SUM(Q17:U17)</f>
        <v>24520549.590317227</v>
      </c>
      <c r="P17" s="94"/>
      <c r="Q17" s="93">
        <v>11226714.461765295</v>
      </c>
      <c r="R17" s="93"/>
      <c r="S17" s="93">
        <v>1389841.0745145134</v>
      </c>
      <c r="T17" s="93"/>
      <c r="U17" s="93">
        <v>11903994.05403742</v>
      </c>
      <c r="W17" s="45">
        <f>+U17/O17</f>
        <v>0.48547011600172768</v>
      </c>
    </row>
    <row r="18" spans="1:23" ht="14.25" x14ac:dyDescent="0.2">
      <c r="A18" s="23">
        <v>5</v>
      </c>
      <c r="B18" s="20"/>
      <c r="C18" s="49" t="s">
        <v>22</v>
      </c>
      <c r="D18" s="20"/>
      <c r="E18" s="95">
        <v>-45005926.540639564</v>
      </c>
      <c r="F18" s="94"/>
      <c r="G18" s="95">
        <v>4472126.4360864377</v>
      </c>
      <c r="H18" s="93"/>
      <c r="I18" s="95">
        <v>10410192.154633133</v>
      </c>
      <c r="J18" s="93"/>
      <c r="K18" s="95">
        <v>-59888245.13135913</v>
      </c>
      <c r="M18" s="46">
        <v>1.330674640756059</v>
      </c>
      <c r="O18" s="95">
        <f>SUM(Q18:U18)</f>
        <v>-45005926.540639564</v>
      </c>
      <c r="P18" s="94"/>
      <c r="Q18" s="95">
        <v>4472126.4360864377</v>
      </c>
      <c r="R18" s="93"/>
      <c r="S18" s="95">
        <v>10410192.154633133</v>
      </c>
      <c r="T18" s="93"/>
      <c r="U18" s="95">
        <v>-59888245.13135913</v>
      </c>
      <c r="W18" s="45">
        <f>+U18/O18</f>
        <v>1.330674640756059</v>
      </c>
    </row>
    <row r="19" spans="1:23" s="17" customFormat="1" ht="15" x14ac:dyDescent="0.25">
      <c r="A19" s="23">
        <v>6</v>
      </c>
      <c r="B19" s="22"/>
      <c r="C19" s="22" t="s">
        <v>23</v>
      </c>
      <c r="D19" s="22"/>
      <c r="E19" s="43">
        <v>578520311.43755496</v>
      </c>
      <c r="F19" s="44"/>
      <c r="G19" s="43">
        <v>287134593.13277179</v>
      </c>
      <c r="H19" s="43"/>
      <c r="I19" s="43">
        <v>45304838.750384688</v>
      </c>
      <c r="J19" s="43"/>
      <c r="K19" s="43">
        <v>246080879.55439851</v>
      </c>
      <c r="M19" s="45">
        <v>0.42536255804557055</v>
      </c>
      <c r="O19" s="43">
        <f>SUM(O14:O18)</f>
        <v>578520311.43755496</v>
      </c>
      <c r="P19" s="44"/>
      <c r="Q19" s="43">
        <f>SUM(Q14:Q18)</f>
        <v>287134593.13277179</v>
      </c>
      <c r="R19" s="43"/>
      <c r="S19" s="43">
        <f>SUM(S14:S18)</f>
        <v>45304838.750384688</v>
      </c>
      <c r="T19" s="43"/>
      <c r="U19" s="43">
        <f>SUM(U14:U18)</f>
        <v>246080879.55439851</v>
      </c>
      <c r="W19" s="45">
        <f>+U19/O19</f>
        <v>0.42536255804557055</v>
      </c>
    </row>
    <row r="20" spans="1:23" ht="14.25" x14ac:dyDescent="0.2">
      <c r="A20" s="23"/>
      <c r="B20" s="20"/>
      <c r="C20" s="20"/>
      <c r="D20" s="20"/>
      <c r="E20" s="20"/>
      <c r="F20" s="20"/>
      <c r="G20" s="20"/>
      <c r="H20" s="20"/>
      <c r="I20" s="20"/>
      <c r="J20" s="20"/>
      <c r="K20" s="20"/>
      <c r="M20" s="47"/>
      <c r="O20" s="20"/>
      <c r="P20" s="20"/>
      <c r="Q20" s="20"/>
      <c r="R20" s="20"/>
      <c r="S20" s="20"/>
      <c r="T20" s="20"/>
      <c r="U20" s="20"/>
      <c r="W20" s="47"/>
    </row>
    <row r="21" spans="1:23" ht="15" x14ac:dyDescent="0.25">
      <c r="A21" s="23"/>
      <c r="B21" s="20"/>
      <c r="C21" s="22" t="s">
        <v>24</v>
      </c>
      <c r="D21" s="20"/>
      <c r="E21" s="20"/>
      <c r="F21" s="20"/>
      <c r="G21" s="20"/>
      <c r="H21" s="20"/>
      <c r="I21" s="20"/>
      <c r="J21" s="20"/>
      <c r="K21" s="20"/>
      <c r="M21" s="47"/>
      <c r="O21" s="20"/>
      <c r="P21" s="20"/>
      <c r="Q21" s="20"/>
      <c r="R21" s="20"/>
      <c r="S21" s="20"/>
      <c r="T21" s="20"/>
      <c r="U21" s="20"/>
      <c r="W21" s="47"/>
    </row>
    <row r="22" spans="1:23" ht="14.25" x14ac:dyDescent="0.2">
      <c r="A22" s="23">
        <v>7</v>
      </c>
      <c r="B22" s="20"/>
      <c r="C22" s="49" t="s">
        <v>25</v>
      </c>
      <c r="D22" s="20"/>
      <c r="E22" s="38">
        <v>245101490.49680227</v>
      </c>
      <c r="F22" s="30"/>
      <c r="G22" s="29"/>
      <c r="H22" s="29"/>
      <c r="I22" s="29"/>
      <c r="J22" s="29"/>
      <c r="K22" s="29"/>
      <c r="M22" s="47"/>
      <c r="O22" s="38">
        <f>+E22</f>
        <v>245101490.49680227</v>
      </c>
      <c r="P22" s="30"/>
      <c r="Q22" s="71">
        <f>+Q25-Q24-Q23</f>
        <v>171505520.9824861</v>
      </c>
      <c r="R22" s="72"/>
      <c r="S22" s="71">
        <f>+S25-S24-S23</f>
        <v>7595029.0163051505</v>
      </c>
      <c r="T22" s="72"/>
      <c r="U22" s="71">
        <f>+U25-U24-U23</f>
        <v>66000940.498011023</v>
      </c>
      <c r="W22" s="45">
        <f>+U22/O22</f>
        <v>0.26928004543845119</v>
      </c>
    </row>
    <row r="23" spans="1:23" ht="14.25" x14ac:dyDescent="0.2">
      <c r="A23" s="23">
        <v>8</v>
      </c>
      <c r="B23" s="20"/>
      <c r="C23" s="49" t="s">
        <v>26</v>
      </c>
      <c r="D23" s="20"/>
      <c r="E23" s="40">
        <v>4848891.2402761029</v>
      </c>
      <c r="F23" s="30"/>
      <c r="G23" s="29"/>
      <c r="H23" s="29"/>
      <c r="I23" s="29"/>
      <c r="J23" s="29"/>
      <c r="K23" s="29"/>
      <c r="M23" s="47"/>
      <c r="O23" s="40">
        <f>+E23</f>
        <v>4848891.2402761029</v>
      </c>
      <c r="P23" s="30"/>
      <c r="Q23" s="93">
        <f>+O23</f>
        <v>4848891.2402761029</v>
      </c>
      <c r="R23" s="93"/>
      <c r="S23" s="93"/>
      <c r="T23" s="93"/>
      <c r="U23" s="93">
        <v>0</v>
      </c>
      <c r="W23" s="45">
        <f>+U23/O23</f>
        <v>0</v>
      </c>
    </row>
    <row r="24" spans="1:23" ht="14.25" x14ac:dyDescent="0.2">
      <c r="A24" s="23">
        <v>9</v>
      </c>
      <c r="B24" s="20"/>
      <c r="C24" s="49" t="s">
        <v>27</v>
      </c>
      <c r="D24" s="20"/>
      <c r="E24" s="42">
        <v>4141810.6354227727</v>
      </c>
      <c r="F24" s="30"/>
      <c r="G24" s="29"/>
      <c r="H24" s="29"/>
      <c r="I24" s="29"/>
      <c r="J24" s="29"/>
      <c r="K24" s="29"/>
      <c r="M24" s="47"/>
      <c r="O24" s="42">
        <f>+E24</f>
        <v>4141810.6354227727</v>
      </c>
      <c r="P24" s="30"/>
      <c r="Q24" s="95">
        <v>94945.139315551874</v>
      </c>
      <c r="R24" s="93"/>
      <c r="S24" s="95">
        <v>1241941.0416555104</v>
      </c>
      <c r="T24" s="93"/>
      <c r="U24" s="95">
        <v>2804924.4544517105</v>
      </c>
      <c r="W24" s="45">
        <f>+U24/O24</f>
        <v>0.67722180016214084</v>
      </c>
    </row>
    <row r="25" spans="1:23" s="17" customFormat="1" ht="15" x14ac:dyDescent="0.25">
      <c r="A25" s="23">
        <v>10</v>
      </c>
      <c r="B25" s="22"/>
      <c r="C25" s="22" t="s">
        <v>28</v>
      </c>
      <c r="D25" s="22"/>
      <c r="E25" s="43">
        <v>254092192.37250113</v>
      </c>
      <c r="F25" s="32"/>
      <c r="G25" s="31"/>
      <c r="H25" s="31"/>
      <c r="I25" s="31"/>
      <c r="J25" s="31"/>
      <c r="K25" s="31"/>
      <c r="M25" s="48"/>
      <c r="O25" s="43">
        <f>SUM(O22:O24)</f>
        <v>254092192.37250113</v>
      </c>
      <c r="P25" s="32"/>
      <c r="Q25" s="43">
        <f>+Q32+Q34</f>
        <v>176449357.36207774</v>
      </c>
      <c r="R25" s="31"/>
      <c r="S25" s="43">
        <f>+S32+S34</f>
        <v>8836970.0579606611</v>
      </c>
      <c r="T25" s="31"/>
      <c r="U25" s="43">
        <f>+U32+U34</f>
        <v>68805864.952462733</v>
      </c>
      <c r="W25" s="45">
        <f>+U25/O25</f>
        <v>0.27079094524712038</v>
      </c>
    </row>
    <row r="26" spans="1:23" ht="14.25" x14ac:dyDescent="0.2">
      <c r="A26" s="23"/>
      <c r="B26" s="20"/>
      <c r="C26" s="20"/>
      <c r="D26" s="20"/>
      <c r="E26" s="20"/>
      <c r="F26" s="20"/>
      <c r="G26" s="20"/>
      <c r="H26" s="20"/>
      <c r="I26" s="20"/>
      <c r="J26" s="20"/>
      <c r="K26" s="20"/>
      <c r="M26" s="47"/>
      <c r="O26" s="20"/>
      <c r="P26" s="20"/>
      <c r="Q26" s="20"/>
      <c r="R26" s="20"/>
      <c r="S26" s="20"/>
      <c r="T26" s="20"/>
      <c r="U26" s="20"/>
      <c r="W26" s="47"/>
    </row>
    <row r="27" spans="1:23" ht="15" x14ac:dyDescent="0.25">
      <c r="A27" s="23"/>
      <c r="B27" s="20"/>
      <c r="C27" s="22" t="s">
        <v>29</v>
      </c>
      <c r="D27" s="20"/>
      <c r="E27" s="30"/>
      <c r="F27" s="30"/>
      <c r="G27" s="30"/>
      <c r="H27" s="30"/>
      <c r="I27" s="30"/>
      <c r="J27" s="30"/>
      <c r="K27" s="30"/>
      <c r="M27" s="47"/>
      <c r="O27" s="30"/>
      <c r="P27" s="30"/>
      <c r="Q27" s="30"/>
      <c r="R27" s="30"/>
      <c r="S27" s="30"/>
      <c r="T27" s="30"/>
      <c r="U27" s="30"/>
      <c r="W27" s="47"/>
    </row>
    <row r="28" spans="1:23" ht="14.25" x14ac:dyDescent="0.2">
      <c r="A28" s="23">
        <v>11</v>
      </c>
      <c r="B28" s="20"/>
      <c r="C28" s="49" t="s">
        <v>0</v>
      </c>
      <c r="D28" s="20"/>
      <c r="E28" s="91">
        <v>145610406.1962167</v>
      </c>
      <c r="F28" s="92"/>
      <c r="G28" s="91">
        <v>122209121.46861239</v>
      </c>
      <c r="H28" s="91"/>
      <c r="I28" s="91">
        <v>2020479.3795699794</v>
      </c>
      <c r="J28" s="91"/>
      <c r="K28" s="91">
        <v>21380805.348034326</v>
      </c>
      <c r="M28" s="45">
        <v>0.14683569606435071</v>
      </c>
      <c r="O28" s="91">
        <f>SUM(Q28:U28)</f>
        <v>145610406.1962167</v>
      </c>
      <c r="P28" s="92"/>
      <c r="Q28" s="91">
        <v>122209121.46861239</v>
      </c>
      <c r="R28" s="91"/>
      <c r="S28" s="91">
        <v>2020479.3795699794</v>
      </c>
      <c r="T28" s="91"/>
      <c r="U28" s="91">
        <v>21380805.348034326</v>
      </c>
      <c r="W28" s="45">
        <f t="shared" ref="W28:W34" si="0">+U28/O28</f>
        <v>0.14683569606435071</v>
      </c>
    </row>
    <row r="29" spans="1:23" ht="14.25" x14ac:dyDescent="0.2">
      <c r="A29" s="23">
        <v>12</v>
      </c>
      <c r="B29" s="20"/>
      <c r="C29" s="49" t="s">
        <v>30</v>
      </c>
      <c r="D29" s="20"/>
      <c r="E29" s="93">
        <v>33295022.709127285</v>
      </c>
      <c r="F29" s="94"/>
      <c r="G29" s="93">
        <v>15293910.466408877</v>
      </c>
      <c r="H29" s="93"/>
      <c r="I29" s="93">
        <v>1500071.4789922033</v>
      </c>
      <c r="J29" s="93"/>
      <c r="K29" s="93">
        <v>16501040.763726205</v>
      </c>
      <c r="M29" s="45">
        <v>0.49560082622207419</v>
      </c>
      <c r="O29" s="93">
        <f>SUM(Q29:U29)</f>
        <v>33295022.709127285</v>
      </c>
      <c r="P29" s="94"/>
      <c r="Q29" s="93">
        <v>15293910.466408877</v>
      </c>
      <c r="R29" s="93"/>
      <c r="S29" s="93">
        <v>1500071.4789922033</v>
      </c>
      <c r="T29" s="93"/>
      <c r="U29" s="93">
        <v>16501040.763726205</v>
      </c>
      <c r="W29" s="45">
        <f t="shared" si="0"/>
        <v>0.49560082622207419</v>
      </c>
    </row>
    <row r="30" spans="1:23" ht="14.25" x14ac:dyDescent="0.2">
      <c r="A30" s="23">
        <v>13</v>
      </c>
      <c r="B30" s="20"/>
      <c r="C30" s="49" t="s">
        <v>31</v>
      </c>
      <c r="D30" s="20"/>
      <c r="E30" s="93">
        <v>14939106.819289623</v>
      </c>
      <c r="F30" s="94"/>
      <c r="G30" s="93">
        <v>9043855.2168024424</v>
      </c>
      <c r="H30" s="93"/>
      <c r="I30" s="93">
        <v>598330.1097731418</v>
      </c>
      <c r="J30" s="93"/>
      <c r="K30" s="93">
        <v>5296921.4927140381</v>
      </c>
      <c r="M30" s="45">
        <v>0.35456748229918039</v>
      </c>
      <c r="O30" s="93">
        <f>SUM(Q30:U30)</f>
        <v>14939106.819289623</v>
      </c>
      <c r="P30" s="94"/>
      <c r="Q30" s="93">
        <v>9043855.2168024424</v>
      </c>
      <c r="R30" s="93"/>
      <c r="S30" s="93">
        <v>598330.1097731418</v>
      </c>
      <c r="T30" s="93"/>
      <c r="U30" s="93">
        <v>5296921.4927140381</v>
      </c>
      <c r="W30" s="45">
        <f t="shared" si="0"/>
        <v>0.35456748229918039</v>
      </c>
    </row>
    <row r="31" spans="1:23" ht="14.25" x14ac:dyDescent="0.2">
      <c r="A31" s="23">
        <v>14</v>
      </c>
      <c r="B31" s="20"/>
      <c r="C31" s="49" t="s">
        <v>32</v>
      </c>
      <c r="D31" s="20"/>
      <c r="E31" s="95">
        <v>12997535.252631662</v>
      </c>
      <c r="F31" s="94"/>
      <c r="G31" s="95">
        <v>6451012.9077742584</v>
      </c>
      <c r="H31" s="93"/>
      <c r="I31" s="95">
        <v>1017857.5015105202</v>
      </c>
      <c r="J31" s="93"/>
      <c r="K31" s="95">
        <v>5528664.8433468835</v>
      </c>
      <c r="M31" s="46">
        <v>0.42536255804557044</v>
      </c>
      <c r="O31" s="95">
        <f>SUM(Q31:U31)</f>
        <v>12997535.252631662</v>
      </c>
      <c r="P31" s="94"/>
      <c r="Q31" s="95">
        <v>6451012.9077742584</v>
      </c>
      <c r="R31" s="93"/>
      <c r="S31" s="95">
        <v>1017857.5015105202</v>
      </c>
      <c r="T31" s="93"/>
      <c r="U31" s="95">
        <v>5528664.8433468835</v>
      </c>
      <c r="W31" s="45">
        <f t="shared" si="0"/>
        <v>0.42536255804557044</v>
      </c>
    </row>
    <row r="32" spans="1:23" s="17" customFormat="1" ht="15" x14ac:dyDescent="0.25">
      <c r="A32" s="23">
        <v>15</v>
      </c>
      <c r="B32" s="22"/>
      <c r="C32" s="22" t="s">
        <v>33</v>
      </c>
      <c r="D32" s="22"/>
      <c r="E32" s="43">
        <v>206842070.97726527</v>
      </c>
      <c r="F32" s="44"/>
      <c r="G32" s="43">
        <v>152997900.05959797</v>
      </c>
      <c r="H32" s="43"/>
      <c r="I32" s="43">
        <v>5136738.4698458444</v>
      </c>
      <c r="J32" s="43"/>
      <c r="K32" s="43">
        <v>48707432.447821453</v>
      </c>
      <c r="M32" s="45">
        <v>0.23548126460779373</v>
      </c>
      <c r="O32" s="43">
        <f>SUM(O28:O31)</f>
        <v>206842070.97726527</v>
      </c>
      <c r="P32" s="44"/>
      <c r="Q32" s="43">
        <f>SUM(Q28:Q31)</f>
        <v>152997900.05959797</v>
      </c>
      <c r="R32" s="43"/>
      <c r="S32" s="43">
        <f>SUM(S28:S31)</f>
        <v>5136738.4698458444</v>
      </c>
      <c r="T32" s="43"/>
      <c r="U32" s="43">
        <f>SUM(U28:U31)</f>
        <v>48707432.447821453</v>
      </c>
      <c r="W32" s="45">
        <f t="shared" si="0"/>
        <v>0.23548126460779373</v>
      </c>
    </row>
    <row r="33" spans="1:23" ht="14.25" x14ac:dyDescent="0.2">
      <c r="A33" s="23"/>
      <c r="B33" s="20"/>
      <c r="C33" s="20"/>
      <c r="D33" s="20"/>
      <c r="E33" s="20"/>
      <c r="F33" s="20"/>
      <c r="G33" s="69"/>
      <c r="H33" s="20"/>
      <c r="I33" s="20"/>
      <c r="J33" s="20"/>
      <c r="K33" s="20"/>
      <c r="M33" s="47"/>
      <c r="O33" s="20"/>
      <c r="P33" s="20"/>
      <c r="Q33" s="69"/>
      <c r="R33" s="20"/>
      <c r="S33" s="20"/>
      <c r="T33" s="20"/>
      <c r="U33" s="20"/>
      <c r="W33" s="47"/>
    </row>
    <row r="34" spans="1:23" ht="14.25" x14ac:dyDescent="0.2">
      <c r="A34" s="23">
        <v>16</v>
      </c>
      <c r="B34" s="20"/>
      <c r="C34" s="78" t="s">
        <v>34</v>
      </c>
      <c r="D34" s="20"/>
      <c r="E34" s="38">
        <v>47250121.395235866</v>
      </c>
      <c r="F34" s="39"/>
      <c r="G34" s="38">
        <v>23451457.302479781</v>
      </c>
      <c r="H34" s="38"/>
      <c r="I34" s="38">
        <v>3700231.5881148172</v>
      </c>
      <c r="J34" s="38"/>
      <c r="K34" s="38">
        <v>20098432.504641272</v>
      </c>
      <c r="M34" s="47"/>
      <c r="O34" s="38">
        <f>+O25-O32</f>
        <v>47250121.395235866</v>
      </c>
      <c r="P34" s="38"/>
      <c r="Q34" s="72">
        <f>+Q35*Q19</f>
        <v>23451457.302479781</v>
      </c>
      <c r="R34" s="72"/>
      <c r="S34" s="72">
        <f>+S35*S19</f>
        <v>3700231.5881148172</v>
      </c>
      <c r="T34" s="72"/>
      <c r="U34" s="72">
        <f>+U35*U19</f>
        <v>20098432.504641272</v>
      </c>
      <c r="W34" s="45">
        <f t="shared" si="0"/>
        <v>0.42536255804557055</v>
      </c>
    </row>
    <row r="35" spans="1:23" ht="14.25" x14ac:dyDescent="0.2">
      <c r="A35" s="23">
        <v>17</v>
      </c>
      <c r="B35" s="20"/>
      <c r="C35" s="20" t="s">
        <v>35</v>
      </c>
      <c r="D35" s="20"/>
      <c r="E35" s="33">
        <v>8.1674092440807949E-2</v>
      </c>
      <c r="F35" s="30"/>
      <c r="G35" s="33">
        <v>8.1674092440807949E-2</v>
      </c>
      <c r="H35" s="33"/>
      <c r="I35" s="33">
        <v>8.1674092440807949E-2</v>
      </c>
      <c r="J35" s="33"/>
      <c r="K35" s="33">
        <v>8.1674092440807949E-2</v>
      </c>
      <c r="M35" s="47"/>
      <c r="O35" s="33">
        <f>+O34/O19</f>
        <v>8.1674092440807949E-2</v>
      </c>
      <c r="P35" s="30"/>
      <c r="Q35" s="33">
        <f>+O35</f>
        <v>8.1674092440807949E-2</v>
      </c>
      <c r="R35" s="33"/>
      <c r="S35" s="33">
        <f>+Q35</f>
        <v>8.1674092440807949E-2</v>
      </c>
      <c r="T35" s="33"/>
      <c r="U35" s="33">
        <f>+S35</f>
        <v>8.1674092440807949E-2</v>
      </c>
      <c r="W35" s="47"/>
    </row>
    <row r="36" spans="1:23" ht="14.25" x14ac:dyDescent="0.2">
      <c r="A36" s="23"/>
      <c r="B36" s="20"/>
      <c r="C36" s="20"/>
      <c r="D36" s="20"/>
      <c r="E36" s="30"/>
      <c r="F36" s="20"/>
      <c r="G36" s="20"/>
      <c r="H36" s="20"/>
      <c r="I36" s="20"/>
      <c r="J36" s="20"/>
      <c r="K36" s="20"/>
      <c r="M36" s="47"/>
      <c r="O36" s="30"/>
      <c r="P36" s="20"/>
      <c r="Q36" s="20"/>
      <c r="R36" s="20"/>
      <c r="S36" s="20"/>
      <c r="T36" s="20"/>
      <c r="U36" s="20"/>
      <c r="W36" s="47"/>
    </row>
    <row r="37" spans="1:23" ht="15" x14ac:dyDescent="0.25">
      <c r="A37" s="23"/>
      <c r="B37" s="20"/>
      <c r="C37" s="22" t="s">
        <v>36</v>
      </c>
      <c r="D37" s="20"/>
      <c r="E37" s="30"/>
      <c r="F37" s="30"/>
      <c r="G37" s="30"/>
      <c r="H37" s="30"/>
      <c r="I37" s="30"/>
      <c r="J37" s="30"/>
      <c r="K37" s="30"/>
      <c r="M37" s="47"/>
      <c r="O37" s="30"/>
      <c r="P37" s="30"/>
      <c r="Q37" s="30"/>
      <c r="R37" s="30"/>
      <c r="S37" s="30"/>
      <c r="T37" s="30"/>
      <c r="U37" s="30"/>
      <c r="W37" s="47"/>
    </row>
    <row r="38" spans="1:23" ht="14.25" x14ac:dyDescent="0.2">
      <c r="A38" s="23">
        <v>18</v>
      </c>
      <c r="B38" s="20"/>
      <c r="C38" s="49" t="s">
        <v>37</v>
      </c>
      <c r="D38" s="20"/>
      <c r="E38" s="33">
        <v>7.8E-2</v>
      </c>
      <c r="F38" s="30"/>
      <c r="G38" s="33">
        <v>7.8E-2</v>
      </c>
      <c r="H38" s="33"/>
      <c r="I38" s="33">
        <v>7.8E-2</v>
      </c>
      <c r="J38" s="33"/>
      <c r="K38" s="33">
        <v>7.8E-2</v>
      </c>
      <c r="M38" s="47"/>
      <c r="O38" s="33">
        <v>7.8E-2</v>
      </c>
      <c r="P38" s="30"/>
      <c r="Q38" s="33">
        <v>7.8E-2</v>
      </c>
      <c r="R38" s="33"/>
      <c r="S38" s="33">
        <v>7.8E-2</v>
      </c>
      <c r="T38" s="33"/>
      <c r="U38" s="33">
        <v>7.8E-2</v>
      </c>
      <c r="W38" s="47"/>
    </row>
    <row r="39" spans="1:23" ht="14.25" x14ac:dyDescent="0.2">
      <c r="A39" s="23">
        <v>19</v>
      </c>
      <c r="B39" s="20"/>
      <c r="C39" s="49" t="s">
        <v>38</v>
      </c>
      <c r="D39" s="20"/>
      <c r="E39" s="38">
        <v>45124584.292129286</v>
      </c>
      <c r="F39" s="39"/>
      <c r="G39" s="38">
        <v>22396498.2643562</v>
      </c>
      <c r="H39" s="38"/>
      <c r="I39" s="38">
        <v>3533777.4225300057</v>
      </c>
      <c r="J39" s="38"/>
      <c r="K39" s="38">
        <v>19194308.605243083</v>
      </c>
      <c r="M39" s="45">
        <v>0.42536255804557055</v>
      </c>
      <c r="O39" s="38">
        <f>SUM(Q39:U39)</f>
        <v>45124584.292129293</v>
      </c>
      <c r="P39" s="39">
        <f t="shared" ref="P39:U39" si="1">+P38*P19</f>
        <v>0</v>
      </c>
      <c r="Q39" s="38">
        <f t="shared" si="1"/>
        <v>22396498.2643562</v>
      </c>
      <c r="R39" s="38">
        <f t="shared" si="1"/>
        <v>0</v>
      </c>
      <c r="S39" s="38">
        <f t="shared" si="1"/>
        <v>3533777.4225300057</v>
      </c>
      <c r="T39" s="38">
        <f t="shared" si="1"/>
        <v>0</v>
      </c>
      <c r="U39" s="38">
        <f t="shared" si="1"/>
        <v>19194308.605243083</v>
      </c>
      <c r="W39" s="45">
        <f t="shared" ref="W39:W45" si="2">+U39/O39</f>
        <v>0.42536255804557044</v>
      </c>
    </row>
    <row r="40" spans="1:23" ht="14.25" x14ac:dyDescent="0.2">
      <c r="A40" s="23">
        <v>20</v>
      </c>
      <c r="B40" s="20"/>
      <c r="C40" s="49" t="s">
        <v>39</v>
      </c>
      <c r="D40" s="20"/>
      <c r="E40" s="40">
        <v>-2125537.1031065807</v>
      </c>
      <c r="F40" s="41"/>
      <c r="G40" s="40">
        <v>-1054959.0381235816</v>
      </c>
      <c r="H40" s="40"/>
      <c r="I40" s="40">
        <v>-166454.16558481148</v>
      </c>
      <c r="J40" s="40"/>
      <c r="K40" s="40">
        <v>-904123.89939818904</v>
      </c>
      <c r="M40" s="45">
        <v>0.4253625580455716</v>
      </c>
      <c r="O40" s="38">
        <f>SUM(Q40:U40)</f>
        <v>-2125537.1031065821</v>
      </c>
      <c r="P40" s="41"/>
      <c r="Q40" s="40">
        <f>+Q39-Q34</f>
        <v>-1054959.0381235816</v>
      </c>
      <c r="R40" s="40"/>
      <c r="S40" s="40">
        <f>+S39-S34</f>
        <v>-166454.16558481148</v>
      </c>
      <c r="T40" s="40"/>
      <c r="U40" s="40">
        <f>+U39-U34</f>
        <v>-904123.89939818904</v>
      </c>
      <c r="W40" s="45">
        <f t="shared" si="2"/>
        <v>0.42536255804557133</v>
      </c>
    </row>
    <row r="41" spans="1:23" ht="14.25" x14ac:dyDescent="0.2">
      <c r="A41" s="23">
        <v>21</v>
      </c>
      <c r="B41" s="20"/>
      <c r="C41" s="49" t="s">
        <v>40</v>
      </c>
      <c r="D41" s="20"/>
      <c r="E41" s="34"/>
      <c r="F41" s="30"/>
      <c r="G41" s="29"/>
      <c r="H41" s="29"/>
      <c r="I41" s="29"/>
      <c r="J41" s="29"/>
      <c r="K41" s="29"/>
      <c r="M41" s="45"/>
      <c r="O41" s="34"/>
      <c r="P41" s="30"/>
      <c r="Q41" s="29"/>
      <c r="R41" s="29"/>
      <c r="S41" s="29"/>
      <c r="T41" s="29"/>
      <c r="U41" s="29"/>
      <c r="W41" s="45"/>
    </row>
    <row r="42" spans="1:23" ht="14.25" x14ac:dyDescent="0.2">
      <c r="A42" s="23">
        <v>22</v>
      </c>
      <c r="B42" s="20"/>
      <c r="C42" s="79" t="s">
        <v>67</v>
      </c>
      <c r="D42" s="20"/>
      <c r="E42" s="40">
        <v>727653.45213406067</v>
      </c>
      <c r="F42" s="41"/>
      <c r="G42" s="40">
        <v>361153.22796704015</v>
      </c>
      <c r="H42" s="40"/>
      <c r="I42" s="40">
        <v>56983.690396586411</v>
      </c>
      <c r="J42" s="40"/>
      <c r="K42" s="40">
        <v>309516.53377043415</v>
      </c>
      <c r="M42" s="45">
        <v>0.42536255804557049</v>
      </c>
      <c r="O42" s="38">
        <f>SUM(Q42:U42)</f>
        <v>727653.45213408826</v>
      </c>
      <c r="P42" s="41"/>
      <c r="Q42" s="77">
        <f>+Allocations!D23</f>
        <v>388803.77767024445</v>
      </c>
      <c r="R42" s="77"/>
      <c r="S42" s="77">
        <f>+Allocations!E23</f>
        <v>43037.200989296747</v>
      </c>
      <c r="T42" s="77"/>
      <c r="U42" s="77">
        <f>+Allocations!F23</f>
        <v>295812.47347454703</v>
      </c>
      <c r="W42" s="45">
        <f t="shared" si="2"/>
        <v>0.40652933426891269</v>
      </c>
    </row>
    <row r="43" spans="1:23" ht="14.25" x14ac:dyDescent="0.2">
      <c r="A43" s="23">
        <v>23</v>
      </c>
      <c r="B43" s="20"/>
      <c r="C43" s="79" t="s">
        <v>68</v>
      </c>
      <c r="D43" s="20"/>
      <c r="E43" s="40">
        <v>254819845.82463521</v>
      </c>
      <c r="F43" s="41"/>
      <c r="G43" s="40">
        <v>126473680.01859677</v>
      </c>
      <c r="H43" s="40"/>
      <c r="I43" s="40">
        <v>19955344.345293738</v>
      </c>
      <c r="J43" s="40"/>
      <c r="K43" s="40">
        <v>108390821.46074474</v>
      </c>
      <c r="M43" s="45">
        <v>0.42536255804557055</v>
      </c>
      <c r="O43" s="38">
        <f>SUM(Q43:U43)</f>
        <v>254819845.82463521</v>
      </c>
      <c r="P43" s="41"/>
      <c r="Q43" s="77">
        <f>+Q42+Q25</f>
        <v>176838161.13974798</v>
      </c>
      <c r="R43" s="77"/>
      <c r="S43" s="77">
        <f>+S42+S25</f>
        <v>8880007.2589499578</v>
      </c>
      <c r="T43" s="77"/>
      <c r="U43" s="77">
        <f>+U42+U25</f>
        <v>69101677.42593728</v>
      </c>
      <c r="W43" s="45">
        <f t="shared" si="2"/>
        <v>0.27117855441091682</v>
      </c>
    </row>
    <row r="44" spans="1:23" ht="14.25" x14ac:dyDescent="0.2">
      <c r="A44" s="23">
        <v>24</v>
      </c>
      <c r="B44" s="20"/>
      <c r="C44" s="79" t="s">
        <v>69</v>
      </c>
      <c r="D44" s="20"/>
      <c r="E44" s="40">
        <v>8990701.8756988756</v>
      </c>
      <c r="F44" s="41"/>
      <c r="G44" s="40">
        <v>4462317.8720242642</v>
      </c>
      <c r="H44" s="40"/>
      <c r="I44" s="40">
        <v>704076.05520222906</v>
      </c>
      <c r="J44" s="40"/>
      <c r="K44" s="40">
        <v>3824307.948472383</v>
      </c>
      <c r="M44" s="45">
        <v>0.42536255804557055</v>
      </c>
      <c r="O44" s="38">
        <f>SUM(Q44:U44)</f>
        <v>8990701.8756988756</v>
      </c>
      <c r="P44" s="41"/>
      <c r="Q44" s="77">
        <f>SUM(Q23:Q24)</f>
        <v>4943836.379591655</v>
      </c>
      <c r="R44" s="77"/>
      <c r="S44" s="77">
        <f>SUM(S23:S24)</f>
        <v>1241941.0416555104</v>
      </c>
      <c r="T44" s="77"/>
      <c r="U44" s="77">
        <f>SUM(U23:U24)</f>
        <v>2804924.4544517105</v>
      </c>
      <c r="W44" s="45">
        <f t="shared" si="2"/>
        <v>0.31198058763723324</v>
      </c>
    </row>
    <row r="45" spans="1:23" ht="14.25" x14ac:dyDescent="0.2">
      <c r="A45" s="23">
        <v>25</v>
      </c>
      <c r="B45" s="20"/>
      <c r="C45" s="49" t="s">
        <v>42</v>
      </c>
      <c r="D45" s="20"/>
      <c r="E45" s="40">
        <v>245829143.94893634</v>
      </c>
      <c r="F45" s="41"/>
      <c r="G45" s="40">
        <v>122011362.1465725</v>
      </c>
      <c r="H45" s="40"/>
      <c r="I45" s="40">
        <v>19251268.290091507</v>
      </c>
      <c r="J45" s="40"/>
      <c r="K45" s="40">
        <v>104566513.51227236</v>
      </c>
      <c r="M45" s="45">
        <v>0.42536255804557055</v>
      </c>
      <c r="O45" s="38">
        <f>SUM(Q45:U45)</f>
        <v>245829143.94893634</v>
      </c>
      <c r="P45" s="41"/>
      <c r="Q45" s="72">
        <f>+Q43-Q44</f>
        <v>171894324.76015633</v>
      </c>
      <c r="R45" s="77"/>
      <c r="S45" s="72">
        <f>+S43-S44</f>
        <v>7638066.2172944471</v>
      </c>
      <c r="T45" s="77"/>
      <c r="U45" s="72">
        <f>+U43-U44</f>
        <v>66296752.97148557</v>
      </c>
      <c r="W45" s="45">
        <f t="shared" si="2"/>
        <v>0.2696863028789489</v>
      </c>
    </row>
    <row r="46" spans="1:23" ht="14.25" x14ac:dyDescent="0.2">
      <c r="A46" s="23">
        <v>26</v>
      </c>
      <c r="B46" s="20"/>
      <c r="C46" s="49" t="s">
        <v>43</v>
      </c>
      <c r="D46" s="20"/>
      <c r="E46" s="33">
        <v>2.9687842805818931E-3</v>
      </c>
      <c r="F46" s="30"/>
      <c r="G46" s="33"/>
      <c r="H46" s="33"/>
      <c r="I46" s="33"/>
      <c r="J46" s="33"/>
      <c r="K46" s="33"/>
      <c r="M46" s="47"/>
      <c r="O46" s="33">
        <v>2.9687842805818931E-3</v>
      </c>
      <c r="P46" s="30"/>
      <c r="Q46" s="33"/>
      <c r="R46" s="33"/>
      <c r="S46" s="33"/>
      <c r="T46" s="33"/>
      <c r="U46" s="33"/>
      <c r="W46" s="47"/>
    </row>
    <row r="47" spans="1:23" ht="14.25" x14ac:dyDescent="0.2">
      <c r="A47" s="23"/>
      <c r="B47" s="20"/>
      <c r="C47" s="30"/>
      <c r="D47" s="20"/>
      <c r="E47" s="30"/>
      <c r="F47" s="30"/>
      <c r="G47" s="30"/>
      <c r="H47" s="30"/>
      <c r="I47" s="30"/>
      <c r="J47" s="30"/>
      <c r="K47" s="30"/>
      <c r="M47" s="47"/>
      <c r="O47" s="30"/>
      <c r="P47" s="30"/>
      <c r="Q47" s="30"/>
      <c r="R47" s="30"/>
      <c r="S47" s="30"/>
      <c r="T47" s="30"/>
      <c r="U47" s="30"/>
      <c r="W47" s="47"/>
    </row>
    <row r="48" spans="1:23" ht="15" x14ac:dyDescent="0.25">
      <c r="A48" s="23"/>
      <c r="B48" s="20"/>
      <c r="C48" s="22" t="s">
        <v>44</v>
      </c>
      <c r="D48" s="20"/>
      <c r="E48" s="30"/>
      <c r="F48" s="30"/>
      <c r="G48" s="30"/>
      <c r="H48" s="30"/>
      <c r="I48" s="30"/>
      <c r="J48" s="30"/>
      <c r="K48" s="30"/>
      <c r="M48" s="47"/>
      <c r="O48" s="30"/>
      <c r="P48" s="30"/>
      <c r="Q48" s="30"/>
      <c r="R48" s="30"/>
      <c r="S48" s="30"/>
      <c r="T48" s="30"/>
      <c r="U48" s="30"/>
      <c r="W48" s="47"/>
    </row>
    <row r="49" spans="1:23" ht="14.25" x14ac:dyDescent="0.2">
      <c r="A49" s="23">
        <v>27</v>
      </c>
      <c r="B49" s="20"/>
      <c r="C49" s="49" t="s">
        <v>45</v>
      </c>
      <c r="D49" s="20"/>
      <c r="E49" s="33">
        <v>7.8E-2</v>
      </c>
      <c r="F49" s="30"/>
      <c r="G49" s="33">
        <v>7.8E-2</v>
      </c>
      <c r="H49" s="33"/>
      <c r="I49" s="33">
        <v>7.8E-2</v>
      </c>
      <c r="J49" s="33"/>
      <c r="K49" s="33">
        <v>7.8E-2</v>
      </c>
      <c r="M49" s="45"/>
      <c r="O49" s="33">
        <v>7.8E-2</v>
      </c>
      <c r="P49" s="30"/>
      <c r="Q49" s="33">
        <v>7.8E-2</v>
      </c>
      <c r="R49" s="33"/>
      <c r="S49" s="33">
        <v>7.8E-2</v>
      </c>
      <c r="T49" s="33"/>
      <c r="U49" s="33">
        <v>7.8E-2</v>
      </c>
      <c r="W49" s="45"/>
    </row>
    <row r="50" spans="1:23" ht="14.25" x14ac:dyDescent="0.2">
      <c r="A50" s="23">
        <v>28</v>
      </c>
      <c r="B50" s="20"/>
      <c r="C50" s="49" t="s">
        <v>46</v>
      </c>
      <c r="D50" s="20"/>
      <c r="E50" s="38">
        <v>45124584.292129293</v>
      </c>
      <c r="F50" s="39"/>
      <c r="G50" s="38">
        <v>22396498.2643562</v>
      </c>
      <c r="H50" s="38"/>
      <c r="I50" s="38">
        <v>3533777.4225300057</v>
      </c>
      <c r="J50" s="38"/>
      <c r="K50" s="38">
        <v>19194308.605243083</v>
      </c>
      <c r="M50" s="45">
        <v>0.42536255804557044</v>
      </c>
      <c r="O50" s="38">
        <f t="shared" ref="O50:O55" si="3">SUM(Q50:U50)</f>
        <v>45124584.292129293</v>
      </c>
      <c r="P50" s="39"/>
      <c r="Q50" s="38">
        <f>+Q39</f>
        <v>22396498.2643562</v>
      </c>
      <c r="R50" s="38"/>
      <c r="S50" s="38">
        <f>+S39</f>
        <v>3533777.4225300057</v>
      </c>
      <c r="T50" s="38"/>
      <c r="U50" s="38">
        <f>+U39</f>
        <v>19194308.605243083</v>
      </c>
      <c r="W50" s="45">
        <f>+U50/O50</f>
        <v>0.42536255804557044</v>
      </c>
    </row>
    <row r="51" spans="1:23" ht="14.25" x14ac:dyDescent="0.2">
      <c r="A51" s="23">
        <v>29</v>
      </c>
      <c r="B51" s="20"/>
      <c r="C51" s="49" t="s">
        <v>39</v>
      </c>
      <c r="D51" s="20"/>
      <c r="E51" s="40">
        <v>-2125537.1031065821</v>
      </c>
      <c r="F51" s="41"/>
      <c r="G51" s="40">
        <v>-1054959.0381235816</v>
      </c>
      <c r="H51" s="40"/>
      <c r="I51" s="40">
        <v>-166454.16558481148</v>
      </c>
      <c r="J51" s="40"/>
      <c r="K51" s="40">
        <v>-904123.89939818904</v>
      </c>
      <c r="M51" s="45">
        <v>0.42536255804557133</v>
      </c>
      <c r="O51" s="38">
        <f t="shared" si="3"/>
        <v>-2125537.1031065821</v>
      </c>
      <c r="P51" s="41"/>
      <c r="Q51" s="40">
        <v>-1054959.0381235816</v>
      </c>
      <c r="R51" s="40"/>
      <c r="S51" s="40">
        <v>-166454.16558481148</v>
      </c>
      <c r="T51" s="40"/>
      <c r="U51" s="40">
        <v>-904123.89939818904</v>
      </c>
      <c r="W51" s="45">
        <f>+U51/O51</f>
        <v>0.42536255804557133</v>
      </c>
    </row>
    <row r="52" spans="1:23" ht="14.25" x14ac:dyDescent="0.2">
      <c r="A52" s="23">
        <v>30</v>
      </c>
      <c r="B52" s="20"/>
      <c r="C52" s="49" t="s">
        <v>40</v>
      </c>
      <c r="D52" s="20"/>
      <c r="E52" s="34"/>
      <c r="F52" s="30"/>
      <c r="G52" s="29"/>
      <c r="H52" s="29"/>
      <c r="I52" s="29"/>
      <c r="J52" s="29"/>
      <c r="K52" s="29"/>
      <c r="M52" s="45"/>
      <c r="O52" s="34"/>
      <c r="P52" s="30"/>
      <c r="Q52" s="29"/>
      <c r="R52" s="29"/>
      <c r="S52" s="29"/>
      <c r="T52" s="29"/>
      <c r="U52" s="29"/>
      <c r="W52" s="45"/>
    </row>
    <row r="53" spans="1:23" ht="14.25" x14ac:dyDescent="0.2">
      <c r="A53" s="23">
        <v>31</v>
      </c>
      <c r="B53" s="20"/>
      <c r="C53" s="79" t="s">
        <v>67</v>
      </c>
      <c r="D53" s="20"/>
      <c r="E53" s="40">
        <v>727653.45213406067</v>
      </c>
      <c r="F53" s="30"/>
      <c r="G53" s="40">
        <v>361153.22796704015</v>
      </c>
      <c r="H53" s="29"/>
      <c r="I53" s="40">
        <v>56983.690396586411</v>
      </c>
      <c r="J53" s="29"/>
      <c r="K53" s="40">
        <v>309516.53377043415</v>
      </c>
      <c r="M53" s="45">
        <v>0.42536255804557049</v>
      </c>
      <c r="O53" s="38">
        <f t="shared" si="3"/>
        <v>727653.45213408826</v>
      </c>
      <c r="P53" s="30"/>
      <c r="Q53" s="77">
        <f>+Q42</f>
        <v>388803.77767024445</v>
      </c>
      <c r="R53" s="71"/>
      <c r="S53" s="77">
        <f>+S42</f>
        <v>43037.200989296747</v>
      </c>
      <c r="T53" s="71"/>
      <c r="U53" s="77">
        <f>+U42</f>
        <v>295812.47347454703</v>
      </c>
      <c r="W53" s="45">
        <f>+U53/O53</f>
        <v>0.40652933426891269</v>
      </c>
    </row>
    <row r="54" spans="1:23" ht="14.25" x14ac:dyDescent="0.2">
      <c r="A54" s="23">
        <v>32</v>
      </c>
      <c r="B54" s="20"/>
      <c r="C54" s="49" t="s">
        <v>43</v>
      </c>
      <c r="D54" s="20"/>
      <c r="E54" s="33">
        <v>2.9687842805817869E-3</v>
      </c>
      <c r="F54" s="30"/>
      <c r="G54" s="33"/>
      <c r="H54" s="33"/>
      <c r="I54" s="33"/>
      <c r="J54" s="33"/>
      <c r="K54" s="33"/>
      <c r="M54" s="45"/>
      <c r="O54" s="33">
        <f>+O55/O22-1</f>
        <v>2.9687842805818931E-3</v>
      </c>
      <c r="P54" s="30"/>
      <c r="Q54" s="33"/>
      <c r="R54" s="33"/>
      <c r="S54" s="33"/>
      <c r="T54" s="33"/>
      <c r="U54" s="33"/>
      <c r="W54" s="45"/>
    </row>
    <row r="55" spans="1:23" ht="14.25" x14ac:dyDescent="0.2">
      <c r="A55" s="23">
        <v>33</v>
      </c>
      <c r="B55" s="20"/>
      <c r="C55" s="49" t="s">
        <v>78</v>
      </c>
      <c r="D55" s="20"/>
      <c r="E55" s="29">
        <v>245829143.94893634</v>
      </c>
      <c r="F55" s="30"/>
      <c r="G55" s="29">
        <v>122011362.1465725</v>
      </c>
      <c r="H55" s="29"/>
      <c r="I55" s="29">
        <v>19251268.290091507</v>
      </c>
      <c r="J55" s="29"/>
      <c r="K55" s="29">
        <v>104566513.51227236</v>
      </c>
      <c r="M55" s="45">
        <v>0.42536255804557055</v>
      </c>
      <c r="O55" s="38">
        <f t="shared" si="3"/>
        <v>245829143.94893634</v>
      </c>
      <c r="P55" s="30"/>
      <c r="Q55" s="71">
        <f>+Q45</f>
        <v>171894324.76015633</v>
      </c>
      <c r="R55" s="71"/>
      <c r="S55" s="71">
        <f>+S45</f>
        <v>7638066.2172944471</v>
      </c>
      <c r="T55" s="71"/>
      <c r="U55" s="71">
        <f>+U45</f>
        <v>66296752.97148557</v>
      </c>
      <c r="W55" s="45">
        <f>+U55/O55</f>
        <v>0.2696863028789489</v>
      </c>
    </row>
    <row r="56" spans="1:23" ht="14.25" x14ac:dyDescent="0.2">
      <c r="A56" s="23"/>
      <c r="B56" s="20"/>
      <c r="C56" s="20"/>
      <c r="D56" s="20"/>
      <c r="E56" s="30"/>
      <c r="F56" s="30"/>
      <c r="G56" s="30"/>
      <c r="H56" s="30"/>
      <c r="I56" s="30"/>
      <c r="J56" s="30"/>
      <c r="K56" s="30"/>
      <c r="M56" s="47"/>
      <c r="O56" s="30"/>
      <c r="P56" s="30"/>
      <c r="Q56" s="30"/>
      <c r="R56" s="30"/>
      <c r="S56" s="30"/>
      <c r="T56" s="30"/>
      <c r="U56" s="30"/>
      <c r="W56" s="47"/>
    </row>
    <row r="57" spans="1:23" s="17" customFormat="1" ht="15" x14ac:dyDescent="0.25">
      <c r="A57" s="23">
        <v>34</v>
      </c>
      <c r="B57" s="22"/>
      <c r="C57" s="22" t="s">
        <v>47</v>
      </c>
      <c r="D57" s="22"/>
      <c r="E57" s="35">
        <v>0.99704000331105891</v>
      </c>
      <c r="F57" s="32"/>
      <c r="G57" s="35"/>
      <c r="H57" s="35"/>
      <c r="I57" s="35"/>
      <c r="J57" s="35"/>
      <c r="K57" s="35"/>
      <c r="M57" s="48"/>
      <c r="O57" s="35">
        <f>+O22/O45</f>
        <v>0.99704000331105891</v>
      </c>
      <c r="P57" s="32"/>
      <c r="Q57" s="35"/>
      <c r="R57" s="35"/>
      <c r="S57" s="35"/>
      <c r="T57" s="35"/>
      <c r="U57" s="35"/>
      <c r="W57" s="48"/>
    </row>
    <row r="58" spans="1:23" s="17" customFormat="1" ht="15" x14ac:dyDescent="0.25">
      <c r="A58" s="23">
        <v>35</v>
      </c>
      <c r="B58" s="22"/>
      <c r="C58" s="22" t="s">
        <v>48</v>
      </c>
      <c r="D58" s="22"/>
      <c r="E58" s="35">
        <v>1.0289517180550865</v>
      </c>
      <c r="F58" s="32"/>
      <c r="G58" s="35"/>
      <c r="H58" s="35"/>
      <c r="I58" s="35"/>
      <c r="J58" s="35"/>
      <c r="K58" s="35"/>
      <c r="M58" s="48"/>
      <c r="O58" s="35">
        <f>+O57/0.97</f>
        <v>1.0278762920732567</v>
      </c>
      <c r="P58" s="32"/>
      <c r="Q58" s="35"/>
      <c r="R58" s="35"/>
      <c r="S58" s="35"/>
      <c r="T58" s="35"/>
      <c r="U58" s="35"/>
      <c r="W58" s="48"/>
    </row>
    <row r="59" spans="1:23" ht="14.25" x14ac:dyDescent="0.2">
      <c r="A59" s="20"/>
      <c r="B59" s="20"/>
      <c r="C59" s="20"/>
      <c r="D59" s="20"/>
      <c r="E59" s="20"/>
      <c r="F59" s="20"/>
      <c r="G59" s="36"/>
      <c r="H59" s="36"/>
      <c r="I59" s="36"/>
      <c r="J59" s="36"/>
      <c r="K59" s="36"/>
    </row>
    <row r="60" spans="1:23" x14ac:dyDescent="0.2">
      <c r="E60" s="37"/>
      <c r="F60" s="37"/>
      <c r="G60" s="37"/>
      <c r="H60" s="37"/>
      <c r="I60" s="37"/>
      <c r="J60" s="37"/>
      <c r="K60" s="37"/>
    </row>
    <row r="61" spans="1:23" x14ac:dyDescent="0.2">
      <c r="A61" s="50"/>
      <c r="B61" s="50"/>
      <c r="C61" s="50"/>
      <c r="E61" s="37"/>
      <c r="F61" s="37"/>
      <c r="G61" s="37"/>
      <c r="H61" s="37"/>
      <c r="I61" s="37"/>
      <c r="J61" s="37"/>
      <c r="K61" s="37"/>
    </row>
    <row r="62" spans="1:23" x14ac:dyDescent="0.2">
      <c r="A62" s="17" t="s">
        <v>55</v>
      </c>
    </row>
    <row r="63" spans="1:23" ht="14.25" x14ac:dyDescent="0.2">
      <c r="A63" s="53" t="s">
        <v>99</v>
      </c>
    </row>
    <row r="64" spans="1:23" x14ac:dyDescent="0.2">
      <c r="A64" s="51" t="s">
        <v>70</v>
      </c>
    </row>
    <row r="67" spans="3:3" x14ac:dyDescent="0.2">
      <c r="C67" s="70" t="s">
        <v>102</v>
      </c>
    </row>
  </sheetData>
  <mergeCells count="7">
    <mergeCell ref="A1:M1"/>
    <mergeCell ref="A3:M3"/>
    <mergeCell ref="A4:M4"/>
    <mergeCell ref="G9:K9"/>
    <mergeCell ref="Q9:U9"/>
    <mergeCell ref="E7:M7"/>
    <mergeCell ref="O7:W7"/>
  </mergeCells>
  <printOptions horizontalCentered="1"/>
  <pageMargins left="0.7" right="0.7" top="1.25" bottom="0.75" header="0.55000000000000004" footer="0.3"/>
  <pageSetup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view="pageLayout" zoomScaleNormal="100" workbookViewId="0">
      <selection activeCell="I24" sqref="I24"/>
    </sheetView>
  </sheetViews>
  <sheetFormatPr defaultRowHeight="16.5" customHeight="1" x14ac:dyDescent="0.2"/>
  <cols>
    <col min="1" max="1" width="7.83203125" customWidth="1"/>
    <col min="2" max="2" width="1.1640625" customWidth="1"/>
    <col min="3" max="3" width="11.1640625" customWidth="1"/>
    <col min="4" max="4" width="1.1640625" customWidth="1"/>
    <col min="5" max="5" width="17.33203125" customWidth="1"/>
    <col min="6" max="6" width="1.1640625" customWidth="1"/>
    <col min="7" max="7" width="20.33203125" customWidth="1"/>
    <col min="8" max="8" width="1.1640625" customWidth="1"/>
    <col min="9" max="9" width="16.83203125" customWidth="1"/>
    <col min="10" max="10" width="1.1640625" customWidth="1"/>
    <col min="11" max="11" width="14.5" customWidth="1"/>
    <col min="12" max="12" width="1.1640625" customWidth="1"/>
    <col min="13" max="13" width="11.5" customWidth="1"/>
    <col min="15" max="15" width="10" bestFit="1" customWidth="1"/>
  </cols>
  <sheetData>
    <row r="1" spans="1:13" ht="18" x14ac:dyDescent="0.25">
      <c r="A1" s="83" t="s">
        <v>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 s="4" customFormat="1" ht="14.25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 ht="15.75" x14ac:dyDescent="0.25">
      <c r="A3" s="82" t="s">
        <v>14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ht="15.75" x14ac:dyDescent="0.25">
      <c r="A4" s="82" t="s">
        <v>7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3" ht="15.75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3" s="4" customFormat="1" ht="15" x14ac:dyDescent="0.25">
      <c r="A6" s="81" t="s">
        <v>15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3" s="4" customFormat="1" ht="14.25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3" s="4" customFormat="1" ht="14.25" x14ac:dyDescent="0.2">
      <c r="A8" s="5"/>
      <c r="B8" s="5"/>
      <c r="C8" s="5"/>
      <c r="D8" s="5"/>
      <c r="E8" s="5"/>
      <c r="F8" s="5"/>
      <c r="G8" s="5"/>
      <c r="H8" s="5"/>
      <c r="I8" s="5"/>
      <c r="J8" s="5"/>
    </row>
    <row r="9" spans="1:13" s="4" customFormat="1" ht="15" x14ac:dyDescent="0.25">
      <c r="A9" s="5"/>
      <c r="B9" s="5"/>
      <c r="C9" s="5"/>
      <c r="D9" s="5"/>
      <c r="E9" s="80" t="s">
        <v>60</v>
      </c>
      <c r="F9" s="80"/>
      <c r="G9" s="80"/>
      <c r="H9" s="80"/>
      <c r="I9" s="80"/>
      <c r="J9" s="10"/>
      <c r="K9" s="88" t="s">
        <v>62</v>
      </c>
      <c r="L9" s="88"/>
      <c r="M9" s="88"/>
    </row>
    <row r="10" spans="1:13" ht="15" x14ac:dyDescent="0.25">
      <c r="A10" s="2"/>
      <c r="B10" s="2"/>
      <c r="C10" s="2"/>
      <c r="D10" s="2"/>
      <c r="E10" s="10" t="s">
        <v>8</v>
      </c>
      <c r="F10" s="2"/>
      <c r="G10" s="10" t="s">
        <v>9</v>
      </c>
      <c r="H10" s="10"/>
      <c r="I10" s="10" t="s">
        <v>10</v>
      </c>
      <c r="J10" s="2"/>
      <c r="K10" s="80" t="s">
        <v>60</v>
      </c>
      <c r="L10" s="80"/>
      <c r="M10" s="80"/>
    </row>
    <row r="11" spans="1:13" ht="15" x14ac:dyDescent="0.25">
      <c r="A11" s="16" t="s">
        <v>2</v>
      </c>
      <c r="B11" s="2"/>
      <c r="C11" s="16" t="s">
        <v>61</v>
      </c>
      <c r="D11" s="2"/>
      <c r="E11" s="16" t="s">
        <v>81</v>
      </c>
      <c r="F11" s="2"/>
      <c r="G11" s="16" t="s">
        <v>86</v>
      </c>
      <c r="H11" s="2"/>
      <c r="I11" s="16" t="s">
        <v>81</v>
      </c>
      <c r="J11" s="2"/>
      <c r="K11" s="16" t="s">
        <v>58</v>
      </c>
      <c r="M11" s="16" t="s">
        <v>11</v>
      </c>
    </row>
    <row r="12" spans="1:13" ht="14.25" x14ac:dyDescent="0.2">
      <c r="A12" s="3"/>
      <c r="B12" s="3"/>
      <c r="C12" s="3"/>
      <c r="D12" s="3"/>
      <c r="E12" s="6">
        <v>-1</v>
      </c>
      <c r="F12" s="6"/>
      <c r="G12" s="6">
        <v>-2</v>
      </c>
      <c r="H12" s="6"/>
      <c r="I12" s="6">
        <v>-3</v>
      </c>
      <c r="J12" s="6"/>
      <c r="K12" s="6">
        <v>-4</v>
      </c>
      <c r="M12" s="6">
        <v>-5</v>
      </c>
    </row>
    <row r="13" spans="1:13" ht="14.25" x14ac:dyDescent="0.2">
      <c r="A13" s="3"/>
      <c r="B13" s="3"/>
      <c r="C13" s="3"/>
      <c r="D13" s="3"/>
      <c r="E13" s="6"/>
      <c r="F13" s="6"/>
      <c r="G13" s="6"/>
      <c r="H13" s="6"/>
      <c r="I13" s="6"/>
      <c r="J13" s="6"/>
      <c r="K13" s="6"/>
      <c r="M13" s="6"/>
    </row>
    <row r="14" spans="1:13" ht="17.25" x14ac:dyDescent="0.25">
      <c r="A14" s="4"/>
      <c r="B14" s="4"/>
      <c r="C14" s="59" t="s">
        <v>87</v>
      </c>
      <c r="D14" s="4"/>
      <c r="E14" s="8"/>
      <c r="F14" s="8"/>
      <c r="G14" s="8"/>
      <c r="H14" s="8"/>
      <c r="I14" s="8"/>
      <c r="J14" s="8"/>
      <c r="K14" s="7"/>
    </row>
    <row r="15" spans="1:13" ht="15" customHeight="1" x14ac:dyDescent="0.2">
      <c r="A15" s="5">
        <v>1</v>
      </c>
      <c r="B15" s="5"/>
      <c r="C15" s="54" t="s">
        <v>90</v>
      </c>
      <c r="D15" s="4"/>
      <c r="E15" s="7">
        <v>3508513.9</v>
      </c>
      <c r="F15" s="7"/>
      <c r="G15" s="7">
        <v>1224444.77</v>
      </c>
      <c r="H15" s="7"/>
      <c r="I15" s="7">
        <v>2284069.13</v>
      </c>
      <c r="J15" s="7"/>
    </row>
    <row r="16" spans="1:13" ht="14.25" x14ac:dyDescent="0.2">
      <c r="A16" s="5"/>
      <c r="B16" s="5"/>
      <c r="C16" s="5"/>
      <c r="D16" s="4"/>
      <c r="E16" s="4"/>
      <c r="F16" s="4"/>
      <c r="G16" s="4"/>
      <c r="H16" s="4"/>
      <c r="I16" s="4"/>
      <c r="J16" s="4"/>
      <c r="K16" s="4"/>
    </row>
    <row r="17" spans="1:15" ht="14.25" x14ac:dyDescent="0.2">
      <c r="A17" s="5">
        <v>2</v>
      </c>
      <c r="B17" s="5"/>
      <c r="C17" s="5">
        <v>2011</v>
      </c>
      <c r="D17" s="4"/>
      <c r="E17" s="7">
        <v>3626332.7579999999</v>
      </c>
      <c r="F17" s="7"/>
      <c r="G17" s="7">
        <v>1260145.689</v>
      </c>
      <c r="H17" s="7"/>
      <c r="I17" s="7">
        <v>2366187.0690000001</v>
      </c>
      <c r="J17" s="7"/>
      <c r="K17" s="7">
        <v>82117.939000000246</v>
      </c>
      <c r="M17" s="9">
        <v>3.5952475308836315E-2</v>
      </c>
      <c r="N17" s="61"/>
    </row>
    <row r="18" spans="1:15" ht="14.25" x14ac:dyDescent="0.2">
      <c r="A18" s="5"/>
      <c r="B18" s="5"/>
      <c r="C18" s="5"/>
      <c r="D18" s="4"/>
      <c r="M18" s="4"/>
    </row>
    <row r="19" spans="1:15" ht="14.25" x14ac:dyDescent="0.2">
      <c r="A19" s="5">
        <v>3</v>
      </c>
      <c r="B19" s="5"/>
      <c r="C19" s="5">
        <v>2012</v>
      </c>
      <c r="D19" s="4"/>
      <c r="E19" s="7">
        <v>3259770.6919999998</v>
      </c>
      <c r="F19" s="7"/>
      <c r="G19" s="7">
        <v>1170533.3230000001</v>
      </c>
      <c r="H19" s="7"/>
      <c r="I19" s="7">
        <v>2089237.3689999997</v>
      </c>
      <c r="J19" s="7"/>
      <c r="K19" s="7">
        <v>-276949.70000000042</v>
      </c>
      <c r="M19" s="9">
        <v>-0.117044718749581</v>
      </c>
      <c r="N19" s="61"/>
    </row>
    <row r="20" spans="1:15" ht="14.25" x14ac:dyDescent="0.2">
      <c r="A20" s="4"/>
      <c r="B20" s="4"/>
      <c r="C20" s="5"/>
      <c r="D20" s="4"/>
      <c r="M20" s="4"/>
    </row>
    <row r="21" spans="1:15" ht="14.25" x14ac:dyDescent="0.2">
      <c r="A21" s="5">
        <v>4</v>
      </c>
      <c r="B21" s="5"/>
      <c r="C21" s="5">
        <v>2013</v>
      </c>
      <c r="D21" s="4"/>
      <c r="E21" s="7">
        <v>3239884.645</v>
      </c>
      <c r="F21" s="7"/>
      <c r="G21" s="7">
        <v>1188701.219</v>
      </c>
      <c r="H21" s="7"/>
      <c r="I21" s="7">
        <v>2051183.426</v>
      </c>
      <c r="J21" s="7"/>
      <c r="K21" s="7">
        <v>-38053.942999999737</v>
      </c>
      <c r="M21" s="9">
        <v>-1.8214274531291777E-2</v>
      </c>
      <c r="N21" s="61"/>
    </row>
    <row r="22" spans="1:15" ht="14.25" x14ac:dyDescent="0.2">
      <c r="A22" s="5"/>
      <c r="B22" s="5"/>
      <c r="C22" s="4"/>
      <c r="D22" s="4"/>
      <c r="E22" s="7"/>
      <c r="F22" s="7"/>
      <c r="G22" s="7"/>
      <c r="H22" s="7"/>
      <c r="I22" s="7"/>
      <c r="J22" s="7"/>
      <c r="K22" s="9"/>
      <c r="O22" s="11"/>
    </row>
    <row r="23" spans="1:15" ht="17.25" x14ac:dyDescent="0.25">
      <c r="A23" s="5"/>
      <c r="B23" s="5"/>
      <c r="C23" s="59" t="s">
        <v>89</v>
      </c>
      <c r="D23" s="4"/>
      <c r="E23" s="7"/>
      <c r="F23" s="7"/>
      <c r="G23" s="7"/>
      <c r="H23" s="7"/>
      <c r="I23" s="7"/>
      <c r="J23" s="7"/>
      <c r="K23" s="9"/>
    </row>
    <row r="24" spans="1:15" ht="15" customHeight="1" x14ac:dyDescent="0.2">
      <c r="A24" s="5">
        <v>5</v>
      </c>
      <c r="B24" s="5"/>
      <c r="C24" s="54" t="s">
        <v>90</v>
      </c>
      <c r="D24" s="4"/>
      <c r="E24" s="7">
        <v>3456399.3444841597</v>
      </c>
      <c r="F24" s="7"/>
      <c r="G24" s="7">
        <v>1214971.0060650001</v>
      </c>
      <c r="H24" s="7"/>
      <c r="I24" s="7">
        <v>2241428.3384191599</v>
      </c>
      <c r="J24" s="7"/>
      <c r="K24" s="9"/>
    </row>
    <row r="25" spans="1:15" ht="14.2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5" ht="14.25" x14ac:dyDescent="0.2">
      <c r="A26" s="13"/>
      <c r="B26" s="13"/>
      <c r="C26" s="13"/>
      <c r="D26" s="15"/>
      <c r="E26" s="4"/>
      <c r="F26" s="4"/>
      <c r="G26" s="4"/>
      <c r="H26" s="4"/>
      <c r="I26" s="4"/>
      <c r="J26" s="4"/>
      <c r="K26" s="4"/>
    </row>
    <row r="27" spans="1:15" ht="15" x14ac:dyDescent="0.25">
      <c r="A27" s="1" t="s">
        <v>12</v>
      </c>
      <c r="B27" s="1"/>
      <c r="C27" s="4"/>
      <c r="D27" s="4"/>
      <c r="E27" s="4"/>
      <c r="F27" s="4"/>
      <c r="G27" s="4"/>
      <c r="H27" s="4"/>
      <c r="I27" s="4"/>
      <c r="J27" s="4"/>
      <c r="K27" s="4"/>
    </row>
    <row r="28" spans="1:15" x14ac:dyDescent="0.2">
      <c r="A28" s="12">
        <v>1</v>
      </c>
      <c r="B28" s="12"/>
      <c r="C28" s="4" t="s">
        <v>95</v>
      </c>
      <c r="D28" s="4"/>
      <c r="E28" s="4"/>
      <c r="F28" s="4"/>
      <c r="G28" s="4"/>
      <c r="H28" s="4"/>
      <c r="I28" s="4"/>
      <c r="J28" s="4"/>
      <c r="K28" s="4"/>
    </row>
    <row r="29" spans="1:15" x14ac:dyDescent="0.2">
      <c r="A29" s="12"/>
      <c r="B29" s="12"/>
      <c r="C29" s="4" t="s">
        <v>96</v>
      </c>
      <c r="D29" s="4"/>
      <c r="E29" s="4"/>
      <c r="F29" s="4"/>
      <c r="G29" s="4"/>
      <c r="H29" s="4"/>
      <c r="I29" s="4"/>
      <c r="J29" s="4"/>
      <c r="K29" s="4"/>
    </row>
    <row r="30" spans="1:15" x14ac:dyDescent="0.2">
      <c r="A30" s="12"/>
      <c r="B30" s="12"/>
      <c r="C30" s="4" t="s">
        <v>88</v>
      </c>
      <c r="D30" s="4"/>
      <c r="E30" s="4"/>
      <c r="F30" s="4"/>
      <c r="G30" s="4"/>
      <c r="H30" s="4"/>
      <c r="I30" s="4"/>
      <c r="J30" s="4"/>
      <c r="K30" s="4"/>
    </row>
    <row r="31" spans="1:15" ht="16.5" customHeight="1" x14ac:dyDescent="0.2">
      <c r="A31" s="12">
        <v>2</v>
      </c>
      <c r="B31" s="4"/>
      <c r="C31" s="4" t="s">
        <v>91</v>
      </c>
      <c r="D31" s="4"/>
      <c r="E31" s="4"/>
      <c r="F31" s="4"/>
      <c r="G31" s="4"/>
      <c r="H31" s="4"/>
      <c r="I31" s="4"/>
      <c r="J31" s="4"/>
      <c r="K31" s="4"/>
    </row>
    <row r="32" spans="1:15" ht="16.5" customHeight="1" x14ac:dyDescent="0.2">
      <c r="A32" s="12"/>
      <c r="C32" s="4" t="s">
        <v>94</v>
      </c>
      <c r="E32" s="11"/>
    </row>
    <row r="33" spans="3:7" ht="16.5" customHeight="1" x14ac:dyDescent="0.2">
      <c r="C33" s="66"/>
      <c r="D33" s="67"/>
      <c r="E33" s="67"/>
      <c r="F33" s="67"/>
      <c r="G33" s="68"/>
    </row>
    <row r="34" spans="3:7" ht="16.5" customHeight="1" x14ac:dyDescent="0.2">
      <c r="C34" s="66"/>
      <c r="D34" s="67"/>
      <c r="E34" s="67"/>
      <c r="F34" s="67"/>
      <c r="G34" s="68"/>
    </row>
    <row r="35" spans="3:7" ht="16.5" customHeight="1" x14ac:dyDescent="0.2">
      <c r="C35" s="66"/>
      <c r="G35" s="7"/>
    </row>
    <row r="36" spans="3:7" ht="16.5" customHeight="1" x14ac:dyDescent="0.2">
      <c r="E36" s="11"/>
    </row>
    <row r="38" spans="3:7" ht="16.5" customHeight="1" x14ac:dyDescent="0.2">
      <c r="E38" s="11"/>
    </row>
  </sheetData>
  <mergeCells count="7">
    <mergeCell ref="K10:M10"/>
    <mergeCell ref="E9:I9"/>
    <mergeCell ref="A1:M1"/>
    <mergeCell ref="A6:M6"/>
    <mergeCell ref="A4:M4"/>
    <mergeCell ref="A3:M3"/>
    <mergeCell ref="K9:M9"/>
  </mergeCells>
  <printOptions horizontalCentered="1"/>
  <pageMargins left="0.7" right="0.7" top="1.25" bottom="0.75" header="0.55000000000000004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view="pageLayout" topLeftCell="A16" zoomScaleNormal="100" workbookViewId="0">
      <selection activeCell="V21" sqref="V21"/>
    </sheetView>
  </sheetViews>
  <sheetFormatPr defaultColWidth="9.33203125" defaultRowHeight="16.5" customHeight="1" x14ac:dyDescent="0.2"/>
  <cols>
    <col min="1" max="1" width="7.83203125" style="60" customWidth="1"/>
    <col min="2" max="2" width="1.1640625" style="60" customWidth="1"/>
    <col min="3" max="3" width="16.6640625" style="60" customWidth="1"/>
    <col min="4" max="4" width="1.1640625" style="60" customWidth="1"/>
    <col min="5" max="5" width="16" style="60" bestFit="1" customWidth="1"/>
    <col min="6" max="6" width="1.1640625" style="60" customWidth="1"/>
    <col min="7" max="7" width="17.83203125" style="60" bestFit="1" customWidth="1"/>
    <col min="8" max="8" width="1.1640625" style="60" customWidth="1"/>
    <col min="9" max="9" width="16" style="60" bestFit="1" customWidth="1"/>
    <col min="10" max="10" width="1.1640625" style="60" customWidth="1"/>
    <col min="11" max="11" width="16" style="60" bestFit="1" customWidth="1"/>
    <col min="12" max="12" width="1.1640625" style="60" customWidth="1"/>
    <col min="13" max="13" width="17.83203125" style="60" bestFit="1" customWidth="1"/>
    <col min="14" max="14" width="1.1640625" style="60" customWidth="1"/>
    <col min="15" max="15" width="14" style="60" bestFit="1" customWidth="1"/>
    <col min="16" max="16" width="1.1640625" style="60" customWidth="1"/>
    <col min="17" max="17" width="16" style="60" bestFit="1" customWidth="1"/>
    <col min="18" max="18" width="1.1640625" style="60" customWidth="1"/>
    <col min="19" max="19" width="17.83203125" style="60" bestFit="1" customWidth="1"/>
    <col min="20" max="20" width="1.1640625" style="60" customWidth="1"/>
    <col min="21" max="21" width="16" style="60" bestFit="1" customWidth="1"/>
    <col min="22" max="22" width="1.1640625" style="60" customWidth="1"/>
    <col min="23" max="23" width="18" style="60" bestFit="1" customWidth="1"/>
    <col min="24" max="16384" width="9.33203125" style="60"/>
  </cols>
  <sheetData>
    <row r="1" spans="1:23" ht="18" x14ac:dyDescent="0.25">
      <c r="A1" s="89" t="s">
        <v>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</row>
    <row r="2" spans="1:23" s="4" customFormat="1" ht="14.25" x14ac:dyDescent="0.2">
      <c r="A2" s="5"/>
      <c r="B2" s="5"/>
      <c r="C2" s="5"/>
      <c r="D2" s="5"/>
      <c r="E2" s="5"/>
      <c r="F2" s="5"/>
      <c r="G2" s="5"/>
      <c r="H2" s="5"/>
      <c r="I2" s="5"/>
      <c r="J2" s="5"/>
    </row>
    <row r="3" spans="1:23" ht="15.75" x14ac:dyDescent="0.25">
      <c r="A3" s="90" t="s">
        <v>92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</row>
    <row r="4" spans="1:23" ht="15.75" x14ac:dyDescent="0.25">
      <c r="A4" s="90" t="s">
        <v>7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</row>
    <row r="5" spans="1:23" ht="15.75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</row>
    <row r="6" spans="1:23" s="4" customFormat="1" ht="15" x14ac:dyDescent="0.25">
      <c r="A6" s="81" t="s">
        <v>15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</row>
    <row r="7" spans="1:23" s="4" customFormat="1" ht="15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</row>
    <row r="8" spans="1:23" s="4" customFormat="1" ht="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W8" s="10" t="s">
        <v>82</v>
      </c>
    </row>
    <row r="9" spans="1:23" s="4" customFormat="1" ht="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W9" s="10" t="s">
        <v>83</v>
      </c>
    </row>
    <row r="10" spans="1:23" s="4" customFormat="1" ht="15" x14ac:dyDescent="0.25">
      <c r="A10" s="5"/>
      <c r="B10" s="5"/>
      <c r="C10" s="5"/>
      <c r="D10" s="5"/>
      <c r="E10" s="80" t="s">
        <v>60</v>
      </c>
      <c r="F10" s="80"/>
      <c r="G10" s="80"/>
      <c r="H10" s="80"/>
      <c r="I10" s="80"/>
      <c r="J10" s="10"/>
      <c r="K10" s="80" t="s">
        <v>79</v>
      </c>
      <c r="L10" s="80"/>
      <c r="M10" s="80"/>
      <c r="N10" s="80"/>
      <c r="O10" s="80"/>
      <c r="Q10" s="80" t="s">
        <v>80</v>
      </c>
      <c r="R10" s="80"/>
      <c r="S10" s="80"/>
      <c r="T10" s="80"/>
      <c r="U10" s="80"/>
      <c r="W10" s="10" t="s">
        <v>85</v>
      </c>
    </row>
    <row r="11" spans="1:23" ht="15" x14ac:dyDescent="0.25">
      <c r="A11" s="10"/>
      <c r="B11" s="10"/>
      <c r="C11" s="10"/>
      <c r="D11" s="10"/>
      <c r="E11" s="10" t="s">
        <v>8</v>
      </c>
      <c r="F11" s="10"/>
      <c r="G11" s="10" t="s">
        <v>9</v>
      </c>
      <c r="H11" s="10"/>
      <c r="I11" s="10" t="s">
        <v>10</v>
      </c>
      <c r="J11" s="10"/>
      <c r="K11" s="10" t="s">
        <v>8</v>
      </c>
      <c r="L11" s="10"/>
      <c r="M11" s="10" t="s">
        <v>9</v>
      </c>
      <c r="N11" s="10"/>
      <c r="O11" s="10" t="s">
        <v>10</v>
      </c>
      <c r="Q11" s="10" t="s">
        <v>8</v>
      </c>
      <c r="R11" s="10"/>
      <c r="S11" s="10" t="s">
        <v>9</v>
      </c>
      <c r="T11" s="10"/>
      <c r="U11" s="10" t="s">
        <v>10</v>
      </c>
      <c r="W11" s="63" t="s">
        <v>84</v>
      </c>
    </row>
    <row r="12" spans="1:23" ht="15" x14ac:dyDescent="0.25">
      <c r="A12" s="57" t="s">
        <v>2</v>
      </c>
      <c r="B12" s="10"/>
      <c r="C12" s="57" t="s">
        <v>61</v>
      </c>
      <c r="D12" s="10"/>
      <c r="E12" s="57" t="s">
        <v>81</v>
      </c>
      <c r="F12" s="10"/>
      <c r="G12" s="57" t="s">
        <v>86</v>
      </c>
      <c r="H12" s="10"/>
      <c r="I12" s="57" t="s">
        <v>81</v>
      </c>
      <c r="J12" s="10"/>
      <c r="K12" s="57" t="s">
        <v>81</v>
      </c>
      <c r="L12" s="10"/>
      <c r="M12" s="57" t="s">
        <v>86</v>
      </c>
      <c r="N12" s="10"/>
      <c r="O12" s="57" t="s">
        <v>81</v>
      </c>
      <c r="Q12" s="57" t="s">
        <v>81</v>
      </c>
      <c r="R12" s="10"/>
      <c r="S12" s="57" t="s">
        <v>86</v>
      </c>
      <c r="T12" s="10"/>
      <c r="U12" s="57" t="s">
        <v>81</v>
      </c>
      <c r="W12" s="57" t="s">
        <v>81</v>
      </c>
    </row>
    <row r="13" spans="1:23" ht="14.25" x14ac:dyDescent="0.2">
      <c r="A13" s="64"/>
      <c r="B13" s="64"/>
      <c r="C13" s="64"/>
      <c r="D13" s="64"/>
      <c r="E13" s="6">
        <v>-1</v>
      </c>
      <c r="F13" s="6"/>
      <c r="G13" s="6">
        <v>-2</v>
      </c>
      <c r="H13" s="6"/>
      <c r="I13" s="6">
        <v>-3</v>
      </c>
      <c r="J13" s="6"/>
      <c r="K13" s="6">
        <v>-4</v>
      </c>
      <c r="L13" s="6"/>
      <c r="M13" s="6">
        <v>-5</v>
      </c>
      <c r="N13" s="6"/>
      <c r="O13" s="6">
        <v>-6</v>
      </c>
      <c r="Q13" s="6">
        <v>-7</v>
      </c>
      <c r="R13" s="6"/>
      <c r="S13" s="6">
        <v>-8</v>
      </c>
      <c r="T13" s="6"/>
      <c r="U13" s="6">
        <v>-9</v>
      </c>
      <c r="W13" s="6">
        <v>-10</v>
      </c>
    </row>
    <row r="14" spans="1:23" ht="14.25" x14ac:dyDescent="0.2">
      <c r="A14" s="64"/>
      <c r="B14" s="64"/>
      <c r="C14" s="64"/>
      <c r="D14" s="64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Q14" s="6"/>
      <c r="R14" s="6"/>
      <c r="S14" s="6"/>
      <c r="T14" s="6"/>
      <c r="U14" s="6"/>
      <c r="W14" s="6"/>
    </row>
    <row r="15" spans="1:23" ht="17.25" x14ac:dyDescent="0.25">
      <c r="A15" s="4"/>
      <c r="B15" s="4"/>
      <c r="C15" s="59" t="s">
        <v>87</v>
      </c>
      <c r="D15" s="4"/>
      <c r="E15" s="8"/>
      <c r="F15" s="8"/>
      <c r="G15" s="8"/>
      <c r="H15" s="8"/>
      <c r="I15" s="8"/>
      <c r="J15" s="8"/>
    </row>
    <row r="16" spans="1:23" ht="16.5" customHeight="1" x14ac:dyDescent="0.2">
      <c r="A16" s="5">
        <v>1</v>
      </c>
      <c r="B16" s="5"/>
      <c r="C16" s="54">
        <v>2010</v>
      </c>
      <c r="D16" s="4"/>
      <c r="E16" s="7">
        <v>3508513.9</v>
      </c>
      <c r="F16" s="7"/>
      <c r="G16" s="7">
        <v>1224444.77</v>
      </c>
      <c r="H16" s="7"/>
      <c r="I16" s="7">
        <v>2284069.13</v>
      </c>
      <c r="J16" s="7"/>
      <c r="K16" s="7">
        <v>473016.86599999998</v>
      </c>
      <c r="L16" s="7"/>
      <c r="M16" s="7">
        <v>155646.98000000001</v>
      </c>
      <c r="O16" s="7">
        <v>317369.88599999994</v>
      </c>
      <c r="Q16" s="7">
        <v>2579399.1529999999</v>
      </c>
      <c r="R16" s="7"/>
      <c r="S16" s="7">
        <v>1181676.2830000001</v>
      </c>
      <c r="U16" s="7">
        <v>1397722.8699999999</v>
      </c>
      <c r="W16" s="7">
        <v>3999161.8859999999</v>
      </c>
    </row>
    <row r="17" spans="1:23" ht="14.25" x14ac:dyDescent="0.2">
      <c r="A17" s="5"/>
      <c r="B17" s="5"/>
      <c r="C17" s="5"/>
      <c r="D17" s="4"/>
      <c r="E17" s="4"/>
      <c r="F17" s="4"/>
      <c r="G17" s="4"/>
      <c r="H17" s="4"/>
      <c r="I17" s="4"/>
      <c r="J17" s="4"/>
      <c r="K17" s="4"/>
      <c r="L17" s="4"/>
      <c r="M17" s="4"/>
      <c r="O17" s="4"/>
      <c r="Q17" s="4"/>
      <c r="R17" s="4"/>
      <c r="S17" s="4"/>
      <c r="U17" s="4"/>
      <c r="W17" s="4"/>
    </row>
    <row r="18" spans="1:23" ht="14.25" x14ac:dyDescent="0.2">
      <c r="A18" s="5">
        <v>2</v>
      </c>
      <c r="B18" s="5"/>
      <c r="C18" s="5">
        <v>2011</v>
      </c>
      <c r="D18" s="4"/>
      <c r="E18" s="7">
        <v>3626332.7579999999</v>
      </c>
      <c r="F18" s="7"/>
      <c r="G18" s="7">
        <v>1260145.689</v>
      </c>
      <c r="H18" s="7"/>
      <c r="I18" s="7">
        <v>2366187.0690000001</v>
      </c>
      <c r="J18" s="7"/>
      <c r="K18" s="7">
        <v>517193.55499999999</v>
      </c>
      <c r="L18" s="7"/>
      <c r="M18" s="7">
        <v>175378.26500000001</v>
      </c>
      <c r="O18" s="7">
        <v>341815.29</v>
      </c>
      <c r="Q18" s="7">
        <v>2610087.9879999999</v>
      </c>
      <c r="R18" s="7"/>
      <c r="S18" s="7">
        <v>1222614.95</v>
      </c>
      <c r="U18" s="7">
        <v>1387473.0379999999</v>
      </c>
      <c r="W18" s="7">
        <v>4095475.3969999999</v>
      </c>
    </row>
    <row r="19" spans="1:23" ht="14.25" x14ac:dyDescent="0.2">
      <c r="A19" s="5"/>
      <c r="B19" s="5"/>
      <c r="C19" s="5"/>
      <c r="D19" s="4"/>
    </row>
    <row r="20" spans="1:23" ht="14.25" x14ac:dyDescent="0.2">
      <c r="A20" s="5">
        <v>3</v>
      </c>
      <c r="B20" s="5"/>
      <c r="C20" s="5">
        <v>2012</v>
      </c>
      <c r="D20" s="4"/>
      <c r="E20" s="7">
        <v>3259770.6919999998</v>
      </c>
      <c r="F20" s="7"/>
      <c r="G20" s="7">
        <v>1170533.3230000001</v>
      </c>
      <c r="H20" s="7"/>
      <c r="I20" s="7">
        <v>2089237.3689999997</v>
      </c>
      <c r="J20" s="7"/>
      <c r="K20" s="7">
        <v>1162023.9939999999</v>
      </c>
      <c r="L20" s="7"/>
      <c r="M20" s="7">
        <v>357511.53600000002</v>
      </c>
      <c r="N20" s="4"/>
      <c r="O20" s="7">
        <v>804512.45799999987</v>
      </c>
      <c r="Q20" s="7">
        <v>3458299.9569999999</v>
      </c>
      <c r="R20" s="7"/>
      <c r="S20" s="7">
        <v>1370973.29</v>
      </c>
      <c r="U20" s="7">
        <v>2087326.6669999999</v>
      </c>
      <c r="W20" s="7">
        <v>4981076.493999999</v>
      </c>
    </row>
    <row r="21" spans="1:23" ht="14.25" x14ac:dyDescent="0.2">
      <c r="A21" s="4"/>
      <c r="B21" s="4"/>
      <c r="C21" s="5"/>
      <c r="D21" s="4"/>
      <c r="N21" s="7"/>
    </row>
    <row r="22" spans="1:23" ht="14.25" x14ac:dyDescent="0.2">
      <c r="A22" s="5">
        <v>4</v>
      </c>
      <c r="B22" s="5"/>
      <c r="C22" s="5">
        <v>2013</v>
      </c>
      <c r="D22" s="4"/>
      <c r="E22" s="7">
        <v>3239884.645</v>
      </c>
      <c r="F22" s="7"/>
      <c r="G22" s="7">
        <v>1188701.219</v>
      </c>
      <c r="H22" s="7"/>
      <c r="I22" s="7">
        <v>2051183.426</v>
      </c>
      <c r="J22" s="7"/>
      <c r="K22" s="7">
        <v>1213542.2250000001</v>
      </c>
      <c r="L22" s="7"/>
      <c r="M22" s="7">
        <v>376679.68900000001</v>
      </c>
      <c r="N22" s="4"/>
      <c r="O22" s="7">
        <v>836862.53600000008</v>
      </c>
      <c r="Q22" s="7">
        <v>3942260.8739999998</v>
      </c>
      <c r="R22" s="7"/>
      <c r="S22" s="7">
        <v>1483042.4369999999</v>
      </c>
      <c r="U22" s="7">
        <v>2459218.4369999999</v>
      </c>
      <c r="W22" s="7">
        <v>5347264.3990000002</v>
      </c>
    </row>
    <row r="23" spans="1:23" ht="14.25" x14ac:dyDescent="0.2">
      <c r="A23" s="5"/>
      <c r="B23" s="5"/>
      <c r="C23" s="5"/>
      <c r="D23" s="4"/>
      <c r="E23" s="7"/>
      <c r="F23" s="7"/>
      <c r="G23" s="7"/>
      <c r="H23" s="7"/>
      <c r="I23" s="7"/>
      <c r="J23" s="7"/>
      <c r="K23" s="7"/>
      <c r="L23" s="7"/>
      <c r="M23" s="7"/>
      <c r="N23" s="4"/>
      <c r="O23" s="7"/>
      <c r="Q23" s="7"/>
      <c r="R23" s="7"/>
      <c r="S23" s="7"/>
      <c r="U23" s="7"/>
      <c r="W23" s="7"/>
    </row>
    <row r="24" spans="1:23" ht="17.25" x14ac:dyDescent="0.25">
      <c r="A24" s="5"/>
      <c r="B24" s="5"/>
      <c r="C24" s="59" t="s">
        <v>89</v>
      </c>
      <c r="D24" s="4"/>
      <c r="E24" s="7"/>
      <c r="F24" s="7"/>
      <c r="G24" s="7"/>
      <c r="H24" s="7"/>
      <c r="I24" s="7"/>
      <c r="J24" s="7"/>
      <c r="K24" s="7"/>
      <c r="L24" s="7"/>
      <c r="M24" s="7"/>
      <c r="N24" s="4"/>
      <c r="O24" s="7"/>
      <c r="Q24" s="7"/>
      <c r="R24" s="7"/>
      <c r="S24" s="7"/>
      <c r="U24" s="7"/>
      <c r="W24" s="7"/>
    </row>
    <row r="25" spans="1:23" ht="16.5" customHeight="1" x14ac:dyDescent="0.2">
      <c r="A25" s="5">
        <v>5</v>
      </c>
      <c r="B25" s="5"/>
      <c r="C25" s="54">
        <v>2010</v>
      </c>
      <c r="D25" s="4"/>
      <c r="E25" s="7">
        <v>3456399.3444841597</v>
      </c>
      <c r="F25" s="7"/>
      <c r="G25" s="7">
        <v>1214971.0060650001</v>
      </c>
      <c r="H25" s="7"/>
      <c r="I25" s="7">
        <v>2241428.3384191599</v>
      </c>
      <c r="J25" s="7"/>
      <c r="K25" s="7">
        <v>425086.614</v>
      </c>
      <c r="L25" s="7"/>
      <c r="M25" s="7">
        <v>150284.851</v>
      </c>
      <c r="N25" s="4"/>
      <c r="O25" s="7">
        <v>274801.76300000004</v>
      </c>
      <c r="Q25" s="7">
        <v>3259063.923</v>
      </c>
      <c r="R25" s="7"/>
      <c r="S25" s="7">
        <v>1169887.1910000001</v>
      </c>
      <c r="U25" s="7">
        <v>2089176.7319999998</v>
      </c>
      <c r="W25" s="7">
        <v>4605406.83341916</v>
      </c>
    </row>
    <row r="26" spans="1:23" ht="14.25" x14ac:dyDescent="0.2">
      <c r="A26" s="5"/>
      <c r="B26" s="5"/>
      <c r="C26" s="5"/>
      <c r="D26" s="4"/>
      <c r="E26" s="7"/>
      <c r="F26" s="7"/>
      <c r="G26" s="7"/>
      <c r="H26" s="7"/>
      <c r="I26" s="7"/>
      <c r="J26" s="7"/>
      <c r="K26" s="7"/>
      <c r="L26" s="7"/>
      <c r="M26" s="7"/>
      <c r="N26" s="4"/>
      <c r="O26" s="7"/>
      <c r="Q26" s="7"/>
      <c r="R26" s="7"/>
      <c r="S26" s="7"/>
      <c r="U26" s="7"/>
      <c r="W26" s="7"/>
    </row>
    <row r="27" spans="1:23" ht="14.25" x14ac:dyDescent="0.2">
      <c r="A27" s="13"/>
      <c r="B27" s="13"/>
      <c r="C27" s="13"/>
      <c r="D27" s="15"/>
      <c r="E27" s="4"/>
      <c r="F27" s="4"/>
      <c r="G27" s="4"/>
      <c r="H27" s="4"/>
      <c r="I27" s="4"/>
      <c r="J27" s="4"/>
    </row>
    <row r="28" spans="1:23" ht="15" x14ac:dyDescent="0.25">
      <c r="A28" s="1" t="s">
        <v>12</v>
      </c>
      <c r="B28" s="1"/>
      <c r="C28" s="4"/>
      <c r="D28" s="4"/>
      <c r="E28" s="4"/>
      <c r="F28" s="4"/>
      <c r="G28" s="4"/>
      <c r="H28" s="4"/>
      <c r="I28" s="4"/>
      <c r="J28" s="4"/>
    </row>
    <row r="29" spans="1:23" x14ac:dyDescent="0.2">
      <c r="A29" s="12">
        <v>1</v>
      </c>
      <c r="B29" s="12"/>
      <c r="C29" s="4" t="s">
        <v>97</v>
      </c>
      <c r="D29" s="4"/>
      <c r="E29" s="4"/>
      <c r="F29" s="4"/>
      <c r="G29" s="4"/>
      <c r="H29" s="4"/>
      <c r="I29" s="4"/>
      <c r="J29" s="4"/>
    </row>
    <row r="30" spans="1:23" x14ac:dyDescent="0.2">
      <c r="A30" s="12"/>
      <c r="B30" s="12"/>
      <c r="C30" s="4" t="s">
        <v>96</v>
      </c>
      <c r="D30" s="4"/>
      <c r="E30" s="4"/>
      <c r="F30" s="4"/>
      <c r="G30" s="4"/>
      <c r="H30" s="4"/>
      <c r="I30" s="4"/>
      <c r="J30" s="4"/>
    </row>
    <row r="31" spans="1:23" x14ac:dyDescent="0.2">
      <c r="A31" s="12"/>
      <c r="B31" s="12"/>
      <c r="C31" s="4" t="s">
        <v>88</v>
      </c>
      <c r="D31" s="4"/>
      <c r="E31" s="4"/>
      <c r="F31" s="4"/>
      <c r="G31" s="4"/>
      <c r="H31" s="4"/>
      <c r="I31" s="4"/>
      <c r="J31" s="4"/>
    </row>
    <row r="32" spans="1:23" ht="16.5" customHeight="1" x14ac:dyDescent="0.2">
      <c r="A32" s="12">
        <v>2</v>
      </c>
      <c r="B32" s="4"/>
      <c r="C32" s="4" t="s">
        <v>91</v>
      </c>
      <c r="D32" s="4"/>
      <c r="E32" s="4"/>
      <c r="F32" s="4"/>
      <c r="G32" s="4"/>
      <c r="H32" s="4"/>
      <c r="I32" s="4"/>
      <c r="J32" s="4"/>
    </row>
    <row r="33" spans="3:5" ht="16.5" customHeight="1" x14ac:dyDescent="0.2">
      <c r="C33" s="4" t="s">
        <v>94</v>
      </c>
      <c r="E33" s="65"/>
    </row>
    <row r="34" spans="3:5" ht="16.5" customHeight="1" x14ac:dyDescent="0.2">
      <c r="C34" s="53"/>
    </row>
    <row r="35" spans="3:5" ht="16.5" customHeight="1" x14ac:dyDescent="0.2">
      <c r="C35" s="53"/>
    </row>
    <row r="36" spans="3:5" ht="16.5" customHeight="1" x14ac:dyDescent="0.2">
      <c r="C36" s="53"/>
    </row>
    <row r="37" spans="3:5" ht="16.5" customHeight="1" x14ac:dyDescent="0.2">
      <c r="E37" s="65"/>
    </row>
    <row r="39" spans="3:5" ht="16.5" customHeight="1" x14ac:dyDescent="0.2">
      <c r="E39" s="65"/>
    </row>
  </sheetData>
  <mergeCells count="7">
    <mergeCell ref="A1:W1"/>
    <mergeCell ref="E10:I10"/>
    <mergeCell ref="K10:O10"/>
    <mergeCell ref="Q10:U10"/>
    <mergeCell ref="A6:W6"/>
    <mergeCell ref="A4:W4"/>
    <mergeCell ref="A3:W3"/>
  </mergeCells>
  <printOptions horizontalCentered="1"/>
  <pageMargins left="0.7" right="0.7" top="1.25" bottom="0.75" header="0.55000000000000004" footer="0.3"/>
  <pageSetup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2:N23"/>
  <sheetViews>
    <sheetView tabSelected="1" view="pageLayout" zoomScaleNormal="100" workbookViewId="0">
      <selection activeCell="D23" sqref="D23"/>
    </sheetView>
  </sheetViews>
  <sheetFormatPr defaultRowHeight="11.25" x14ac:dyDescent="0.2"/>
  <cols>
    <col min="1" max="1" width="34.6640625" bestFit="1" customWidth="1"/>
    <col min="2" max="2" width="13.5" customWidth="1"/>
    <col min="3" max="3" width="14.33203125" customWidth="1"/>
    <col min="4" max="4" width="13.83203125" customWidth="1"/>
    <col min="5" max="6" width="12" bestFit="1" customWidth="1"/>
    <col min="8" max="8" width="12.83203125" customWidth="1"/>
    <col min="9" max="9" width="12" customWidth="1"/>
    <col min="10" max="10" width="11.33203125" customWidth="1"/>
    <col min="12" max="14" width="14" bestFit="1" customWidth="1"/>
  </cols>
  <sheetData>
    <row r="12" spans="1:14" x14ac:dyDescent="0.2">
      <c r="H12" t="s">
        <v>113</v>
      </c>
      <c r="I12" t="s">
        <v>113</v>
      </c>
      <c r="J12" t="s">
        <v>113</v>
      </c>
      <c r="L12" t="s">
        <v>112</v>
      </c>
      <c r="M12" t="s">
        <v>112</v>
      </c>
      <c r="N12" t="s">
        <v>112</v>
      </c>
    </row>
    <row r="13" spans="1:14" x14ac:dyDescent="0.2">
      <c r="D13" t="s">
        <v>109</v>
      </c>
      <c r="E13" t="s">
        <v>110</v>
      </c>
      <c r="F13" t="s">
        <v>111</v>
      </c>
      <c r="H13" t="s">
        <v>109</v>
      </c>
      <c r="I13" t="s">
        <v>110</v>
      </c>
      <c r="J13" t="s">
        <v>111</v>
      </c>
      <c r="L13" t="s">
        <v>109</v>
      </c>
      <c r="M13" t="s">
        <v>110</v>
      </c>
      <c r="N13" t="s">
        <v>111</v>
      </c>
    </row>
    <row r="14" spans="1:14" x14ac:dyDescent="0.2">
      <c r="C14" t="s">
        <v>107</v>
      </c>
      <c r="H14" s="76"/>
      <c r="I14" s="76"/>
      <c r="J14" s="76"/>
    </row>
    <row r="15" spans="1:14" x14ac:dyDescent="0.2">
      <c r="A15" s="73" t="s">
        <v>103</v>
      </c>
      <c r="B15" s="73">
        <v>904</v>
      </c>
      <c r="C15" s="74">
        <v>21524.979077230761</v>
      </c>
      <c r="D15" s="74">
        <f t="shared" ref="D15:F18" si="0">+$C15*H15</f>
        <v>0</v>
      </c>
      <c r="E15" s="74">
        <f t="shared" si="0"/>
        <v>0</v>
      </c>
      <c r="F15" s="74">
        <f t="shared" si="0"/>
        <v>21524.979077230761</v>
      </c>
      <c r="H15" s="76">
        <f t="shared" ref="H15:J18" si="1">+L15/SUM($L15:$N15)</f>
        <v>0</v>
      </c>
      <c r="I15" s="76">
        <f t="shared" si="1"/>
        <v>0</v>
      </c>
      <c r="J15" s="76">
        <f t="shared" si="1"/>
        <v>1</v>
      </c>
      <c r="L15" s="74">
        <v>0</v>
      </c>
      <c r="M15" s="74">
        <v>0</v>
      </c>
      <c r="N15" s="74">
        <v>661709</v>
      </c>
    </row>
    <row r="16" spans="1:14" x14ac:dyDescent="0.2">
      <c r="A16" s="73" t="s">
        <v>104</v>
      </c>
      <c r="B16" s="73">
        <v>928</v>
      </c>
      <c r="C16" s="74">
        <v>15305.122524342971</v>
      </c>
      <c r="D16" s="74">
        <f t="shared" si="0"/>
        <v>13922.24548886403</v>
      </c>
      <c r="E16" s="74">
        <f t="shared" si="0"/>
        <v>167.23423377374166</v>
      </c>
      <c r="F16" s="74">
        <f t="shared" si="0"/>
        <v>1215.6428017051987</v>
      </c>
      <c r="H16" s="76">
        <f t="shared" si="1"/>
        <v>0.90964613100748071</v>
      </c>
      <c r="I16" s="76">
        <f t="shared" si="1"/>
        <v>1.0926683762756796E-2</v>
      </c>
      <c r="J16" s="76">
        <f t="shared" si="1"/>
        <v>7.9427185229762456E-2</v>
      </c>
      <c r="L16" s="74">
        <v>644926.62038800027</v>
      </c>
      <c r="M16" s="74">
        <v>7746.8687998027963</v>
      </c>
      <c r="N16" s="74">
        <v>56312.784049802256</v>
      </c>
    </row>
    <row r="17" spans="1:14" x14ac:dyDescent="0.2">
      <c r="A17" s="73" t="s">
        <v>105</v>
      </c>
      <c r="B17" s="73">
        <v>408</v>
      </c>
      <c r="C17" s="74">
        <v>293502.55968288472</v>
      </c>
      <c r="D17" s="74">
        <f t="shared" si="0"/>
        <v>177680.94757214861</v>
      </c>
      <c r="E17" s="74">
        <f t="shared" si="0"/>
        <v>11755.148475610746</v>
      </c>
      <c r="F17" s="74">
        <f t="shared" si="0"/>
        <v>104066.46363512536</v>
      </c>
      <c r="H17" s="76">
        <f t="shared" si="1"/>
        <v>0.60538125379255381</v>
      </c>
      <c r="I17" s="76">
        <f t="shared" si="1"/>
        <v>4.0051263908265786E-2</v>
      </c>
      <c r="J17" s="76">
        <f t="shared" si="1"/>
        <v>0.35456748229918039</v>
      </c>
      <c r="L17" s="74">
        <v>9043855.2168024424</v>
      </c>
      <c r="M17" s="74">
        <v>598330.1097731418</v>
      </c>
      <c r="N17" s="74">
        <v>5296921.4927140381</v>
      </c>
    </row>
    <row r="18" spans="1:14" x14ac:dyDescent="0.2">
      <c r="A18" s="73" t="s">
        <v>106</v>
      </c>
      <c r="B18" s="73">
        <v>408</v>
      </c>
      <c r="C18" s="74">
        <v>2522857.8939562119</v>
      </c>
      <c r="D18" s="74">
        <f t="shared" si="0"/>
        <v>1252159.6227328135</v>
      </c>
      <c r="E18" s="74">
        <f t="shared" si="0"/>
        <v>197568.98386472373</v>
      </c>
      <c r="F18" s="74">
        <f t="shared" si="0"/>
        <v>1073129.2873586747</v>
      </c>
      <c r="H18" s="76">
        <f t="shared" si="1"/>
        <v>0.49632586351078345</v>
      </c>
      <c r="I18" s="76">
        <f t="shared" si="1"/>
        <v>7.8311578443646127E-2</v>
      </c>
      <c r="J18" s="76">
        <f t="shared" si="1"/>
        <v>0.42536255804557044</v>
      </c>
      <c r="L18" s="74">
        <v>6451012.9077742584</v>
      </c>
      <c r="M18" s="74">
        <v>1017857.5015105202</v>
      </c>
      <c r="N18" s="74">
        <v>5528664.8433468835</v>
      </c>
    </row>
    <row r="19" spans="1:14" x14ac:dyDescent="0.2">
      <c r="C19" s="74">
        <f>SUM(C15:C18)</f>
        <v>2853190.5552406702</v>
      </c>
      <c r="D19" s="74">
        <f>SUM(D15:D18)</f>
        <v>1443762.815793826</v>
      </c>
      <c r="E19" s="74">
        <f>SUM(E15:E18)</f>
        <v>209491.36657410822</v>
      </c>
      <c r="F19" s="74">
        <f>SUM(F15:F18)</f>
        <v>1199936.3728727361</v>
      </c>
    </row>
    <row r="20" spans="1:14" x14ac:dyDescent="0.2">
      <c r="C20" s="74"/>
      <c r="D20" s="74"/>
      <c r="E20" s="74"/>
      <c r="F20" s="74"/>
    </row>
    <row r="21" spans="1:14" x14ac:dyDescent="0.2">
      <c r="A21" t="s">
        <v>108</v>
      </c>
      <c r="C21" s="74">
        <v>-2125537.1031066179</v>
      </c>
      <c r="D21" s="74">
        <f>+'MPG-4_P4'!Q40</f>
        <v>-1054959.0381235816</v>
      </c>
      <c r="E21" s="74">
        <f>+'MPG-4_P4'!S40</f>
        <v>-166454.16558481148</v>
      </c>
      <c r="F21" s="74">
        <f>+'MPG-4_P4'!U40</f>
        <v>-904123.89939818904</v>
      </c>
      <c r="G21" s="75"/>
    </row>
    <row r="22" spans="1:14" x14ac:dyDescent="0.2">
      <c r="C22" s="74"/>
      <c r="D22" s="74"/>
      <c r="E22" s="74"/>
      <c r="F22" s="74"/>
    </row>
    <row r="23" spans="1:14" x14ac:dyDescent="0.2">
      <c r="A23" t="s">
        <v>114</v>
      </c>
      <c r="C23" s="74">
        <f>SUM(C19:C21)</f>
        <v>727653.45213405229</v>
      </c>
      <c r="D23" s="74">
        <f>SUM(D19:D21)</f>
        <v>388803.77767024445</v>
      </c>
      <c r="E23" s="74">
        <f>SUM(E19:E21)</f>
        <v>43037.200989296747</v>
      </c>
      <c r="F23" s="74">
        <f>SUM(F19:F21)</f>
        <v>295812.47347454703</v>
      </c>
    </row>
  </sheetData>
  <pageMargins left="0.7" right="0.7" top="0.75" bottom="0.75" header="0.3" footer="0.3"/>
  <pageSetup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 for Declaratory Order</CaseType>
    <IndustryCode xmlns="dc463f71-b30c-4ab2-9473-d307f9d35888">140</IndustryCode>
    <CaseStatus xmlns="dc463f71-b30c-4ab2-9473-d307f9d35888">Closed</CaseStatus>
    <OpenedDate xmlns="dc463f71-b30c-4ab2-9473-d307f9d35888">2014-06-26T07:00:00+00:00</OpenedDate>
    <Date1 xmlns="dc463f71-b30c-4ab2-9473-d307f9d35888">2014-12-17T08:00:00+00:00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141335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DEB9561B6E69B4BB5883E057266F749" ma:contentTypeVersion="175" ma:contentTypeDescription="" ma:contentTypeScope="" ma:versionID="a31bbd8f447d2183e7dfc86e3d9c2d1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98948C-05F7-4EF3-AA9B-B9E56ED73EA2}"/>
</file>

<file path=customXml/itemProps2.xml><?xml version="1.0" encoding="utf-8"?>
<ds:datastoreItem xmlns:ds="http://schemas.openxmlformats.org/officeDocument/2006/customXml" ds:itemID="{71AF419F-27B1-4F20-904D-D1EB30AA31C5}"/>
</file>

<file path=customXml/itemProps3.xml><?xml version="1.0" encoding="utf-8"?>
<ds:datastoreItem xmlns:ds="http://schemas.openxmlformats.org/officeDocument/2006/customXml" ds:itemID="{504B6C3C-31BF-4383-A6E3-3B1AC96D5506}"/>
</file>

<file path=customXml/itemProps4.xml><?xml version="1.0" encoding="utf-8"?>
<ds:datastoreItem xmlns:ds="http://schemas.openxmlformats.org/officeDocument/2006/customXml" ds:itemID="{70ACB2DF-D6FF-40FA-8924-F83E0CC93C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MPG-4_P1</vt:lpstr>
      <vt:lpstr>MPG-4_P2</vt:lpstr>
      <vt:lpstr>MPG-4_P3</vt:lpstr>
      <vt:lpstr>MPG-4_P4</vt:lpstr>
      <vt:lpstr>MPG-5_P1</vt:lpstr>
      <vt:lpstr>MPG-5_P2</vt:lpstr>
      <vt:lpstr>Allocations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Rasanen, Pam S</dc:creator>
  <cp:lastModifiedBy>No Name</cp:lastModifiedBy>
  <cp:revision>1</cp:revision>
  <cp:lastPrinted>2014-12-17T18:26:13Z</cp:lastPrinted>
  <dcterms:created xsi:type="dcterms:W3CDTF">2014-11-21T00:08:53Z</dcterms:created>
  <dcterms:modified xsi:type="dcterms:W3CDTF">2014-12-17T18:30:03Z</dcterms:modified>
  <cp:version>0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0x0101006E56B4D1795A2E4DB2F0B01679ED314A00BDEB9561B6E69B4BB5883E057266F749</vt:lpwstr>
  </property>
  <property fmtid="{D5CDD505-2E9C-101B-9397-08002B2CF9AE}" pid="3" name="_docset_NoMedatataSyncRequired">
    <vt:lpwstr>False</vt:lpwstr>
  </property>
</Properties>
</file>