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0" yWindow="0" windowWidth="22236" windowHeight="8196" activeTab="3"/>
  </bookViews>
  <sheets>
    <sheet name="01-2023 SOE" sheetId="6" r:id="rId1"/>
    <sheet name="02-2023 SOE " sheetId="2" r:id="rId2"/>
    <sheet name="03-2023 SOE" sheetId="1" r:id="rId3"/>
    <sheet name="12 ME 03-2023 SO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6" l="1"/>
  <c r="H62" i="6" s="1"/>
  <c r="F61" i="6"/>
  <c r="H61" i="6" s="1"/>
  <c r="F57" i="6"/>
  <c r="H57" i="6"/>
  <c r="F56" i="6"/>
  <c r="F55" i="6"/>
  <c r="H55" i="6" s="1"/>
  <c r="F54" i="6"/>
  <c r="H54" i="6" s="1"/>
  <c r="B26" i="6"/>
  <c r="F25" i="6"/>
  <c r="H25" i="6" s="1"/>
  <c r="F24" i="6"/>
  <c r="H24" i="6" s="1"/>
  <c r="F23" i="6"/>
  <c r="H23" i="6" s="1"/>
  <c r="D26" i="6"/>
  <c r="J18" i="6"/>
  <c r="F18" i="6"/>
  <c r="K18" i="6"/>
  <c r="K17" i="6"/>
  <c r="J17" i="6"/>
  <c r="F17" i="6"/>
  <c r="H17" i="6" s="1"/>
  <c r="K14" i="6"/>
  <c r="J14" i="6"/>
  <c r="F14" i="6"/>
  <c r="H14" i="6" s="1"/>
  <c r="K13" i="6"/>
  <c r="J13" i="6"/>
  <c r="F13" i="6"/>
  <c r="H13" i="6" s="1"/>
  <c r="K12" i="6"/>
  <c r="J12" i="6"/>
  <c r="F12" i="6"/>
  <c r="H12" i="6" s="1"/>
  <c r="K11" i="6"/>
  <c r="J11" i="6"/>
  <c r="F11" i="6"/>
  <c r="K10" i="6"/>
  <c r="F10" i="6"/>
  <c r="D16" i="6"/>
  <c r="B16" i="6"/>
  <c r="B20" i="6" s="1"/>
  <c r="B28" i="6" l="1"/>
  <c r="H11" i="6"/>
  <c r="H56" i="6"/>
  <c r="D20" i="6"/>
  <c r="D28" i="6" s="1"/>
  <c r="K16" i="6"/>
  <c r="F16" i="6"/>
  <c r="F20" i="6" s="1"/>
  <c r="H18" i="6"/>
  <c r="F22" i="6"/>
  <c r="F26" i="6" s="1"/>
  <c r="H26" i="6" s="1"/>
  <c r="F58" i="6"/>
  <c r="H10" i="6"/>
  <c r="J10" i="6"/>
  <c r="H22" i="6" l="1"/>
  <c r="F60" i="6"/>
  <c r="H58" i="6"/>
  <c r="F64" i="6"/>
  <c r="H64" i="6" s="1"/>
  <c r="H60" i="6"/>
  <c r="H20" i="6"/>
  <c r="F28" i="6"/>
  <c r="H28" i="6" s="1"/>
  <c r="J16" i="6"/>
  <c r="H16" i="6"/>
  <c r="F64" i="5" l="1"/>
  <c r="F63" i="5"/>
  <c r="H63" i="5" s="1"/>
  <c r="F60" i="5"/>
  <c r="H60" i="5" s="1"/>
  <c r="F59" i="5"/>
  <c r="H59" i="5" s="1"/>
  <c r="D62" i="5"/>
  <c r="F58" i="5"/>
  <c r="H58" i="5" s="1"/>
  <c r="F57" i="5"/>
  <c r="F26" i="5"/>
  <c r="H26" i="5" s="1"/>
  <c r="D27" i="5"/>
  <c r="F25" i="5"/>
  <c r="F24" i="5"/>
  <c r="H24" i="5" s="1"/>
  <c r="F23" i="5"/>
  <c r="B27" i="5"/>
  <c r="K19" i="5"/>
  <c r="J19" i="5"/>
  <c r="K18" i="5"/>
  <c r="F18" i="5"/>
  <c r="H18" i="5" s="1"/>
  <c r="K15" i="5"/>
  <c r="J15" i="5"/>
  <c r="K14" i="5"/>
  <c r="K13" i="5"/>
  <c r="F13" i="5"/>
  <c r="H13" i="5" s="1"/>
  <c r="J12" i="5"/>
  <c r="F12" i="5"/>
  <c r="H12" i="5" s="1"/>
  <c r="K11" i="5"/>
  <c r="J11" i="5"/>
  <c r="D17" i="5"/>
  <c r="B17" i="5"/>
  <c r="B21" i="5" s="1"/>
  <c r="B29" i="5" l="1"/>
  <c r="D65" i="5"/>
  <c r="K17" i="5"/>
  <c r="D21" i="5"/>
  <c r="D29" i="5" s="1"/>
  <c r="F27" i="5"/>
  <c r="H27" i="5" s="1"/>
  <c r="H57" i="5"/>
  <c r="H64" i="5"/>
  <c r="K12" i="5"/>
  <c r="J13" i="5"/>
  <c r="F14" i="5"/>
  <c r="H14" i="5" s="1"/>
  <c r="J18" i="5"/>
  <c r="F19" i="5"/>
  <c r="H19" i="5" s="1"/>
  <c r="H25" i="5"/>
  <c r="F11" i="5"/>
  <c r="J14" i="5"/>
  <c r="H23" i="5"/>
  <c r="F61" i="5"/>
  <c r="F62" i="5" s="1"/>
  <c r="F65" i="5" s="1"/>
  <c r="F15" i="5"/>
  <c r="H15" i="5" s="1"/>
  <c r="B62" i="5"/>
  <c r="H61" i="5" l="1"/>
  <c r="F17" i="5"/>
  <c r="H62" i="5"/>
  <c r="H11" i="5"/>
  <c r="H65" i="5"/>
  <c r="J17" i="5"/>
  <c r="B65" i="5"/>
  <c r="F21" i="5" l="1"/>
  <c r="H17" i="5"/>
  <c r="F29" i="5" l="1"/>
  <c r="H29" i="5" s="1"/>
  <c r="H21" i="5"/>
  <c r="F62" i="2"/>
  <c r="H62" i="2" s="1"/>
  <c r="F61" i="2"/>
  <c r="H61" i="2" s="1"/>
  <c r="D60" i="2"/>
  <c r="D64" i="2" s="1"/>
  <c r="K14" i="2"/>
  <c r="F57" i="2"/>
  <c r="H57" i="2" s="1"/>
  <c r="J11" i="2"/>
  <c r="F54" i="2"/>
  <c r="B26" i="2"/>
  <c r="F25" i="2"/>
  <c r="H25" i="2" s="1"/>
  <c r="F24" i="2"/>
  <c r="H24" i="2" s="1"/>
  <c r="F23" i="2"/>
  <c r="H23" i="2" s="1"/>
  <c r="D26" i="2"/>
  <c r="F18" i="2"/>
  <c r="H18" i="2" s="1"/>
  <c r="K18" i="2"/>
  <c r="K17" i="2"/>
  <c r="J17" i="2"/>
  <c r="F17" i="2"/>
  <c r="H17" i="2" s="1"/>
  <c r="F13" i="2"/>
  <c r="H13" i="2" s="1"/>
  <c r="K13" i="2"/>
  <c r="K12" i="2"/>
  <c r="J12" i="2"/>
  <c r="F12" i="2"/>
  <c r="H12" i="2" s="1"/>
  <c r="K11" i="2"/>
  <c r="F11" i="2"/>
  <c r="H11" i="2" s="1"/>
  <c r="K10" i="2"/>
  <c r="B16" i="2"/>
  <c r="B20" i="2" s="1"/>
  <c r="F62" i="1"/>
  <c r="H62" i="1" s="1"/>
  <c r="F59" i="1"/>
  <c r="J12" i="1"/>
  <c r="D26" i="1"/>
  <c r="F25" i="1"/>
  <c r="H25" i="1" s="1"/>
  <c r="F22" i="1"/>
  <c r="H22" i="1" s="1"/>
  <c r="B26" i="1"/>
  <c r="K18" i="1"/>
  <c r="J18" i="1"/>
  <c r="K17" i="1"/>
  <c r="F17" i="1"/>
  <c r="H17" i="1" s="1"/>
  <c r="D16" i="1"/>
  <c r="J14" i="1"/>
  <c r="K12" i="1"/>
  <c r="F12" i="1"/>
  <c r="H12" i="1" s="1"/>
  <c r="J11" i="1"/>
  <c r="F10" i="1"/>
  <c r="B16" i="1"/>
  <c r="B20" i="1" s="1"/>
  <c r="B28" i="2" l="1"/>
  <c r="H54" i="2"/>
  <c r="F10" i="2"/>
  <c r="H10" i="2" s="1"/>
  <c r="J13" i="2"/>
  <c r="F14" i="2"/>
  <c r="H14" i="2" s="1"/>
  <c r="J18" i="2"/>
  <c r="F58" i="2"/>
  <c r="H58" i="2" s="1"/>
  <c r="F22" i="2"/>
  <c r="F26" i="2" s="1"/>
  <c r="H26" i="2" s="1"/>
  <c r="J10" i="2"/>
  <c r="J14" i="2"/>
  <c r="F56" i="2"/>
  <c r="H56" i="2" s="1"/>
  <c r="B60" i="2"/>
  <c r="F55" i="2"/>
  <c r="H55" i="2" s="1"/>
  <c r="D16" i="2"/>
  <c r="H10" i="1"/>
  <c r="F57" i="1"/>
  <c r="H57" i="1" s="1"/>
  <c r="F11" i="1"/>
  <c r="F13" i="1"/>
  <c r="H13" i="1" s="1"/>
  <c r="B28" i="1"/>
  <c r="F14" i="1"/>
  <c r="H14" i="1" s="1"/>
  <c r="F24" i="1"/>
  <c r="H24" i="1" s="1"/>
  <c r="F55" i="1"/>
  <c r="B61" i="1"/>
  <c r="J10" i="1"/>
  <c r="K11" i="1"/>
  <c r="K13" i="1"/>
  <c r="F58" i="1"/>
  <c r="H58" i="1" s="1"/>
  <c r="J13" i="1"/>
  <c r="D20" i="1"/>
  <c r="F23" i="1"/>
  <c r="H23" i="1" s="1"/>
  <c r="D61" i="1"/>
  <c r="F18" i="1"/>
  <c r="H18" i="1" s="1"/>
  <c r="H59" i="1"/>
  <c r="K14" i="1"/>
  <c r="F63" i="1"/>
  <c r="H63" i="1" s="1"/>
  <c r="F56" i="1"/>
  <c r="K10" i="1"/>
  <c r="H56" i="1"/>
  <c r="H55" i="1"/>
  <c r="J17" i="1"/>
  <c r="F16" i="1" l="1"/>
  <c r="F20" i="1" s="1"/>
  <c r="H20" i="1" s="1"/>
  <c r="F61" i="1"/>
  <c r="H61" i="1" s="1"/>
  <c r="F26" i="1"/>
  <c r="H26" i="1" s="1"/>
  <c r="F16" i="2"/>
  <c r="F20" i="2" s="1"/>
  <c r="F28" i="2" s="1"/>
  <c r="J16" i="2"/>
  <c r="B64" i="2"/>
  <c r="H22" i="2"/>
  <c r="F60" i="2"/>
  <c r="K16" i="2"/>
  <c r="D20" i="2"/>
  <c r="B65" i="1"/>
  <c r="J16" i="1"/>
  <c r="H11" i="1"/>
  <c r="D28" i="1"/>
  <c r="K16" i="1"/>
  <c r="D65" i="1"/>
  <c r="F65" i="1"/>
  <c r="H16" i="1" l="1"/>
  <c r="H65" i="1"/>
  <c r="F28" i="1"/>
  <c r="H28" i="1" s="1"/>
  <c r="H20" i="2"/>
  <c r="D28" i="2"/>
  <c r="H28" i="2" s="1"/>
  <c r="H16" i="2"/>
  <c r="F64" i="2"/>
  <c r="H64" i="2" s="1"/>
  <c r="H60" i="2"/>
</calcChain>
</file>

<file path=xl/sharedStrings.xml><?xml version="1.0" encoding="utf-8"?>
<sst xmlns="http://schemas.openxmlformats.org/spreadsheetml/2006/main" count="270" uniqueCount="53">
  <si>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</si>
  <si>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</si>
  <si>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</si>
  <si>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</si>
  <si>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</si>
  <si>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</si>
  <si>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</si>
  <si>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</si>
  <si>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</si>
  <si>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</si>
  <si>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</si>
  <si>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</si>
  <si>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</si>
  <si>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</si>
  <si>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</si>
  <si>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</si>
  <si>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</si>
  <si>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</si>
  <si>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</si>
  <si>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</si>
  <si>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</si>
  <si>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</si>
  <si>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</si>
  <si>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</si>
  <si>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</si>
  <si>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</si>
  <si>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</si>
  <si>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</si>
  <si>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JANUARY 2023</t>
  </si>
  <si>
    <t>VARIANCE FROM 2022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</si>
  <si>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</si>
  <si>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</si>
  <si>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</si>
  <si>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</si>
  <si>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</si>
  <si>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</si>
  <si>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</si>
  <si>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</si>
  <si>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</si>
  <si>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</si>
  <si>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141X (Protected-Plus EDIT) in above</t>
  </si>
  <si>
    <t>SCH. 141Z (Unprotected EDIT) in above</t>
  </si>
  <si>
    <t>SCH. 142 (Decup in BillEngy) in above</t>
  </si>
  <si>
    <t>MONTH OF FEBRUARY 2023</t>
  </si>
  <si>
    <t>SCH. 139 (Green Direct Energy Credit)</t>
  </si>
  <si>
    <t>SCH. 141A (Energy Chg Cr Rec Adj)</t>
  </si>
  <si>
    <t>SCH. 141COL (Colstrip Adjustment)</t>
  </si>
  <si>
    <t>SCH. 141N (Rates Not Subj to Ref Adj)</t>
  </si>
  <si>
    <t>SCH. 141R-A (Rates Subject to Ref Adj)</t>
  </si>
  <si>
    <t>MONTH OF MARCH 2023</t>
  </si>
  <si>
    <t>SCH. 141TEP (Transp Electrification)</t>
  </si>
  <si>
    <t>SCH. 141Y (TCJA Overcollection) in above</t>
  </si>
  <si>
    <t>TWELVE MONTHS ENDED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</si>
</sst>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(* #,##0_);_(* \(#,##0\);_(* &quot;-&quot;??_);_(@_)"/>
    <numFmt numFmtId="170" formatCode="_-* #,##0.00\ &quot;DM&quot;_-;\-* #,##0.00\ &quot;DM&quot;_-;_-* &quot;-&quot;??\ &quot;DM&quot;_-;_-@_-"/>
  </numFmts>
  <fonts count="7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67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/>
    <xf numFmtId="39" fontId="4" fillId="0" borderId="0" xfId="0" applyNumberFormat="1" applyFont="1" applyFill="1" applyAlignment="1" applyProtection="1"/>
    <xf numFmtId="39" fontId="4" fillId="0" borderId="0" xfId="0" applyNumberFormat="1" applyFont="1" applyFill="1" applyProtection="1"/>
    <xf numFmtId="39" fontId="3" fillId="0" borderId="0" xfId="0" applyNumberFormat="1" applyFont="1" applyFill="1" applyProtection="1"/>
    <xf numFmtId="43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Border="1" applyProtection="1"/>
    <xf numFmtId="39" fontId="4" fillId="0" borderId="1" xfId="0" applyNumberFormat="1" applyFont="1" applyFill="1" applyBorder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left"/>
    </xf>
    <xf numFmtId="39" fontId="4" fillId="0" borderId="0" xfId="0" applyNumberFormat="1" applyFont="1" applyFill="1" applyAlignment="1" applyProtection="1">
      <alignment horizontal="center"/>
    </xf>
    <xf numFmtId="39" fontId="3" fillId="0" borderId="0" xfId="0" applyNumberFormat="1" applyFont="1" applyFill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center"/>
    </xf>
    <xf numFmtId="39" fontId="4" fillId="0" borderId="1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4" fillId="0" borderId="2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Alignment="1" applyProtection="1">
      <alignment horizontal="right"/>
    </xf>
    <xf numFmtId="39" fontId="4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39" fontId="4" fillId="0" borderId="0" xfId="0" applyNumberFormat="1" applyFont="1" applyFill="1" applyBorder="1" applyAlignment="1" applyProtection="1">
      <alignment horizontal="right"/>
    </xf>
    <xf numFmtId="44" fontId="6" fillId="0" borderId="0" xfId="0" applyNumberFormat="1" applyFont="1" applyFill="1" applyProtection="1"/>
    <xf numFmtId="44" fontId="4" fillId="0" borderId="0" xfId="0" applyNumberFormat="1" applyFont="1" applyFill="1" applyProtection="1"/>
    <xf numFmtId="43" fontId="4" fillId="0" borderId="0" xfId="0" applyNumberFormat="1" applyFont="1" applyFill="1" applyProtection="1"/>
    <xf numFmtId="44" fontId="4" fillId="0" borderId="1" xfId="0" applyNumberFormat="1" applyFont="1" applyFill="1" applyBorder="1" applyAlignment="1" applyProtection="1">
      <alignment horizontal="centerContinuous"/>
    </xf>
    <xf numFmtId="44" fontId="4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fill"/>
    </xf>
    <xf numFmtId="43" fontId="4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6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0" fontId="5" fillId="0" borderId="0" xfId="0" applyNumberFormat="1" applyFont="1" applyFill="1" applyProtection="1"/>
    <xf numFmtId="169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69" fontId="4" fillId="0" borderId="2" xfId="0" applyNumberFormat="1" applyFont="1" applyFill="1" applyBorder="1" applyAlignment="1" applyProtection="1">
      <alignment horizontal="right"/>
    </xf>
    <xf numFmtId="169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 applyProtection="1">
      <alignment horizontal="right"/>
    </xf>
    <xf numFmtId="169" fontId="5" fillId="0" borderId="1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69" fontId="5" fillId="0" borderId="3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fill"/>
    </xf>
    <xf numFmtId="41" fontId="4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41" fontId="5" fillId="0" borderId="1" xfId="0" applyNumberFormat="1" applyFont="1" applyFill="1" applyBorder="1" applyAlignment="1" applyProtection="1">
      <alignment horizontal="right"/>
    </xf>
    <xf numFmtId="39" fontId="5" fillId="0" borderId="1" xfId="0" applyNumberFormat="1" applyFont="1" applyFill="1" applyBorder="1" applyAlignment="1" applyProtection="1">
      <alignment horizontal="left"/>
    </xf>
    <xf numFmtId="44" fontId="4" fillId="0" borderId="1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Border="1" applyAlignment="1" applyProtection="1">
      <alignment horizontal="left"/>
    </xf>
    <xf numFmtId="39" fontId="1" fillId="0" borderId="0" xfId="1" applyNumberFormat="1" applyFont="1" applyFill="1" applyAlignment="1" applyProtection="1">
      <alignment horizontal="centerContinuous"/>
    </xf>
    <xf numFmtId="0" fontId="4" fillId="0" borderId="0" xfId="1" applyFill="1" applyProtection="1"/>
    <xf numFmtId="14" fontId="1" fillId="0" borderId="0" xfId="1" applyNumberFormat="1" applyFont="1" applyFill="1" applyAlignment="1" applyProtection="1">
      <alignment horizontal="centerContinuous"/>
    </xf>
    <xf numFmtId="39" fontId="2" fillId="0" borderId="0" xfId="1" applyNumberFormat="1" applyFont="1" applyFill="1" applyAlignment="1" applyProtection="1">
      <alignment horizontal="centerContinuous"/>
    </xf>
    <xf numFmtId="39" fontId="3" fillId="0" borderId="0" xfId="1" applyNumberFormat="1" applyFont="1" applyFill="1" applyAlignment="1" applyProtection="1">
      <alignment horizontal="centerContinuous"/>
    </xf>
    <xf numFmtId="39" fontId="3" fillId="0" borderId="0" xfId="1" applyNumberFormat="1" applyFont="1" applyFill="1" applyAlignment="1" applyProtection="1"/>
    <xf numFmtId="39" fontId="4" fillId="0" borderId="0" xfId="1" applyNumberFormat="1" applyFont="1" applyFill="1" applyAlignment="1" applyProtection="1"/>
    <xf numFmtId="39" fontId="4" fillId="0" borderId="0" xfId="1" applyNumberFormat="1" applyFont="1" applyFill="1" applyProtection="1"/>
    <xf numFmtId="39" fontId="3" fillId="0" borderId="0" xfId="1" applyNumberFormat="1" applyFont="1" applyFill="1" applyProtection="1"/>
    <xf numFmtId="43" fontId="4" fillId="0" borderId="1" xfId="1" applyNumberFormat="1" applyFont="1" applyFill="1" applyBorder="1" applyAlignment="1" applyProtection="1">
      <alignment horizontal="centerContinuous"/>
    </xf>
    <xf numFmtId="39" fontId="4" fillId="0" borderId="0" xfId="1" applyNumberFormat="1" applyFont="1" applyFill="1" applyBorder="1" applyProtection="1"/>
    <xf numFmtId="39" fontId="4" fillId="0" borderId="1" xfId="1" applyNumberFormat="1" applyFont="1" applyFill="1" applyBorder="1" applyAlignment="1" applyProtection="1">
      <alignment horizontal="centerContinuous"/>
    </xf>
    <xf numFmtId="39" fontId="4" fillId="0" borderId="0" xfId="1" applyNumberFormat="1" applyFont="1" applyFill="1" applyAlignment="1" applyProtection="1">
      <alignment horizontal="left"/>
    </xf>
    <xf numFmtId="39" fontId="4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Alignment="1" applyProtection="1">
      <alignment horizontal="left"/>
    </xf>
    <xf numFmtId="0" fontId="4" fillId="0" borderId="1" xfId="1" quotePrefix="1" applyNumberFormat="1" applyFont="1" applyFill="1" applyBorder="1" applyAlignment="1" applyProtection="1">
      <alignment horizontal="center"/>
    </xf>
    <xf numFmtId="39" fontId="4" fillId="0" borderId="1" xfId="1" applyNumberFormat="1" applyFont="1" applyFill="1" applyBorder="1" applyAlignment="1" applyProtection="1">
      <alignment horizontal="center"/>
    </xf>
    <xf numFmtId="39" fontId="4" fillId="0" borderId="0" xfId="1" applyNumberFormat="1" applyFont="1" applyFill="1" applyBorder="1" applyAlignment="1" applyProtection="1">
      <alignment horizontal="center"/>
    </xf>
    <xf numFmtId="39" fontId="5" fillId="0" borderId="0" xfId="1" applyNumberFormat="1" applyFont="1" applyFill="1" applyProtection="1"/>
    <xf numFmtId="39" fontId="5" fillId="0" borderId="0" xfId="1" applyNumberFormat="1" applyFont="1" applyFill="1" applyAlignment="1" applyProtection="1">
      <alignment horizontal="fill"/>
    </xf>
    <xf numFmtId="39" fontId="5" fillId="0" borderId="0" xfId="1" applyNumberFormat="1" applyFont="1" applyFill="1" applyAlignment="1" applyProtection="1">
      <alignment horizontal="left"/>
    </xf>
    <xf numFmtId="44" fontId="5" fillId="0" borderId="0" xfId="1" applyNumberFormat="1" applyFont="1" applyFill="1" applyAlignment="1" applyProtection="1">
      <alignment horizontal="right"/>
    </xf>
    <xf numFmtId="164" fontId="5" fillId="0" borderId="0" xfId="1" applyNumberFormat="1" applyFont="1" applyFill="1" applyAlignment="1" applyProtection="1">
      <alignment horizontal="right"/>
    </xf>
    <xf numFmtId="39" fontId="5" fillId="0" borderId="0" xfId="1" applyNumberFormat="1" applyFont="1" applyFill="1" applyAlignment="1" applyProtection="1">
      <alignment horizontal="right"/>
    </xf>
    <xf numFmtId="10" fontId="5" fillId="0" borderId="0" xfId="1" applyNumberFormat="1" applyFont="1" applyFill="1" applyAlignment="1" applyProtection="1">
      <alignment horizontal="right"/>
    </xf>
    <xf numFmtId="165" fontId="5" fillId="0" borderId="0" xfId="1" applyNumberFormat="1" applyFont="1" applyFill="1" applyAlignment="1" applyProtection="1">
      <alignment horizontal="right"/>
    </xf>
    <xf numFmtId="165" fontId="5" fillId="0" borderId="0" xfId="1" applyNumberFormat="1" applyFont="1" applyFill="1" applyBorder="1" applyAlignment="1" applyProtection="1">
      <alignment horizontal="right"/>
    </xf>
    <xf numFmtId="43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Border="1" applyAlignment="1" applyProtection="1">
      <alignment horizontal="right"/>
    </xf>
    <xf numFmtId="43" fontId="5" fillId="0" borderId="0" xfId="1" applyNumberFormat="1" applyFont="1" applyFill="1" applyBorder="1" applyAlignment="1" applyProtection="1">
      <alignment horizontal="right"/>
    </xf>
    <xf numFmtId="10" fontId="5" fillId="0" borderId="0" xfId="1" applyNumberFormat="1" applyFont="1" applyFill="1" applyBorder="1" applyAlignment="1" applyProtection="1">
      <alignment horizontal="right"/>
    </xf>
    <xf numFmtId="43" fontId="5" fillId="0" borderId="2" xfId="1" applyNumberFormat="1" applyFont="1" applyFill="1" applyBorder="1" applyAlignment="1" applyProtection="1">
      <alignment horizontal="right"/>
    </xf>
    <xf numFmtId="39" fontId="5" fillId="0" borderId="2" xfId="1" applyNumberFormat="1" applyFont="1" applyFill="1" applyBorder="1" applyAlignment="1" applyProtection="1">
      <alignment horizontal="right"/>
    </xf>
    <xf numFmtId="167" fontId="5" fillId="0" borderId="2" xfId="1" applyNumberFormat="1" applyFont="1" applyFill="1" applyBorder="1" applyAlignment="1" applyProtection="1">
      <alignment horizontal="right"/>
    </xf>
    <xf numFmtId="39" fontId="5" fillId="0" borderId="0" xfId="1" applyNumberFormat="1" applyFont="1" applyFill="1" applyAlignment="1" applyProtection="1">
      <alignment horizontal="left" indent="1"/>
    </xf>
    <xf numFmtId="43" fontId="5" fillId="0" borderId="1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right"/>
    </xf>
    <xf numFmtId="166" fontId="5" fillId="0" borderId="1" xfId="1" applyNumberFormat="1" applyFont="1" applyFill="1" applyBorder="1" applyAlignment="1" applyProtection="1">
      <alignment horizontal="right"/>
    </xf>
    <xf numFmtId="43" fontId="4" fillId="0" borderId="2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39" fontId="4" fillId="0" borderId="0" xfId="1" applyNumberFormat="1" applyFont="1" applyFill="1" applyAlignment="1" applyProtection="1">
      <alignment horizontal="right"/>
    </xf>
    <xf numFmtId="39" fontId="5" fillId="0" borderId="0" xfId="1" applyNumberFormat="1" applyFont="1" applyFill="1" applyBorder="1" applyAlignment="1" applyProtection="1">
      <alignment horizontal="left" indent="1"/>
    </xf>
    <xf numFmtId="164" fontId="5" fillId="0" borderId="0" xfId="1" applyNumberFormat="1" applyFont="1" applyFill="1" applyBorder="1" applyAlignment="1" applyProtection="1">
      <alignment horizontal="right"/>
    </xf>
    <xf numFmtId="39" fontId="5" fillId="0" borderId="0" xfId="1" applyNumberFormat="1" applyFont="1" applyFill="1" applyBorder="1" applyAlignment="1" applyProtection="1">
      <alignment horizontal="left"/>
    </xf>
    <xf numFmtId="39" fontId="5" fillId="0" borderId="0" xfId="1" applyNumberFormat="1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>
      <alignment horizontal="right"/>
    </xf>
    <xf numFmtId="44" fontId="5" fillId="0" borderId="3" xfId="1" applyNumberFormat="1" applyFont="1" applyFill="1" applyBorder="1" applyAlignment="1" applyProtection="1">
      <alignment horizontal="right"/>
    </xf>
    <xf numFmtId="164" fontId="5" fillId="0" borderId="3" xfId="1" applyNumberFormat="1" applyFont="1" applyFill="1" applyBorder="1" applyAlignment="1" applyProtection="1">
      <alignment horizontal="right"/>
    </xf>
    <xf numFmtId="168" fontId="5" fillId="0" borderId="0" xfId="1" applyNumberFormat="1" applyFont="1" applyFill="1" applyBorder="1" applyAlignment="1" applyProtection="1">
      <alignment horizontal="right"/>
    </xf>
    <xf numFmtId="44" fontId="4" fillId="0" borderId="0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39" fontId="4" fillId="0" borderId="0" xfId="1" applyNumberFormat="1" applyFont="1" applyFill="1" applyBorder="1" applyAlignment="1" applyProtection="1">
      <alignment horizontal="right"/>
    </xf>
    <xf numFmtId="44" fontId="4" fillId="0" borderId="0" xfId="1" applyNumberFormat="1" applyFont="1" applyFill="1" applyProtection="1"/>
    <xf numFmtId="43" fontId="4" fillId="0" borderId="0" xfId="1" applyNumberFormat="1" applyFont="1" applyFill="1" applyProtection="1"/>
    <xf numFmtId="44" fontId="4" fillId="0" borderId="1" xfId="1" applyNumberFormat="1" applyFont="1" applyFill="1" applyBorder="1" applyAlignment="1" applyProtection="1">
      <alignment horizontal="centerContinuous"/>
    </xf>
    <xf numFmtId="44" fontId="4" fillId="0" borderId="0" xfId="1" applyNumberFormat="1" applyFont="1" applyFill="1" applyAlignment="1" applyProtection="1">
      <alignment horizontal="center"/>
    </xf>
    <xf numFmtId="39" fontId="4" fillId="0" borderId="0" xfId="1" applyNumberFormat="1" applyFont="1" applyFill="1" applyAlignment="1" applyProtection="1">
      <alignment horizontal="fill"/>
    </xf>
    <xf numFmtId="43" fontId="4" fillId="0" borderId="1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Alignment="1" applyProtection="1">
      <alignment horizontal="fill"/>
    </xf>
    <xf numFmtId="43" fontId="5" fillId="0" borderId="0" xfId="1" applyNumberFormat="1" applyFont="1" applyFill="1" applyProtection="1"/>
    <xf numFmtId="43" fontId="5" fillId="0" borderId="0" xfId="1" applyNumberFormat="1" applyFont="1" applyFill="1" applyAlignment="1" applyProtection="1">
      <alignment horizontal="fill"/>
    </xf>
    <xf numFmtId="169" fontId="5" fillId="0" borderId="0" xfId="1" applyNumberFormat="1" applyFont="1" applyFill="1" applyAlignment="1" applyProtection="1">
      <alignment horizontal="right"/>
    </xf>
    <xf numFmtId="10" fontId="5" fillId="0" borderId="0" xfId="1" applyNumberFormat="1" applyFont="1" applyFill="1" applyProtection="1"/>
    <xf numFmtId="170" fontId="5" fillId="0" borderId="0" xfId="1" applyNumberFormat="1" applyFont="1" applyFill="1" applyProtection="1"/>
    <xf numFmtId="169" fontId="5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Border="1" applyAlignment="1" applyProtection="1">
      <alignment horizontal="right"/>
    </xf>
    <xf numFmtId="169" fontId="4" fillId="0" borderId="2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Alignment="1" applyProtection="1">
      <alignment horizontal="right"/>
    </xf>
    <xf numFmtId="41" fontId="4" fillId="0" borderId="0" xfId="1" applyNumberFormat="1" applyFont="1" applyFill="1" applyAlignment="1" applyProtection="1">
      <alignment horizontal="right"/>
    </xf>
    <xf numFmtId="41" fontId="4" fillId="0" borderId="2" xfId="1" applyNumberFormat="1" applyFont="1" applyFill="1" applyBorder="1" applyAlignment="1" applyProtection="1">
      <alignment horizontal="right"/>
    </xf>
    <xf numFmtId="169" fontId="5" fillId="0" borderId="1" xfId="1" applyNumberFormat="1" applyFont="1" applyFill="1" applyBorder="1" applyAlignment="1" applyProtection="1">
      <alignment horizontal="right"/>
    </xf>
    <xf numFmtId="169" fontId="5" fillId="0" borderId="2" xfId="1" applyNumberFormat="1" applyFont="1" applyFill="1" applyBorder="1" applyAlignment="1" applyProtection="1">
      <alignment horizontal="right"/>
    </xf>
    <xf numFmtId="41" fontId="5" fillId="0" borderId="2" xfId="1" applyNumberFormat="1" applyFont="1" applyFill="1" applyBorder="1" applyAlignment="1" applyProtection="1">
      <alignment horizontal="right"/>
    </xf>
    <xf numFmtId="169" fontId="5" fillId="0" borderId="3" xfId="1" applyNumberFormat="1" applyFont="1" applyFill="1" applyBorder="1" applyAlignment="1" applyProtection="1">
      <alignment horizontal="right"/>
    </xf>
    <xf numFmtId="41" fontId="4" fillId="0" borderId="0" xfId="1" applyNumberFormat="1" applyFont="1" applyFill="1" applyBorder="1" applyAlignment="1" applyProtection="1">
      <alignment horizontal="fill"/>
    </xf>
    <xf numFmtId="41" fontId="4" fillId="0" borderId="0" xfId="1" applyNumberFormat="1" applyFont="1" applyFill="1" applyProtection="1"/>
    <xf numFmtId="0" fontId="4" fillId="0" borderId="0" xfId="1" applyAlignment="1"/>
    <xf numFmtId="0" fontId="4" fillId="0" borderId="0" xfId="1" applyFill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L1" sqref="L1:XFD1048576"/>
    </sheetView>
  </sheetViews>
  <sheetFormatPr defaultColWidth="9.109375" defaultRowHeight="13.2" x14ac:dyDescent="0.25"/>
  <cols>
    <col min="1" max="1" width="41.88671875" style="88" customWidth="1"/>
    <col min="2" max="2" width="17" style="88" bestFit="1" customWidth="1"/>
    <col min="3" max="3" width="0.6640625" style="88" customWidth="1"/>
    <col min="4" max="4" width="17" style="88" bestFit="1" customWidth="1"/>
    <col min="5" max="5" width="0.6640625" style="88" customWidth="1"/>
    <col min="6" max="6" width="16.33203125" style="88" bestFit="1" customWidth="1"/>
    <col min="7" max="7" width="0.6640625" style="88" customWidth="1"/>
    <col min="8" max="8" width="7.6640625" style="88" customWidth="1"/>
    <col min="9" max="9" width="0.6640625" style="88" customWidth="1"/>
    <col min="10" max="10" width="9.109375" style="88" bestFit="1" customWidth="1"/>
    <col min="11" max="11" width="7.44140625" style="88" customWidth="1"/>
    <col min="12" max="16384" width="9.109375" style="88"/>
  </cols>
  <sheetData>
    <row r="1" spans="1:11" ht="13.8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3.8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3.8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9"/>
      <c r="K3" s="87"/>
    </row>
    <row r="4" spans="1:11" x14ac:dyDescent="0.25">
      <c r="A4" s="90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x14ac:dyDescent="0.25">
      <c r="A5" s="92" t="s">
        <v>3</v>
      </c>
      <c r="B5" s="93"/>
      <c r="C5" s="94"/>
      <c r="D5" s="94"/>
      <c r="E5" s="93"/>
      <c r="F5" s="93"/>
      <c r="G5" s="93"/>
      <c r="H5" s="93"/>
      <c r="I5" s="93"/>
      <c r="J5" s="93"/>
      <c r="K5" s="93"/>
    </row>
    <row r="6" spans="1:11" x14ac:dyDescent="0.25">
      <c r="A6" s="95" t="s">
        <v>3</v>
      </c>
      <c r="B6" s="94"/>
      <c r="C6" s="94"/>
      <c r="D6" s="94"/>
      <c r="E6" s="94"/>
      <c r="F6" s="96" t="s">
        <v>29</v>
      </c>
      <c r="G6" s="96"/>
      <c r="H6" s="96"/>
      <c r="I6" s="97"/>
      <c r="J6" s="98" t="s">
        <v>4</v>
      </c>
      <c r="K6" s="98"/>
    </row>
    <row r="7" spans="1:11" x14ac:dyDescent="0.25">
      <c r="A7" s="99"/>
      <c r="B7" s="100" t="s">
        <v>5</v>
      </c>
      <c r="C7" s="94"/>
      <c r="D7" s="100" t="s">
        <v>5</v>
      </c>
      <c r="E7" s="94"/>
      <c r="F7" s="94"/>
      <c r="G7" s="94"/>
      <c r="H7" s="94"/>
      <c r="I7" s="94"/>
      <c r="J7" s="94"/>
      <c r="K7" s="94"/>
    </row>
    <row r="8" spans="1:11" ht="13.5" customHeight="1" x14ac:dyDescent="0.25">
      <c r="A8" s="101" t="s">
        <v>6</v>
      </c>
      <c r="B8" s="102">
        <v>2023</v>
      </c>
      <c r="C8" s="94"/>
      <c r="D8" s="102">
        <v>2022</v>
      </c>
      <c r="E8" s="94"/>
      <c r="F8" s="103" t="s">
        <v>7</v>
      </c>
      <c r="G8" s="94"/>
      <c r="H8" s="103" t="s">
        <v>8</v>
      </c>
      <c r="I8" s="104"/>
      <c r="J8" s="102">
        <v>2023</v>
      </c>
      <c r="K8" s="102">
        <v>2022</v>
      </c>
    </row>
    <row r="9" spans="1:11" ht="6.6" customHeight="1" x14ac:dyDescent="0.25">
      <c r="A9" s="105"/>
      <c r="B9" s="106"/>
      <c r="C9" s="105"/>
      <c r="D9" s="106"/>
      <c r="E9" s="105"/>
      <c r="F9" s="106"/>
      <c r="G9" s="105"/>
      <c r="H9" s="106"/>
      <c r="I9" s="106"/>
      <c r="J9" s="106"/>
      <c r="K9" s="106"/>
    </row>
    <row r="10" spans="1:11" x14ac:dyDescent="0.25">
      <c r="A10" s="107" t="s">
        <v>9</v>
      </c>
      <c r="B10" s="108">
        <v>160490148.63999999</v>
      </c>
      <c r="C10" s="110"/>
      <c r="D10" s="108">
        <v>157840687.84999999</v>
      </c>
      <c r="E10" s="108"/>
      <c r="F10" s="108">
        <f>B10-D10</f>
        <v>2649460.7899999917</v>
      </c>
      <c r="G10" s="110"/>
      <c r="H10" s="109">
        <f>IF(D10=0,"n/a",IF(AND(F10/D10&lt;1,F10/D10&gt;-1),F10/D10,"n/a"))</f>
        <v>1.6785664242149282E-2</v>
      </c>
      <c r="I10" s="111"/>
      <c r="J10" s="112">
        <f>IF(B54=0,"n/a",B10/B54)</f>
        <v>0.12978596707333728</v>
      </c>
      <c r="K10" s="113">
        <f>IF(D54=0,"n/a",D10/D54)</f>
        <v>0.11889918875594857</v>
      </c>
    </row>
    <row r="11" spans="1:11" x14ac:dyDescent="0.25">
      <c r="A11" s="107" t="s">
        <v>10</v>
      </c>
      <c r="B11" s="114">
        <v>99671145.719999999</v>
      </c>
      <c r="C11" s="114"/>
      <c r="D11" s="114">
        <v>95496079.75</v>
      </c>
      <c r="E11" s="114"/>
      <c r="F11" s="114">
        <f>B11-D11</f>
        <v>4175065.9699999988</v>
      </c>
      <c r="G11" s="114"/>
      <c r="H11" s="109">
        <f>IF(D11=0,"n/a",IF(AND(F11/D11&lt;1,F11/D11&gt;-1),F11/D11,"n/a"))</f>
        <v>4.371976295707572E-2</v>
      </c>
      <c r="I11" s="111"/>
      <c r="J11" s="115">
        <f>IF(B55=0,"n/a",B11/B55)</f>
        <v>0.12915783777770981</v>
      </c>
      <c r="K11" s="116">
        <f>IF(D55=0,"n/a",D11/D55)</f>
        <v>0.11266135485632758</v>
      </c>
    </row>
    <row r="12" spans="1:11" x14ac:dyDescent="0.25">
      <c r="A12" s="107" t="s">
        <v>11</v>
      </c>
      <c r="B12" s="114">
        <v>11042784.16</v>
      </c>
      <c r="C12" s="114"/>
      <c r="D12" s="114">
        <v>10420703.23</v>
      </c>
      <c r="E12" s="114"/>
      <c r="F12" s="114">
        <f>B12-D12</f>
        <v>622080.9299999997</v>
      </c>
      <c r="G12" s="114"/>
      <c r="H12" s="109">
        <f>IF(D12=0,"n/a",IF(AND(F12/D12&lt;1,F12/D12&gt;-1),F12/D12,"n/a"))</f>
        <v>5.9696636231718087E-2</v>
      </c>
      <c r="I12" s="111"/>
      <c r="J12" s="115">
        <f>IF(B56=0,"n/a",B12/B56)</f>
        <v>0.12340808376728876</v>
      </c>
      <c r="K12" s="116">
        <f>IF(D56=0,"n/a",D12/D56)</f>
        <v>0.10943998535352402</v>
      </c>
    </row>
    <row r="13" spans="1:11" x14ac:dyDescent="0.25">
      <c r="A13" s="107" t="s">
        <v>12</v>
      </c>
      <c r="B13" s="114">
        <v>2039427.66</v>
      </c>
      <c r="C13" s="114"/>
      <c r="D13" s="114">
        <v>1507952.24</v>
      </c>
      <c r="E13" s="114"/>
      <c r="F13" s="114">
        <f>B13-D13</f>
        <v>531475.41999999993</v>
      </c>
      <c r="G13" s="114"/>
      <c r="H13" s="109">
        <f>IF(D13=0,"n/a",IF(AND(F13/D13&lt;1,F13/D13&gt;-1),F13/D13,"n/a"))</f>
        <v>0.35244844359261668</v>
      </c>
      <c r="I13" s="111"/>
      <c r="J13" s="115">
        <f>IF(B57=0,"n/a",B13/B57)</f>
        <v>0.28984677449697804</v>
      </c>
      <c r="K13" s="116">
        <f>IF(D57=0,"n/a",D13/D57)</f>
        <v>0.27315260116598084</v>
      </c>
    </row>
    <row r="14" spans="1:11" x14ac:dyDescent="0.25">
      <c r="A14" s="107" t="s">
        <v>13</v>
      </c>
      <c r="B14" s="114">
        <v>49013.06</v>
      </c>
      <c r="C14" s="117"/>
      <c r="D14" s="114">
        <v>45952.81</v>
      </c>
      <c r="E14" s="114"/>
      <c r="F14" s="114">
        <f>B14-D14</f>
        <v>3060.25</v>
      </c>
      <c r="G14" s="117"/>
      <c r="H14" s="109">
        <f>IF(D14=0,"n/a",IF(AND(F14/D14&lt;1,F14/D14&gt;-1),F14/D14,"n/a"))</f>
        <v>6.659549220167385E-2</v>
      </c>
      <c r="I14" s="118"/>
      <c r="J14" s="115">
        <f>IF(B58=0,"n/a",B14/B58)</f>
        <v>4.3371318844683558E-2</v>
      </c>
      <c r="K14" s="116">
        <f>IF(D58=0,"n/a",D14/D58)</f>
        <v>4.5094658645967241E-2</v>
      </c>
    </row>
    <row r="15" spans="1:11" ht="8.4" customHeight="1" x14ac:dyDescent="0.25">
      <c r="A15" s="105"/>
      <c r="B15" s="119"/>
      <c r="C15" s="114"/>
      <c r="D15" s="119"/>
      <c r="E15" s="114"/>
      <c r="F15" s="119"/>
      <c r="G15" s="114"/>
      <c r="H15" s="120" t="s">
        <v>3</v>
      </c>
      <c r="I15" s="111"/>
      <c r="J15" s="121"/>
      <c r="K15" s="121" t="s">
        <v>14</v>
      </c>
    </row>
    <row r="16" spans="1:11" x14ac:dyDescent="0.25">
      <c r="A16" s="122" t="s">
        <v>15</v>
      </c>
      <c r="B16" s="123">
        <f>SUM(B10:B15)</f>
        <v>273292519.24000001</v>
      </c>
      <c r="C16" s="124"/>
      <c r="D16" s="123">
        <f>SUM(D10:D15)</f>
        <v>265311375.88</v>
      </c>
      <c r="E16" s="114"/>
      <c r="F16" s="123">
        <f>SUM(F10:F15)</f>
        <v>7981143.3599999901</v>
      </c>
      <c r="G16" s="124"/>
      <c r="H16" s="125">
        <f>IF(D16=0,"n/a",IF(AND(F16/D16&lt;1,F16/D16&gt;-1),F16/D16,"n/a"))</f>
        <v>3.0082175457149835E-2</v>
      </c>
      <c r="I16" s="111"/>
      <c r="J16" s="126">
        <f>IF(B60=0,"n/a",B16/B60)</f>
        <v>0.12977321081025042</v>
      </c>
      <c r="K16" s="126">
        <f>IF(D60=0,"n/a",D16/D60)</f>
        <v>0.11652239071339482</v>
      </c>
    </row>
    <row r="17" spans="1:11" x14ac:dyDescent="0.25">
      <c r="A17" s="107" t="s">
        <v>16</v>
      </c>
      <c r="B17" s="114">
        <v>3229612.39</v>
      </c>
      <c r="C17" s="114"/>
      <c r="D17" s="114">
        <v>1558436.76</v>
      </c>
      <c r="E17" s="114"/>
      <c r="F17" s="114">
        <f>B17-D17</f>
        <v>1671175.6300000001</v>
      </c>
      <c r="G17" s="114"/>
      <c r="H17" s="109" t="str">
        <f>IF(D17=0,"n/a",IF(AND(F17/D17&lt;1,F17/D17&gt;-1),F17/D17,"n/a"))</f>
        <v>n/a</v>
      </c>
      <c r="I17" s="118"/>
      <c r="J17" s="116">
        <f>IF(B61=0,"n/a",B17/B61)</f>
        <v>1.6659464077621765E-2</v>
      </c>
      <c r="K17" s="116">
        <f>IF(D61=0,"n/a",D17/D61)</f>
        <v>7.9804783725783857E-3</v>
      </c>
    </row>
    <row r="18" spans="1:11" ht="12.75" customHeight="1" x14ac:dyDescent="0.25">
      <c r="A18" s="107" t="s">
        <v>17</v>
      </c>
      <c r="B18" s="114">
        <v>59665119.840000004</v>
      </c>
      <c r="C18" s="117"/>
      <c r="D18" s="114">
        <v>5887253.1200000001</v>
      </c>
      <c r="E18" s="114"/>
      <c r="F18" s="114">
        <f>B18-D18</f>
        <v>53777866.720000006</v>
      </c>
      <c r="G18" s="117"/>
      <c r="H18" s="109" t="str">
        <f>IF(D18=0,"n/a",IF(AND(F18/D18&lt;1,F18/D18&gt;-1),F18/D18,"n/a"))</f>
        <v>n/a</v>
      </c>
      <c r="I18" s="111"/>
      <c r="J18" s="126">
        <f>IF(B62=0,"n/a",B18/B62)</f>
        <v>0.13980513838911812</v>
      </c>
      <c r="K18" s="126">
        <f>IF(D62=0,"n/a",D18/D62)</f>
        <v>4.1914121309046107E-2</v>
      </c>
    </row>
    <row r="19" spans="1:11" ht="6" customHeight="1" x14ac:dyDescent="0.25">
      <c r="A19" s="105"/>
      <c r="B19" s="127"/>
      <c r="C19" s="128"/>
      <c r="D19" s="127"/>
      <c r="E19" s="128"/>
      <c r="F19" s="127"/>
      <c r="G19" s="128"/>
      <c r="H19" s="127" t="s">
        <v>3</v>
      </c>
      <c r="I19" s="129"/>
      <c r="J19" s="129"/>
      <c r="K19" s="129"/>
    </row>
    <row r="20" spans="1:11" x14ac:dyDescent="0.25">
      <c r="A20" s="130" t="s">
        <v>18</v>
      </c>
      <c r="B20" s="114">
        <f>SUM(B16:B18)</f>
        <v>336187251.47000003</v>
      </c>
      <c r="C20" s="114"/>
      <c r="D20" s="114">
        <f>SUM(D16:D18)</f>
        <v>272757065.75999999</v>
      </c>
      <c r="E20" s="114"/>
      <c r="F20" s="114">
        <f>SUM(F16:F18)</f>
        <v>63430185.709999993</v>
      </c>
      <c r="G20" s="114"/>
      <c r="H20" s="131">
        <f>IF(D20=0,"n/a",IF(AND(F20/D20&lt;1,F20/D20&gt;-1),F20/D20,"n/a"))</f>
        <v>0.23255194336858157</v>
      </c>
      <c r="I20" s="111"/>
      <c r="J20" s="110"/>
      <c r="K20" s="110"/>
    </row>
    <row r="21" spans="1:11" ht="6.6" customHeight="1" x14ac:dyDescent="0.25">
      <c r="A21" s="132"/>
      <c r="B21" s="117"/>
      <c r="C21" s="117"/>
      <c r="D21" s="117"/>
      <c r="E21" s="117"/>
      <c r="F21" s="117"/>
      <c r="G21" s="117"/>
      <c r="H21" s="133" t="s">
        <v>3</v>
      </c>
      <c r="I21" s="118"/>
      <c r="J21" s="133"/>
      <c r="K21" s="133"/>
    </row>
    <row r="22" spans="1:11" x14ac:dyDescent="0.25">
      <c r="A22" s="107" t="s">
        <v>19</v>
      </c>
      <c r="B22" s="114">
        <v>44051899.640000001</v>
      </c>
      <c r="C22" s="114"/>
      <c r="D22" s="114">
        <v>11276176.85</v>
      </c>
      <c r="E22" s="114"/>
      <c r="F22" s="114">
        <f>B22-D22</f>
        <v>32775722.789999999</v>
      </c>
      <c r="G22" s="114"/>
      <c r="H22" s="109" t="str">
        <f>IF(D22=0,"n/a",IF(AND(F22/D22&lt;1,F22/D22&gt;-1),F22/D22,"n/a"))</f>
        <v>n/a</v>
      </c>
      <c r="I22" s="118"/>
      <c r="J22" s="133"/>
      <c r="K22" s="133"/>
    </row>
    <row r="23" spans="1:11" x14ac:dyDescent="0.25">
      <c r="A23" s="107" t="s">
        <v>20</v>
      </c>
      <c r="B23" s="114">
        <v>2449031.6800000002</v>
      </c>
      <c r="C23" s="114"/>
      <c r="D23" s="114">
        <v>2247100.5299999998</v>
      </c>
      <c r="E23" s="114"/>
      <c r="F23" s="114">
        <f>B23-D23</f>
        <v>201931.15000000037</v>
      </c>
      <c r="G23" s="114"/>
      <c r="H23" s="109">
        <f>IF(D23=0,"n/a",IF(AND(F23/D23&lt;1,F23/D23&gt;-1),F23/D23,"n/a"))</f>
        <v>8.986298000650661E-2</v>
      </c>
      <c r="I23" s="118"/>
      <c r="J23" s="133"/>
      <c r="K23" s="133"/>
    </row>
    <row r="24" spans="1:11" x14ac:dyDescent="0.25">
      <c r="A24" s="107" t="s">
        <v>21</v>
      </c>
      <c r="B24" s="114">
        <v>23986.54</v>
      </c>
      <c r="C24" s="114"/>
      <c r="D24" s="114">
        <v>-5567899.04</v>
      </c>
      <c r="E24" s="114"/>
      <c r="F24" s="114">
        <f>B24-D24</f>
        <v>5591885.5800000001</v>
      </c>
      <c r="G24" s="114"/>
      <c r="H24" s="109" t="str">
        <f>IF(D24=0,"n/a",IF(AND(F24/D24&lt;1,F24/D24&gt;-1),F24/D24,"n/a"))</f>
        <v>n/a</v>
      </c>
      <c r="I24" s="118"/>
      <c r="J24" s="133"/>
      <c r="K24" s="133"/>
    </row>
    <row r="25" spans="1:11" x14ac:dyDescent="0.25">
      <c r="A25" s="107" t="s">
        <v>22</v>
      </c>
      <c r="B25" s="123">
        <v>735371.99</v>
      </c>
      <c r="C25" s="117"/>
      <c r="D25" s="123">
        <v>323332.78000000003</v>
      </c>
      <c r="E25" s="114"/>
      <c r="F25" s="123">
        <f>B25-D25</f>
        <v>412039.20999999996</v>
      </c>
      <c r="G25" s="117"/>
      <c r="H25" s="125" t="str">
        <f>IF(D25=0,"n/a",IF(AND(F25/D25&lt;1,F25/D25&gt;-1),F25/D25,"n/a"))</f>
        <v>n/a</v>
      </c>
      <c r="I25" s="118"/>
      <c r="J25" s="133"/>
      <c r="K25" s="133"/>
    </row>
    <row r="26" spans="1:11" ht="12.75" customHeight="1" x14ac:dyDescent="0.25">
      <c r="A26" s="107" t="s">
        <v>23</v>
      </c>
      <c r="B26" s="123">
        <f>SUM(B22:B25)</f>
        <v>47260289.850000001</v>
      </c>
      <c r="C26" s="114"/>
      <c r="D26" s="123">
        <f>SUM(D22:D25)</f>
        <v>8278711.1199999992</v>
      </c>
      <c r="E26" s="114"/>
      <c r="F26" s="123">
        <f>SUM(F22:F25)</f>
        <v>38981578.729999997</v>
      </c>
      <c r="G26" s="114"/>
      <c r="H26" s="125" t="str">
        <f>IF(D26=0,"n/a",IF(AND(F26/D26&lt;1,F26/D26&gt;-1),F26/D26,"n/a"))</f>
        <v>n/a</v>
      </c>
      <c r="I26" s="111"/>
      <c r="J26" s="110"/>
      <c r="K26" s="110"/>
    </row>
    <row r="27" spans="1:11" ht="6.6" customHeight="1" x14ac:dyDescent="0.25">
      <c r="A27" s="132"/>
      <c r="B27" s="134"/>
      <c r="C27" s="117"/>
      <c r="D27" s="134"/>
      <c r="E27" s="134"/>
      <c r="F27" s="134"/>
      <c r="G27" s="117"/>
      <c r="H27" s="133" t="s">
        <v>3</v>
      </c>
      <c r="I27" s="118"/>
      <c r="J27" s="133"/>
      <c r="K27" s="133"/>
    </row>
    <row r="28" spans="1:11" ht="13.8" thickBot="1" x14ac:dyDescent="0.3">
      <c r="A28" s="122" t="s">
        <v>24</v>
      </c>
      <c r="B28" s="135">
        <f>+B26+B20</f>
        <v>383447541.32000005</v>
      </c>
      <c r="C28" s="114"/>
      <c r="D28" s="135">
        <f>+D26+D20</f>
        <v>281035776.88</v>
      </c>
      <c r="E28" s="108"/>
      <c r="F28" s="135">
        <f>+F26+F20</f>
        <v>102411764.44</v>
      </c>
      <c r="G28" s="114"/>
      <c r="H28" s="136">
        <f>IF(D28=0,"n/a",IF(AND(F28/D28&lt;1,F28/D28&gt;-1),F28/D28,"n/a"))</f>
        <v>0.36440828131191638</v>
      </c>
      <c r="I28" s="111"/>
      <c r="J28" s="110"/>
      <c r="K28" s="110"/>
    </row>
    <row r="29" spans="1:11" ht="4.2" customHeight="1" thickTop="1" x14ac:dyDescent="0.25">
      <c r="A29" s="107"/>
      <c r="B29" s="134"/>
      <c r="C29" s="114"/>
      <c r="D29" s="134"/>
      <c r="E29" s="108"/>
      <c r="F29" s="134"/>
      <c r="G29" s="114"/>
      <c r="H29" s="137"/>
      <c r="I29" s="111"/>
      <c r="J29" s="110"/>
      <c r="K29" s="110"/>
    </row>
    <row r="30" spans="1:11" ht="12.75" customHeight="1" x14ac:dyDescent="0.25">
      <c r="A30" s="105"/>
      <c r="B30" s="138"/>
      <c r="C30" s="139"/>
      <c r="D30" s="138"/>
      <c r="E30" s="138"/>
      <c r="F30" s="138"/>
      <c r="G30" s="139"/>
      <c r="H30" s="114"/>
      <c r="I30" s="140"/>
      <c r="J30" s="129"/>
      <c r="K30" s="129"/>
    </row>
    <row r="31" spans="1:11" x14ac:dyDescent="0.25">
      <c r="A31" s="107" t="s">
        <v>30</v>
      </c>
      <c r="B31" s="108">
        <v>10202429.65</v>
      </c>
      <c r="C31" s="114"/>
      <c r="D31" s="108">
        <v>10104988.109999999</v>
      </c>
      <c r="E31" s="108"/>
      <c r="F31" s="108"/>
      <c r="G31" s="114"/>
      <c r="H31" s="114"/>
      <c r="I31" s="110"/>
      <c r="J31" s="110"/>
      <c r="K31" s="110"/>
    </row>
    <row r="32" spans="1:11" x14ac:dyDescent="0.25">
      <c r="A32" s="107" t="s">
        <v>31</v>
      </c>
      <c r="B32" s="108">
        <v>-8581341.5299999993</v>
      </c>
      <c r="C32" s="114"/>
      <c r="D32" s="108">
        <v>-9204113.0700000003</v>
      </c>
      <c r="E32" s="108"/>
      <c r="F32" s="108"/>
      <c r="G32" s="114"/>
      <c r="H32" s="114"/>
      <c r="I32" s="111"/>
      <c r="J32" s="110"/>
      <c r="K32" s="110"/>
    </row>
    <row r="33" spans="1:11" x14ac:dyDescent="0.25">
      <c r="A33" s="107" t="s">
        <v>32</v>
      </c>
      <c r="B33" s="108">
        <v>10586788.939999999</v>
      </c>
      <c r="C33" s="114"/>
      <c r="D33" s="108">
        <v>9039135</v>
      </c>
      <c r="E33" s="108"/>
      <c r="F33" s="108"/>
      <c r="G33" s="114"/>
      <c r="H33" s="114"/>
      <c r="I33" s="105"/>
      <c r="J33" s="105"/>
      <c r="K33" s="105"/>
    </row>
    <row r="34" spans="1:11" x14ac:dyDescent="0.25">
      <c r="A34" s="107" t="s">
        <v>33</v>
      </c>
      <c r="B34" s="108">
        <v>456233.69</v>
      </c>
      <c r="C34" s="114"/>
      <c r="D34" s="108">
        <v>-3160541.93</v>
      </c>
      <c r="E34" s="108"/>
      <c r="F34" s="108"/>
      <c r="G34" s="114"/>
      <c r="H34" s="114"/>
      <c r="I34" s="110"/>
      <c r="J34" s="110"/>
      <c r="K34" s="110"/>
    </row>
    <row r="35" spans="1:11" x14ac:dyDescent="0.25">
      <c r="A35" s="107" t="s">
        <v>34</v>
      </c>
      <c r="B35" s="108">
        <v>4521254.16</v>
      </c>
      <c r="C35" s="114"/>
      <c r="D35" s="108">
        <v>4905417.8</v>
      </c>
      <c r="E35" s="108"/>
      <c r="F35" s="108"/>
      <c r="G35" s="114"/>
      <c r="H35" s="114"/>
      <c r="I35" s="110"/>
      <c r="J35" s="110"/>
      <c r="K35" s="110"/>
    </row>
    <row r="36" spans="1:11" x14ac:dyDescent="0.25">
      <c r="A36" s="107" t="s">
        <v>35</v>
      </c>
      <c r="B36" s="108">
        <v>1361156.84</v>
      </c>
      <c r="C36" s="114"/>
      <c r="D36" s="108">
        <v>7537617.71</v>
      </c>
      <c r="E36" s="108"/>
      <c r="F36" s="108"/>
      <c r="G36" s="114"/>
      <c r="H36" s="114"/>
      <c r="I36" s="110"/>
      <c r="J36" s="110"/>
      <c r="K36" s="110"/>
    </row>
    <row r="37" spans="1:11" x14ac:dyDescent="0.25">
      <c r="A37" s="107" t="s">
        <v>36</v>
      </c>
      <c r="B37" s="108">
        <v>5402751.1600000001</v>
      </c>
      <c r="C37" s="114"/>
      <c r="D37" s="108">
        <v>2957707.62</v>
      </c>
      <c r="E37" s="108"/>
      <c r="F37" s="108"/>
      <c r="G37" s="114"/>
      <c r="H37" s="114"/>
      <c r="I37" s="110"/>
      <c r="J37" s="110"/>
      <c r="K37" s="110"/>
    </row>
    <row r="38" spans="1:11" x14ac:dyDescent="0.25">
      <c r="A38" s="107" t="s">
        <v>37</v>
      </c>
      <c r="B38" s="108">
        <v>0</v>
      </c>
      <c r="C38" s="114"/>
      <c r="D38" s="108">
        <v>0</v>
      </c>
      <c r="E38" s="108"/>
      <c r="F38" s="108"/>
      <c r="G38" s="114"/>
      <c r="H38" s="114"/>
      <c r="I38" s="110"/>
      <c r="J38" s="110"/>
      <c r="K38" s="110"/>
    </row>
    <row r="39" spans="1:11" x14ac:dyDescent="0.25">
      <c r="A39" s="107" t="s">
        <v>38</v>
      </c>
      <c r="B39" s="108">
        <v>5348.38</v>
      </c>
      <c r="C39" s="114"/>
      <c r="D39" s="108">
        <v>-42851.64</v>
      </c>
      <c r="E39" s="108"/>
      <c r="F39" s="108"/>
      <c r="G39" s="114"/>
      <c r="H39" s="114"/>
      <c r="I39" s="110"/>
      <c r="J39" s="110"/>
      <c r="K39" s="110"/>
    </row>
    <row r="40" spans="1:11" x14ac:dyDescent="0.25">
      <c r="A40" s="107" t="s">
        <v>44</v>
      </c>
      <c r="B40" s="108">
        <v>-1915855.73</v>
      </c>
      <c r="C40" s="114"/>
      <c r="D40" s="108">
        <v>0</v>
      </c>
      <c r="E40" s="108"/>
      <c r="F40" s="108"/>
      <c r="G40" s="114"/>
      <c r="H40" s="114"/>
      <c r="I40" s="110"/>
      <c r="J40" s="110"/>
      <c r="K40" s="110"/>
    </row>
    <row r="41" spans="1:11" x14ac:dyDescent="0.25">
      <c r="A41" s="107" t="s">
        <v>39</v>
      </c>
      <c r="B41" s="108">
        <v>5348863.58</v>
      </c>
      <c r="C41" s="114"/>
      <c r="D41" s="108">
        <v>6418773.7300000004</v>
      </c>
      <c r="E41" s="108"/>
      <c r="F41" s="108"/>
      <c r="G41" s="114"/>
      <c r="H41" s="114"/>
      <c r="I41" s="110"/>
      <c r="J41" s="110"/>
      <c r="K41" s="110"/>
    </row>
    <row r="42" spans="1:11" x14ac:dyDescent="0.25">
      <c r="A42" s="107" t="s">
        <v>45</v>
      </c>
      <c r="B42" s="108">
        <v>3304403.37</v>
      </c>
      <c r="C42" s="114"/>
      <c r="D42" s="108">
        <v>0</v>
      </c>
      <c r="E42" s="108"/>
      <c r="F42" s="108"/>
      <c r="G42" s="114"/>
      <c r="H42" s="114"/>
      <c r="I42" s="110"/>
      <c r="J42" s="110"/>
      <c r="K42" s="110"/>
    </row>
    <row r="43" spans="1:11" x14ac:dyDescent="0.25">
      <c r="A43" s="107" t="s">
        <v>46</v>
      </c>
      <c r="B43" s="108">
        <v>3875489.19</v>
      </c>
      <c r="C43" s="114"/>
      <c r="D43" s="108">
        <v>0</v>
      </c>
      <c r="E43" s="108"/>
      <c r="F43" s="108"/>
      <c r="G43" s="114"/>
      <c r="H43" s="114"/>
      <c r="I43" s="110"/>
      <c r="J43" s="110"/>
      <c r="K43" s="110"/>
    </row>
    <row r="44" spans="1:11" x14ac:dyDescent="0.25">
      <c r="A44" s="107" t="s">
        <v>47</v>
      </c>
      <c r="B44" s="108">
        <v>16017825.76</v>
      </c>
      <c r="C44" s="114"/>
      <c r="D44" s="108">
        <v>0</v>
      </c>
      <c r="E44" s="108"/>
      <c r="F44" s="108"/>
      <c r="G44" s="114"/>
      <c r="H44" s="114"/>
      <c r="I44" s="110"/>
      <c r="J44" s="110"/>
      <c r="K44" s="110"/>
    </row>
    <row r="45" spans="1:11" x14ac:dyDescent="0.25">
      <c r="A45" s="107" t="s">
        <v>48</v>
      </c>
      <c r="B45" s="108">
        <v>8050856.3399999999</v>
      </c>
      <c r="C45" s="114"/>
      <c r="D45" s="108">
        <v>0</v>
      </c>
      <c r="E45" s="108"/>
      <c r="F45" s="108"/>
      <c r="G45" s="114"/>
      <c r="H45" s="114"/>
      <c r="I45" s="110"/>
      <c r="J45" s="110"/>
      <c r="K45" s="110"/>
    </row>
    <row r="46" spans="1:11" x14ac:dyDescent="0.25">
      <c r="A46" s="107" t="s">
        <v>40</v>
      </c>
      <c r="B46" s="108">
        <v>-190168.38</v>
      </c>
      <c r="C46" s="114"/>
      <c r="D46" s="108">
        <v>0</v>
      </c>
      <c r="E46" s="108"/>
      <c r="F46" s="108"/>
      <c r="G46" s="114"/>
      <c r="H46" s="114"/>
      <c r="I46" s="110"/>
      <c r="J46" s="110"/>
      <c r="K46" s="110"/>
    </row>
    <row r="47" spans="1:11" x14ac:dyDescent="0.25">
      <c r="A47" s="107" t="s">
        <v>41</v>
      </c>
      <c r="B47" s="108">
        <v>-1671003.34</v>
      </c>
      <c r="C47" s="114"/>
      <c r="D47" s="108">
        <v>-1805265.67</v>
      </c>
      <c r="E47" s="108"/>
      <c r="F47" s="108"/>
      <c r="G47" s="114"/>
      <c r="H47" s="114"/>
      <c r="I47" s="110"/>
      <c r="J47" s="110"/>
      <c r="K47" s="110"/>
    </row>
    <row r="48" spans="1:11" x14ac:dyDescent="0.25">
      <c r="A48" s="107" t="s">
        <v>42</v>
      </c>
      <c r="B48" s="108">
        <v>-79714.350000000006</v>
      </c>
      <c r="C48" s="114"/>
      <c r="D48" s="108">
        <v>3057000.13</v>
      </c>
      <c r="E48" s="108"/>
      <c r="F48" s="108"/>
      <c r="G48" s="114"/>
      <c r="H48" s="114"/>
      <c r="I48" s="110"/>
      <c r="J48" s="110"/>
      <c r="K48" s="110"/>
    </row>
    <row r="49" spans="1:11" x14ac:dyDescent="0.25">
      <c r="A49" s="107"/>
      <c r="B49" s="108"/>
      <c r="C49" s="142"/>
      <c r="D49" s="108"/>
      <c r="E49" s="141"/>
      <c r="F49" s="141"/>
      <c r="G49" s="142"/>
      <c r="H49" s="142"/>
      <c r="I49" s="94"/>
      <c r="J49" s="94"/>
      <c r="K49" s="94"/>
    </row>
    <row r="50" spans="1:11" ht="12.75" customHeight="1" x14ac:dyDescent="0.25">
      <c r="A50" s="99"/>
      <c r="B50" s="141"/>
      <c r="C50" s="94"/>
      <c r="D50" s="141"/>
      <c r="E50" s="141"/>
      <c r="F50" s="143" t="s">
        <v>29</v>
      </c>
      <c r="G50" s="96"/>
      <c r="H50" s="96"/>
      <c r="I50" s="94"/>
      <c r="J50" s="94"/>
      <c r="K50" s="94"/>
    </row>
    <row r="51" spans="1:11" x14ac:dyDescent="0.25">
      <c r="A51" s="94"/>
      <c r="B51" s="144" t="s">
        <v>5</v>
      </c>
      <c r="C51" s="94"/>
      <c r="D51" s="144" t="s">
        <v>5</v>
      </c>
      <c r="E51" s="141"/>
      <c r="F51" s="141"/>
      <c r="G51" s="94"/>
      <c r="H51" s="94"/>
      <c r="I51" s="145"/>
      <c r="J51" s="94"/>
      <c r="K51" s="94"/>
    </row>
    <row r="52" spans="1:11" x14ac:dyDescent="0.25">
      <c r="A52" s="101" t="s">
        <v>25</v>
      </c>
      <c r="B52" s="102">
        <v>2023</v>
      </c>
      <c r="C52" s="94"/>
      <c r="D52" s="102">
        <v>2022</v>
      </c>
      <c r="E52" s="142"/>
      <c r="F52" s="146" t="s">
        <v>7</v>
      </c>
      <c r="G52" s="94"/>
      <c r="H52" s="103" t="s">
        <v>8</v>
      </c>
      <c r="I52" s="100"/>
      <c r="J52" s="94"/>
      <c r="K52" s="94"/>
    </row>
    <row r="53" spans="1:11" ht="6" customHeight="1" x14ac:dyDescent="0.25">
      <c r="A53" s="105"/>
      <c r="B53" s="147"/>
      <c r="C53" s="148"/>
      <c r="D53" s="149"/>
      <c r="E53" s="148"/>
      <c r="F53" s="149"/>
      <c r="G53" s="148"/>
      <c r="H53" s="149"/>
      <c r="I53" s="106"/>
      <c r="J53" s="105"/>
      <c r="K53" s="105"/>
    </row>
    <row r="54" spans="1:11" ht="12.75" customHeight="1" x14ac:dyDescent="0.25">
      <c r="A54" s="107" t="s">
        <v>9</v>
      </c>
      <c r="B54" s="150">
        <v>1236575511.6600001</v>
      </c>
      <c r="C54" s="124"/>
      <c r="D54" s="150">
        <v>1327516945.25</v>
      </c>
      <c r="E54" s="150"/>
      <c r="F54" s="150">
        <f>+B54-D54</f>
        <v>-90941433.589999914</v>
      </c>
      <c r="G54" s="124"/>
      <c r="H54" s="131">
        <f>IF(D54=0,"n/a",IF(AND(F54/D54&lt;1,F54/D54&gt;-1),F54/D54,"n/a"))</f>
        <v>-6.850491356468047E-2</v>
      </c>
      <c r="I54" s="151"/>
      <c r="J54" s="105"/>
      <c r="K54" s="105"/>
    </row>
    <row r="55" spans="1:11" x14ac:dyDescent="0.25">
      <c r="A55" s="107" t="s">
        <v>10</v>
      </c>
      <c r="B55" s="150">
        <v>771700327.55999994</v>
      </c>
      <c r="C55" s="124"/>
      <c r="D55" s="150">
        <v>847638303.94000006</v>
      </c>
      <c r="E55" s="150"/>
      <c r="F55" s="150">
        <f>+B55-D55</f>
        <v>-75937976.380000114</v>
      </c>
      <c r="G55" s="124"/>
      <c r="H55" s="131">
        <f>IF(D55=0,"n/a",IF(AND(F55/D55&lt;1,F55/D55&gt;-1),F55/D55,"n/a"))</f>
        <v>-8.9587712149184998E-2</v>
      </c>
      <c r="I55" s="151"/>
      <c r="J55" s="105"/>
      <c r="K55" s="105"/>
    </row>
    <row r="56" spans="1:11" ht="12.75" customHeight="1" x14ac:dyDescent="0.25">
      <c r="A56" s="107" t="s">
        <v>11</v>
      </c>
      <c r="B56" s="150">
        <v>89481854.209999993</v>
      </c>
      <c r="C56" s="124"/>
      <c r="D56" s="150">
        <v>95218426.760000005</v>
      </c>
      <c r="E56" s="150"/>
      <c r="F56" s="150">
        <f>+B56-D56</f>
        <v>-5736572.5500000119</v>
      </c>
      <c r="G56" s="124"/>
      <c r="H56" s="131">
        <f>IF(D56=0,"n/a",IF(AND(F56/D56&lt;1,F56/D56&gt;-1),F56/D56,"n/a"))</f>
        <v>-6.0246453813600179E-2</v>
      </c>
      <c r="I56" s="151"/>
      <c r="J56" s="105"/>
      <c r="K56" s="105"/>
    </row>
    <row r="57" spans="1:11" x14ac:dyDescent="0.25">
      <c r="A57" s="107" t="s">
        <v>12</v>
      </c>
      <c r="B57" s="150">
        <v>7036226.8600000003</v>
      </c>
      <c r="C57" s="124"/>
      <c r="D57" s="150">
        <v>5520548.71</v>
      </c>
      <c r="E57" s="150"/>
      <c r="F57" s="150">
        <f>+B57-D57</f>
        <v>1515678.1500000004</v>
      </c>
      <c r="G57" s="124"/>
      <c r="H57" s="131">
        <f>IF(D57=0,"n/a",IF(AND(F57/D57&lt;1,F57/D57&gt;-1),F57/D57,"n/a"))</f>
        <v>0.27455208342867793</v>
      </c>
      <c r="I57" s="151"/>
      <c r="J57" s="152"/>
      <c r="K57" s="105"/>
    </row>
    <row r="58" spans="1:11" x14ac:dyDescent="0.25">
      <c r="A58" s="107" t="s">
        <v>13</v>
      </c>
      <c r="B58" s="150">
        <v>1130080</v>
      </c>
      <c r="C58" s="154"/>
      <c r="D58" s="150">
        <v>1019030</v>
      </c>
      <c r="E58" s="153"/>
      <c r="F58" s="150">
        <f>+B58-D58</f>
        <v>111050</v>
      </c>
      <c r="G58" s="154"/>
      <c r="H58" s="131">
        <f>IF(D58=0,"n/a",IF(AND(F58/D58&lt;1,F58/D58&gt;-1),F58/D58,"n/a"))</f>
        <v>0.10897618323307459</v>
      </c>
      <c r="I58" s="151"/>
      <c r="J58" s="105"/>
      <c r="K58" s="105"/>
    </row>
    <row r="59" spans="1:11" ht="6" customHeight="1" x14ac:dyDescent="0.25">
      <c r="A59" s="105"/>
      <c r="B59" s="155"/>
      <c r="C59" s="157"/>
      <c r="D59" s="155"/>
      <c r="E59" s="156"/>
      <c r="F59" s="155"/>
      <c r="G59" s="157"/>
      <c r="H59" s="158"/>
      <c r="I59" s="94"/>
      <c r="J59" s="94"/>
      <c r="K59" s="94"/>
    </row>
    <row r="60" spans="1:11" ht="12.75" customHeight="1" x14ac:dyDescent="0.25">
      <c r="A60" s="122" t="s">
        <v>15</v>
      </c>
      <c r="B60" s="159">
        <v>2105924000.29</v>
      </c>
      <c r="C60" s="124"/>
      <c r="D60" s="159">
        <v>2276913254.6600003</v>
      </c>
      <c r="E60" s="150"/>
      <c r="F60" s="159">
        <f>SUM(F54:F59)</f>
        <v>-170989254.37000003</v>
      </c>
      <c r="G60" s="124"/>
      <c r="H60" s="125">
        <f>IF(D60=0,"n/a",IF(AND(F60/D60&lt;1,F60/D60&gt;-1),F60/D60,"n/a"))</f>
        <v>-7.5096955942457716E-2</v>
      </c>
      <c r="I60" s="151"/>
      <c r="J60" s="105"/>
      <c r="K60" s="105"/>
    </row>
    <row r="61" spans="1:11" ht="12.75" customHeight="1" x14ac:dyDescent="0.25">
      <c r="A61" s="107" t="s">
        <v>16</v>
      </c>
      <c r="B61" s="150">
        <v>193860521.25999999</v>
      </c>
      <c r="C61" s="154"/>
      <c r="D61" s="150">
        <v>195281120.66</v>
      </c>
      <c r="E61" s="153"/>
      <c r="F61" s="150">
        <f>+B61-D61</f>
        <v>-1420599.400000006</v>
      </c>
      <c r="G61" s="154"/>
      <c r="H61" s="131">
        <f>IF(D61=0,"n/a",IF(AND(F61/D61&lt;1,F61/D61&gt;-1),F61/D61,"n/a"))</f>
        <v>-7.274637687446411E-3</v>
      </c>
      <c r="I61" s="151"/>
      <c r="J61" s="105"/>
      <c r="K61" s="105"/>
    </row>
    <row r="62" spans="1:11" x14ac:dyDescent="0.25">
      <c r="A62" s="107" t="s">
        <v>17</v>
      </c>
      <c r="B62" s="150">
        <v>426773440</v>
      </c>
      <c r="C62" s="154"/>
      <c r="D62" s="150">
        <v>140459896</v>
      </c>
      <c r="E62" s="153"/>
      <c r="F62" s="150">
        <f>+B62-D62</f>
        <v>286313544</v>
      </c>
      <c r="G62" s="154"/>
      <c r="H62" s="131" t="str">
        <f>IF(D62=0,"n/a",IF(AND(F62/D62&lt;1,F62/D62&gt;-1),F62/D62,"n/a"))</f>
        <v>n/a</v>
      </c>
      <c r="I62" s="151"/>
      <c r="J62" s="105"/>
      <c r="K62" s="105"/>
    </row>
    <row r="63" spans="1:11" ht="6" customHeight="1" x14ac:dyDescent="0.25">
      <c r="A63" s="94"/>
      <c r="B63" s="160"/>
      <c r="C63" s="124"/>
      <c r="D63" s="160"/>
      <c r="E63" s="150"/>
      <c r="F63" s="160"/>
      <c r="G63" s="124"/>
      <c r="H63" s="161"/>
      <c r="I63" s="94"/>
      <c r="J63" s="94"/>
      <c r="K63" s="94"/>
    </row>
    <row r="64" spans="1:11" ht="13.8" thickBot="1" x14ac:dyDescent="0.3">
      <c r="A64" s="122" t="s">
        <v>26</v>
      </c>
      <c r="B64" s="162">
        <v>2726557961.5500002</v>
      </c>
      <c r="C64" s="124"/>
      <c r="D64" s="162">
        <v>2612654271.3200002</v>
      </c>
      <c r="E64" s="150"/>
      <c r="F64" s="162">
        <f>SUM(F60:F62)</f>
        <v>113903690.22999996</v>
      </c>
      <c r="G64" s="124"/>
      <c r="H64" s="136">
        <f>IF(D64=0,"n/a",IF(AND(F64/D64&lt;1,F64/D64&gt;-1),F64/D64,"n/a"))</f>
        <v>4.359692420093992E-2</v>
      </c>
      <c r="I64" s="151"/>
      <c r="J64" s="105"/>
      <c r="K64" s="105"/>
    </row>
    <row r="65" spans="1:11" ht="12.75" customHeight="1" thickTop="1" x14ac:dyDescent="0.25">
      <c r="A65" s="94"/>
      <c r="B65" s="163"/>
      <c r="C65" s="164"/>
      <c r="D65" s="163"/>
      <c r="E65" s="164"/>
      <c r="F65" s="163"/>
      <c r="G65" s="164"/>
      <c r="H65" s="163"/>
      <c r="I65" s="145"/>
      <c r="J65" s="94"/>
      <c r="K65" s="94"/>
    </row>
    <row r="66" spans="1:11" s="166" customFormat="1" x14ac:dyDescent="0.25">
      <c r="A66" s="93"/>
      <c r="B66" s="165"/>
      <c r="C66" s="165"/>
      <c r="D66" s="165"/>
      <c r="E66" s="165"/>
      <c r="F66" s="165"/>
      <c r="G66" s="165"/>
      <c r="H66" s="165"/>
      <c r="I66" s="165"/>
      <c r="J66" s="165"/>
      <c r="K66" s="165"/>
    </row>
    <row r="67" spans="1:11" s="166" customFormat="1" ht="12.75" customHeight="1" x14ac:dyDescent="0.25">
      <c r="A67" s="93" t="s">
        <v>27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L1" sqref="L1:XFD1048576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6384" width="9.109375" style="2"/>
  </cols>
  <sheetData>
    <row r="1" spans="1:1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8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5" customHeight="1" x14ac:dyDescent="0.25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1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1" x14ac:dyDescent="0.25">
      <c r="A10" s="21" t="s">
        <v>9</v>
      </c>
      <c r="B10" s="22">
        <v>155887678.31</v>
      </c>
      <c r="C10" s="22"/>
      <c r="D10" s="22">
        <v>132305465.16</v>
      </c>
      <c r="E10" s="22"/>
      <c r="F10" s="22">
        <f>B10-D10</f>
        <v>23582213.150000006</v>
      </c>
      <c r="G10" s="24"/>
      <c r="H10" s="23">
        <f>IF(D10=0,"n/a",IF(AND(F10/D10&lt;1,F10/D10&gt;-1),F10/D10,"n/a"))</f>
        <v>0.17824065787064428</v>
      </c>
      <c r="I10" s="25"/>
      <c r="J10" s="26">
        <f>IF(B54=0,"n/a",B10/B54)</f>
        <v>0.13267539434497228</v>
      </c>
      <c r="K10" s="27">
        <f>IF(D54=0,"n/a",D10/D54)</f>
        <v>0.11899935372523227</v>
      </c>
    </row>
    <row r="11" spans="1:11" x14ac:dyDescent="0.25">
      <c r="A11" s="21" t="s">
        <v>10</v>
      </c>
      <c r="B11" s="28">
        <v>95254887.140000001</v>
      </c>
      <c r="C11" s="28"/>
      <c r="D11" s="28">
        <v>84085448.230000004</v>
      </c>
      <c r="E11" s="28"/>
      <c r="F11" s="28">
        <f>B11-D11</f>
        <v>11169438.909999996</v>
      </c>
      <c r="G11" s="28"/>
      <c r="H11" s="23">
        <f>IF(D11=0,"n/a",IF(AND(F11/D11&lt;1,F11/D11&gt;-1),F11/D11,"n/a"))</f>
        <v>0.13283438627154709</v>
      </c>
      <c r="I11" s="25"/>
      <c r="J11" s="29">
        <f>IF(B55=0,"n/a",B11/B55)</f>
        <v>0.12715632922894221</v>
      </c>
      <c r="K11" s="30">
        <f>IF(D55=0,"n/a",D11/D55)</f>
        <v>0.11481997903358705</v>
      </c>
    </row>
    <row r="12" spans="1:11" x14ac:dyDescent="0.25">
      <c r="A12" s="21" t="s">
        <v>11</v>
      </c>
      <c r="B12" s="28">
        <v>11369743.07</v>
      </c>
      <c r="C12" s="28"/>
      <c r="D12" s="28">
        <v>9824270.9900000002</v>
      </c>
      <c r="E12" s="28"/>
      <c r="F12" s="28">
        <f>B12-D12</f>
        <v>1545472.08</v>
      </c>
      <c r="G12" s="28"/>
      <c r="H12" s="23">
        <f>IF(D12=0,"n/a",IF(AND(F12/D12&lt;1,F12/D12&gt;-1),F12/D12,"n/a"))</f>
        <v>0.15731162969477494</v>
      </c>
      <c r="I12" s="25"/>
      <c r="J12" s="29">
        <f>IF(B56=0,"n/a",B12/B56)</f>
        <v>0.11758803123632343</v>
      </c>
      <c r="K12" s="30">
        <f>IF(D56=0,"n/a",D12/D56)</f>
        <v>0.10914414763135613</v>
      </c>
    </row>
    <row r="13" spans="1:11" x14ac:dyDescent="0.25">
      <c r="A13" s="21" t="s">
        <v>12</v>
      </c>
      <c r="B13" s="28">
        <v>1630992.17</v>
      </c>
      <c r="C13" s="28"/>
      <c r="D13" s="28">
        <v>1613169</v>
      </c>
      <c r="E13" s="28"/>
      <c r="F13" s="28">
        <f>B13-D13</f>
        <v>17823.169999999925</v>
      </c>
      <c r="G13" s="28"/>
      <c r="H13" s="23">
        <f>IF(D13=0,"n/a",IF(AND(F13/D13&lt;1,F13/D13&gt;-1),F13/D13,"n/a"))</f>
        <v>1.1048544820784385E-2</v>
      </c>
      <c r="I13" s="25"/>
      <c r="J13" s="29">
        <f>IF(B57=0,"n/a",B13/B57)</f>
        <v>0.30039230041441461</v>
      </c>
      <c r="K13" s="30">
        <f>IF(D57=0,"n/a",D13/D57)</f>
        <v>0.27354856129005511</v>
      </c>
    </row>
    <row r="14" spans="1:11" x14ac:dyDescent="0.25">
      <c r="A14" s="21" t="s">
        <v>13</v>
      </c>
      <c r="B14" s="28">
        <v>35959.410000000003</v>
      </c>
      <c r="C14" s="31"/>
      <c r="D14" s="28">
        <v>41507.58</v>
      </c>
      <c r="E14" s="28"/>
      <c r="F14" s="28">
        <f>B14-D14</f>
        <v>-5548.1699999999983</v>
      </c>
      <c r="G14" s="31"/>
      <c r="H14" s="23">
        <f>IF(D14=0,"n/a",IF(AND(F14/D14&lt;1,F14/D14&gt;-1),F14/D14,"n/a"))</f>
        <v>-0.13366642911969326</v>
      </c>
      <c r="I14" s="32"/>
      <c r="J14" s="29">
        <f>IF(B58=0,"n/a",B14/B58)</f>
        <v>5.5527192711550342E-2</v>
      </c>
      <c r="K14" s="30">
        <f>IF(D58=0,"n/a",D14/D58)</f>
        <v>5.0321367521367524E-2</v>
      </c>
    </row>
    <row r="15" spans="1:11" ht="8.4" customHeight="1" x14ac:dyDescent="0.25">
      <c r="A15" s="19"/>
      <c r="B15" s="33"/>
      <c r="C15" s="28"/>
      <c r="D15" s="33"/>
      <c r="E15" s="28"/>
      <c r="F15" s="33"/>
      <c r="G15" s="28"/>
      <c r="H15" s="34" t="s">
        <v>3</v>
      </c>
      <c r="I15" s="25"/>
      <c r="J15" s="35"/>
      <c r="K15" s="35" t="s">
        <v>14</v>
      </c>
    </row>
    <row r="16" spans="1:11" x14ac:dyDescent="0.25">
      <c r="A16" s="36" t="s">
        <v>15</v>
      </c>
      <c r="B16" s="37">
        <f>SUM(B10:B15)</f>
        <v>264179260.09999996</v>
      </c>
      <c r="C16" s="28"/>
      <c r="D16" s="37">
        <f>SUM(D10:D15)</f>
        <v>227869860.96000001</v>
      </c>
      <c r="E16" s="28"/>
      <c r="F16" s="37">
        <f>SUM(F10:F15)</f>
        <v>36309399.140000001</v>
      </c>
      <c r="G16" s="38"/>
      <c r="H16" s="39">
        <f>IF(D16=0,"n/a",IF(AND(F16/D16&lt;1,F16/D16&gt;-1),F16/D16,"n/a"))</f>
        <v>0.15934270107960311</v>
      </c>
      <c r="I16" s="25"/>
      <c r="J16" s="40">
        <f>IF(B60=0,"n/a",B16/B60)</f>
        <v>0.13034044242245038</v>
      </c>
      <c r="K16" s="40">
        <f>IF(D60=0,"n/a",D16/D60)</f>
        <v>0.11740575002503371</v>
      </c>
    </row>
    <row r="17" spans="1:11" x14ac:dyDescent="0.25">
      <c r="A17" s="21" t="s">
        <v>16</v>
      </c>
      <c r="B17" s="28">
        <v>2430842.77</v>
      </c>
      <c r="C17" s="28"/>
      <c r="D17" s="28">
        <v>1744336.58</v>
      </c>
      <c r="E17" s="28"/>
      <c r="F17" s="28">
        <f>B17-D17</f>
        <v>686506.19</v>
      </c>
      <c r="G17" s="28"/>
      <c r="H17" s="23">
        <f>IF(D17=0,"n/a",IF(AND(F17/D17&lt;1,F17/D17&gt;-1),F17/D17,"n/a"))</f>
        <v>0.39356291547815841</v>
      </c>
      <c r="I17" s="32"/>
      <c r="J17" s="30">
        <f>IF(B61=0,"n/a",B17/B61)</f>
        <v>1.3834234755291256E-2</v>
      </c>
      <c r="K17" s="30">
        <f>IF(D61=0,"n/a",D17/D61)</f>
        <v>1.0067378504939285E-2</v>
      </c>
    </row>
    <row r="18" spans="1:11" ht="12.75" customHeight="1" x14ac:dyDescent="0.25">
      <c r="A18" s="21" t="s">
        <v>17</v>
      </c>
      <c r="B18" s="28">
        <v>29429853.920000002</v>
      </c>
      <c r="C18" s="31"/>
      <c r="D18" s="28">
        <v>5860741.3099999996</v>
      </c>
      <c r="E18" s="28"/>
      <c r="F18" s="28">
        <f>B18-D18</f>
        <v>23569112.610000003</v>
      </c>
      <c r="G18" s="31"/>
      <c r="H18" s="23" t="str">
        <f>IF(D18=0,"n/a",IF(AND(F18/D18&lt;1,F18/D18&gt;-1),F18/D18,"n/a"))</f>
        <v>n/a</v>
      </c>
      <c r="I18" s="25"/>
      <c r="J18" s="40">
        <f>IF(B62=0,"n/a",B18/B62)</f>
        <v>7.4164600476338188E-2</v>
      </c>
      <c r="K18" s="40">
        <f>IF(D62=0,"n/a",D18/D62)</f>
        <v>3.5620159860682253E-2</v>
      </c>
    </row>
    <row r="19" spans="1:11" ht="6" customHeight="1" x14ac:dyDescent="0.25">
      <c r="A19" s="19"/>
      <c r="B19" s="41"/>
      <c r="C19" s="42"/>
      <c r="D19" s="41"/>
      <c r="E19" s="42"/>
      <c r="F19" s="41"/>
      <c r="G19" s="42"/>
      <c r="H19" s="41" t="s">
        <v>3</v>
      </c>
      <c r="I19" s="43"/>
      <c r="J19" s="43"/>
      <c r="K19" s="43"/>
    </row>
    <row r="20" spans="1:11" x14ac:dyDescent="0.25">
      <c r="A20" s="44" t="s">
        <v>18</v>
      </c>
      <c r="B20" s="28">
        <f>SUM(B16:B18)</f>
        <v>296039956.78999996</v>
      </c>
      <c r="C20" s="28"/>
      <c r="D20" s="28">
        <f>SUM(D16:D18)</f>
        <v>235474938.85000002</v>
      </c>
      <c r="E20" s="28"/>
      <c r="F20" s="28">
        <f>SUM(F16:F18)</f>
        <v>60565017.939999998</v>
      </c>
      <c r="G20" s="28"/>
      <c r="H20" s="45">
        <f>IF(D20=0,"n/a",IF(AND(F20/D20&lt;1,F20/D20&gt;-1),F20/D20,"n/a"))</f>
        <v>0.25720366776942044</v>
      </c>
      <c r="I20" s="25"/>
      <c r="J20" s="24"/>
      <c r="K20" s="24"/>
    </row>
    <row r="21" spans="1:11" ht="6.6" customHeight="1" x14ac:dyDescent="0.25">
      <c r="A21" s="46"/>
      <c r="B21" s="31"/>
      <c r="C21" s="31"/>
      <c r="D21" s="31"/>
      <c r="E21" s="31"/>
      <c r="F21" s="31"/>
      <c r="G21" s="31"/>
      <c r="H21" s="47" t="s">
        <v>3</v>
      </c>
      <c r="I21" s="32"/>
      <c r="J21" s="47"/>
      <c r="K21" s="47"/>
    </row>
    <row r="22" spans="1:11" x14ac:dyDescent="0.25">
      <c r="A22" s="21" t="s">
        <v>19</v>
      </c>
      <c r="B22" s="28">
        <v>13135761.449999999</v>
      </c>
      <c r="C22" s="28"/>
      <c r="D22" s="28">
        <v>5190299.76</v>
      </c>
      <c r="E22" s="28"/>
      <c r="F22" s="28">
        <f>B22-D22</f>
        <v>7945461.6899999995</v>
      </c>
      <c r="G22" s="28"/>
      <c r="H22" s="23" t="str">
        <f>IF(D22=0,"n/a",IF(AND(F22/D22&lt;1,F22/D22&gt;-1),F22/D22,"n/a"))</f>
        <v>n/a</v>
      </c>
      <c r="I22" s="32"/>
      <c r="J22" s="47"/>
      <c r="K22" s="47"/>
    </row>
    <row r="23" spans="1:11" x14ac:dyDescent="0.25">
      <c r="A23" s="21" t="s">
        <v>20</v>
      </c>
      <c r="B23" s="28">
        <v>2048310.16</v>
      </c>
      <c r="C23" s="28"/>
      <c r="D23" s="28">
        <v>1988128.28</v>
      </c>
      <c r="E23" s="28"/>
      <c r="F23" s="28">
        <f>B23-D23</f>
        <v>60181.879999999888</v>
      </c>
      <c r="G23" s="28"/>
      <c r="H23" s="23">
        <f>IF(D23=0,"n/a",IF(AND(F23/D23&lt;1,F23/D23&gt;-1),F23/D23,"n/a"))</f>
        <v>3.027062217534569E-2</v>
      </c>
      <c r="I23" s="32"/>
      <c r="J23" s="47"/>
      <c r="K23" s="47"/>
    </row>
    <row r="24" spans="1:11" x14ac:dyDescent="0.25">
      <c r="A24" s="21" t="s">
        <v>21</v>
      </c>
      <c r="B24" s="28">
        <v>-9936107.1099999994</v>
      </c>
      <c r="C24" s="28"/>
      <c r="D24" s="28">
        <v>-1592290.07</v>
      </c>
      <c r="E24" s="28"/>
      <c r="F24" s="28">
        <f>B24-D24</f>
        <v>-8343817.0399999991</v>
      </c>
      <c r="G24" s="28"/>
      <c r="H24" s="23" t="str">
        <f>IF(D24=0,"n/a",IF(AND(F24/D24&lt;1,F24/D24&gt;-1),F24/D24,"n/a"))</f>
        <v>n/a</v>
      </c>
      <c r="I24" s="32"/>
      <c r="J24" s="47"/>
      <c r="K24" s="47"/>
    </row>
    <row r="25" spans="1:11" x14ac:dyDescent="0.25">
      <c r="A25" s="21" t="s">
        <v>22</v>
      </c>
      <c r="B25" s="37">
        <v>4024483.89</v>
      </c>
      <c r="C25" s="31"/>
      <c r="D25" s="37">
        <v>1496652.21</v>
      </c>
      <c r="E25" s="28"/>
      <c r="F25" s="37">
        <f>B25-D25</f>
        <v>2527831.6800000002</v>
      </c>
      <c r="G25" s="31"/>
      <c r="H25" s="39" t="str">
        <f>IF(D25=0,"n/a",IF(AND(F25/D25&lt;1,F25/D25&gt;-1),F25/D25,"n/a"))</f>
        <v>n/a</v>
      </c>
      <c r="I25" s="32"/>
      <c r="J25" s="47"/>
      <c r="K25" s="47"/>
    </row>
    <row r="26" spans="1:11" ht="12.75" customHeight="1" x14ac:dyDescent="0.25">
      <c r="A26" s="21" t="s">
        <v>23</v>
      </c>
      <c r="B26" s="37">
        <f>SUM(B22:B25)</f>
        <v>9272448.3900000006</v>
      </c>
      <c r="C26" s="28"/>
      <c r="D26" s="37">
        <f>SUM(D22:D25)</f>
        <v>7082790.1799999997</v>
      </c>
      <c r="E26" s="28"/>
      <c r="F26" s="37">
        <f>SUM(F22:F25)</f>
        <v>2189658.2100000004</v>
      </c>
      <c r="G26" s="28"/>
      <c r="H26" s="39">
        <f>IF(D26=0,"n/a",IF(AND(F26/D26&lt;1,F26/D26&gt;-1),F26/D26,"n/a"))</f>
        <v>0.30915192379735307</v>
      </c>
      <c r="I26" s="25"/>
      <c r="J26" s="24"/>
      <c r="K26" s="24"/>
    </row>
    <row r="27" spans="1:11" ht="6.6" customHeight="1" x14ac:dyDescent="0.25">
      <c r="A27" s="46"/>
      <c r="B27" s="48"/>
      <c r="C27" s="48"/>
      <c r="D27" s="48"/>
      <c r="E27" s="48"/>
      <c r="F27" s="48"/>
      <c r="G27" s="31"/>
      <c r="H27" s="47" t="s">
        <v>3</v>
      </c>
      <c r="I27" s="32"/>
      <c r="J27" s="47"/>
      <c r="K27" s="47"/>
    </row>
    <row r="28" spans="1:11" ht="13.8" thickBot="1" x14ac:dyDescent="0.3">
      <c r="A28" s="36" t="s">
        <v>24</v>
      </c>
      <c r="B28" s="49">
        <f>+B26+B20</f>
        <v>305312405.17999995</v>
      </c>
      <c r="C28" s="22"/>
      <c r="D28" s="49">
        <f>+D26+D20</f>
        <v>242557729.03000003</v>
      </c>
      <c r="E28" s="22"/>
      <c r="F28" s="49">
        <f>+F26+F20</f>
        <v>62754676.149999999</v>
      </c>
      <c r="G28" s="28"/>
      <c r="H28" s="50">
        <f>IF(D28=0,"n/a",IF(AND(F28/D28&lt;1,F28/D28&gt;-1),F28/D28,"n/a"))</f>
        <v>0.25872057922441372</v>
      </c>
      <c r="I28" s="25"/>
      <c r="J28" s="24"/>
      <c r="K28" s="24"/>
    </row>
    <row r="29" spans="1:11" ht="4.2" customHeight="1" thickTop="1" x14ac:dyDescent="0.25">
      <c r="A29" s="21"/>
      <c r="B29" s="48"/>
      <c r="C29" s="22"/>
      <c r="D29" s="48"/>
      <c r="E29" s="22"/>
      <c r="F29" s="48"/>
      <c r="G29" s="28"/>
      <c r="H29" s="51"/>
      <c r="I29" s="25"/>
      <c r="J29" s="24"/>
      <c r="K29" s="24"/>
    </row>
    <row r="30" spans="1:11" ht="12.75" customHeight="1" x14ac:dyDescent="0.25">
      <c r="A30" s="19"/>
      <c r="B30" s="52"/>
      <c r="C30" s="52"/>
      <c r="D30" s="52"/>
      <c r="E30" s="52"/>
      <c r="F30" s="52"/>
      <c r="G30" s="53"/>
      <c r="H30" s="28"/>
      <c r="I30" s="54"/>
      <c r="J30" s="43"/>
      <c r="K30" s="43"/>
    </row>
    <row r="31" spans="1:11" x14ac:dyDescent="0.25">
      <c r="A31" s="21" t="s">
        <v>30</v>
      </c>
      <c r="B31" s="22">
        <v>10230507.439999999</v>
      </c>
      <c r="C31" s="22"/>
      <c r="D31" s="22">
        <v>9170194.6500000004</v>
      </c>
      <c r="E31" s="22"/>
      <c r="F31" s="22"/>
      <c r="G31" s="28"/>
      <c r="H31" s="28"/>
      <c r="I31" s="24"/>
      <c r="J31" s="24"/>
      <c r="K31" s="24"/>
    </row>
    <row r="32" spans="1:11" x14ac:dyDescent="0.25">
      <c r="A32" s="21" t="s">
        <v>31</v>
      </c>
      <c r="B32" s="28">
        <v>-8133540.9199999999</v>
      </c>
      <c r="C32" s="28"/>
      <c r="D32" s="28">
        <v>-7701399.5499999998</v>
      </c>
      <c r="E32" s="22"/>
      <c r="F32" s="22"/>
      <c r="G32" s="28"/>
      <c r="H32" s="28"/>
      <c r="I32" s="25"/>
      <c r="J32" s="24"/>
      <c r="K32" s="24"/>
    </row>
    <row r="33" spans="1:11" x14ac:dyDescent="0.25">
      <c r="A33" s="21" t="s">
        <v>32</v>
      </c>
      <c r="B33" s="28">
        <v>10202478.43</v>
      </c>
      <c r="C33" s="28"/>
      <c r="D33" s="28">
        <v>7701776.1100000003</v>
      </c>
      <c r="E33" s="22"/>
      <c r="F33" s="22"/>
      <c r="G33" s="28"/>
      <c r="H33" s="28"/>
      <c r="I33" s="19"/>
      <c r="J33" s="19"/>
      <c r="K33" s="19"/>
    </row>
    <row r="34" spans="1:11" x14ac:dyDescent="0.25">
      <c r="A34" s="21" t="s">
        <v>33</v>
      </c>
      <c r="B34" s="28">
        <v>-32907.19</v>
      </c>
      <c r="C34" s="28"/>
      <c r="D34" s="28">
        <v>-2701994.88</v>
      </c>
      <c r="E34" s="22"/>
      <c r="F34" s="22"/>
      <c r="G34" s="28"/>
      <c r="H34" s="28"/>
      <c r="I34" s="24"/>
      <c r="J34" s="24"/>
      <c r="K34" s="24"/>
    </row>
    <row r="35" spans="1:11" x14ac:dyDescent="0.25">
      <c r="A35" s="21" t="s">
        <v>34</v>
      </c>
      <c r="B35" s="28">
        <v>4347438.2699999996</v>
      </c>
      <c r="C35" s="28"/>
      <c r="D35" s="28">
        <v>4169835.13</v>
      </c>
      <c r="E35" s="22"/>
      <c r="F35" s="22"/>
      <c r="G35" s="28"/>
      <c r="H35" s="28"/>
      <c r="I35" s="24"/>
      <c r="J35" s="24"/>
      <c r="K35" s="24"/>
    </row>
    <row r="36" spans="1:11" x14ac:dyDescent="0.25">
      <c r="A36" s="21" t="s">
        <v>35</v>
      </c>
      <c r="B36" s="28">
        <v>371452.96</v>
      </c>
      <c r="C36" s="28"/>
      <c r="D36" s="28">
        <v>6391797.6500000004</v>
      </c>
      <c r="E36" s="22"/>
      <c r="F36" s="22"/>
      <c r="G36" s="28"/>
      <c r="H36" s="28"/>
      <c r="I36" s="24"/>
      <c r="J36" s="24"/>
      <c r="K36" s="24"/>
    </row>
    <row r="37" spans="1:11" x14ac:dyDescent="0.25">
      <c r="A37" s="21" t="s">
        <v>36</v>
      </c>
      <c r="B37" s="28">
        <v>5172780.18</v>
      </c>
      <c r="C37" s="28"/>
      <c r="D37" s="28">
        <v>2499102.35</v>
      </c>
      <c r="E37" s="22"/>
      <c r="F37" s="22"/>
      <c r="G37" s="28"/>
      <c r="H37" s="28"/>
      <c r="I37" s="24"/>
      <c r="J37" s="24"/>
      <c r="K37" s="24"/>
    </row>
    <row r="38" spans="1:11" x14ac:dyDescent="0.25">
      <c r="A38" s="21" t="s">
        <v>37</v>
      </c>
      <c r="B38" s="28">
        <v>0</v>
      </c>
      <c r="C38" s="28"/>
      <c r="D38" s="28">
        <v>0</v>
      </c>
      <c r="E38" s="22"/>
      <c r="F38" s="22"/>
      <c r="G38" s="28"/>
      <c r="H38" s="28"/>
      <c r="I38" s="24"/>
      <c r="J38" s="24"/>
      <c r="K38" s="24"/>
    </row>
    <row r="39" spans="1:11" x14ac:dyDescent="0.25">
      <c r="A39" s="21" t="s">
        <v>38</v>
      </c>
      <c r="B39" s="28">
        <v>-1892.76</v>
      </c>
      <c r="C39" s="28"/>
      <c r="D39" s="28">
        <v>-43223.66</v>
      </c>
      <c r="E39" s="22"/>
      <c r="F39" s="22"/>
      <c r="G39" s="28"/>
      <c r="H39" s="28"/>
      <c r="I39" s="24"/>
      <c r="J39" s="24"/>
      <c r="K39" s="24"/>
    </row>
    <row r="40" spans="1:11" x14ac:dyDescent="0.25">
      <c r="A40" s="21" t="s">
        <v>44</v>
      </c>
      <c r="B40" s="28">
        <v>-2126565.62</v>
      </c>
      <c r="C40" s="28"/>
      <c r="D40" s="28">
        <v>0</v>
      </c>
      <c r="E40" s="22"/>
      <c r="F40" s="22"/>
      <c r="G40" s="28"/>
      <c r="H40" s="28"/>
      <c r="I40" s="24"/>
      <c r="J40" s="24"/>
      <c r="K40" s="24"/>
    </row>
    <row r="41" spans="1:11" x14ac:dyDescent="0.25">
      <c r="A41" s="21" t="s">
        <v>39</v>
      </c>
      <c r="B41" s="28">
        <v>4801213.93</v>
      </c>
      <c r="C41" s="28"/>
      <c r="D41" s="28">
        <v>5426210.6100000003</v>
      </c>
      <c r="E41" s="22"/>
      <c r="F41" s="22"/>
      <c r="G41" s="28"/>
      <c r="H41" s="28"/>
      <c r="I41" s="24"/>
      <c r="J41" s="24"/>
      <c r="K41" s="24"/>
    </row>
    <row r="42" spans="1:11" x14ac:dyDescent="0.25">
      <c r="A42" s="21" t="s">
        <v>45</v>
      </c>
      <c r="B42" s="28">
        <v>2774835.66</v>
      </c>
      <c r="C42" s="28"/>
      <c r="D42" s="28">
        <v>0</v>
      </c>
      <c r="E42" s="22"/>
      <c r="F42" s="22"/>
      <c r="G42" s="28"/>
      <c r="H42" s="28"/>
      <c r="I42" s="24"/>
      <c r="J42" s="24"/>
      <c r="K42" s="24"/>
    </row>
    <row r="43" spans="1:11" x14ac:dyDescent="0.25">
      <c r="A43" s="21" t="s">
        <v>46</v>
      </c>
      <c r="B43" s="28">
        <v>4346671.18</v>
      </c>
      <c r="C43" s="28"/>
      <c r="D43" s="28">
        <v>0</v>
      </c>
      <c r="E43" s="22"/>
      <c r="F43" s="22"/>
      <c r="G43" s="28"/>
      <c r="H43" s="28"/>
      <c r="I43" s="24"/>
      <c r="J43" s="24"/>
      <c r="K43" s="24"/>
    </row>
    <row r="44" spans="1:11" x14ac:dyDescent="0.25">
      <c r="A44" s="21" t="s">
        <v>47</v>
      </c>
      <c r="B44" s="28">
        <v>14778972.25</v>
      </c>
      <c r="C44" s="28"/>
      <c r="D44" s="28">
        <v>0</v>
      </c>
      <c r="E44" s="22"/>
      <c r="F44" s="22"/>
      <c r="G44" s="28"/>
      <c r="H44" s="28"/>
      <c r="I44" s="24"/>
      <c r="J44" s="24"/>
      <c r="K44" s="24"/>
    </row>
    <row r="45" spans="1:11" x14ac:dyDescent="0.25">
      <c r="A45" s="21" t="s">
        <v>48</v>
      </c>
      <c r="B45" s="28">
        <v>7428862.4400000004</v>
      </c>
      <c r="C45" s="28"/>
      <c r="D45" s="28">
        <v>0</v>
      </c>
      <c r="E45" s="22"/>
      <c r="F45" s="22"/>
      <c r="G45" s="28"/>
      <c r="H45" s="28"/>
      <c r="I45" s="24"/>
      <c r="J45" s="24"/>
      <c r="K45" s="24"/>
    </row>
    <row r="46" spans="1:11" x14ac:dyDescent="0.25">
      <c r="A46" s="21" t="s">
        <v>40</v>
      </c>
      <c r="B46" s="28">
        <v>70593.899999999994</v>
      </c>
      <c r="C46" s="28"/>
      <c r="D46" s="28">
        <v>0</v>
      </c>
      <c r="E46" s="22"/>
      <c r="F46" s="22"/>
      <c r="G46" s="28"/>
      <c r="H46" s="28"/>
      <c r="I46" s="24"/>
      <c r="J46" s="24"/>
      <c r="K46" s="24"/>
    </row>
    <row r="47" spans="1:11" x14ac:dyDescent="0.25">
      <c r="A47" s="21" t="s">
        <v>41</v>
      </c>
      <c r="B47" s="28">
        <v>-1500243.83</v>
      </c>
      <c r="C47" s="28"/>
      <c r="D47" s="28">
        <v>-1525723.11</v>
      </c>
      <c r="E47" s="22"/>
      <c r="F47" s="22"/>
      <c r="G47" s="28"/>
      <c r="H47" s="28"/>
      <c r="I47" s="24"/>
      <c r="J47" s="24"/>
      <c r="K47" s="24"/>
    </row>
    <row r="48" spans="1:11" x14ac:dyDescent="0.25">
      <c r="A48" s="21" t="s">
        <v>42</v>
      </c>
      <c r="B48" s="28">
        <v>-241523.36</v>
      </c>
      <c r="C48" s="55"/>
      <c r="D48" s="28">
        <v>2551879.5</v>
      </c>
      <c r="E48" s="56"/>
      <c r="F48" s="56"/>
      <c r="G48" s="57"/>
      <c r="H48" s="57"/>
      <c r="I48" s="8"/>
      <c r="J48" s="8"/>
      <c r="K48" s="8"/>
    </row>
    <row r="49" spans="1:11" x14ac:dyDescent="0.25">
      <c r="A49" s="21"/>
      <c r="B49" s="28"/>
      <c r="C49" s="55"/>
      <c r="D49" s="28"/>
      <c r="E49" s="56"/>
      <c r="F49" s="56"/>
      <c r="G49" s="57"/>
      <c r="H49" s="57"/>
      <c r="I49" s="8"/>
      <c r="J49" s="8"/>
      <c r="K49" s="8"/>
    </row>
    <row r="50" spans="1:11" ht="12.75" customHeight="1" x14ac:dyDescent="0.25">
      <c r="A50" s="21"/>
      <c r="B50" s="56"/>
      <c r="C50" s="56"/>
      <c r="D50" s="56"/>
      <c r="E50" s="56"/>
      <c r="F50" s="58" t="s">
        <v>29</v>
      </c>
      <c r="G50" s="10"/>
      <c r="H50" s="10"/>
      <c r="I50" s="8"/>
      <c r="J50" s="8"/>
      <c r="K50" s="8"/>
    </row>
    <row r="51" spans="1:11" x14ac:dyDescent="0.25">
      <c r="A51" s="8"/>
      <c r="B51" s="59" t="s">
        <v>5</v>
      </c>
      <c r="C51" s="56"/>
      <c r="D51" s="59" t="s">
        <v>5</v>
      </c>
      <c r="E51" s="56"/>
      <c r="F51" s="56"/>
      <c r="G51" s="8"/>
      <c r="H51" s="8"/>
      <c r="I51" s="60"/>
      <c r="J51" s="8"/>
      <c r="K51" s="8"/>
    </row>
    <row r="52" spans="1:11" x14ac:dyDescent="0.25">
      <c r="A52" s="15" t="s">
        <v>25</v>
      </c>
      <c r="B52" s="16">
        <v>2023</v>
      </c>
      <c r="C52" s="56"/>
      <c r="D52" s="16">
        <v>2022</v>
      </c>
      <c r="E52" s="57"/>
      <c r="F52" s="61" t="s">
        <v>7</v>
      </c>
      <c r="G52" s="8"/>
      <c r="H52" s="17" t="s">
        <v>8</v>
      </c>
      <c r="I52" s="14"/>
      <c r="J52" s="8"/>
      <c r="K52" s="8"/>
    </row>
    <row r="53" spans="1:11" ht="6" customHeight="1" x14ac:dyDescent="0.25">
      <c r="A53" s="19"/>
      <c r="B53" s="62"/>
      <c r="C53" s="63"/>
      <c r="D53" s="65"/>
      <c r="E53" s="64"/>
      <c r="F53" s="65"/>
      <c r="G53" s="64"/>
      <c r="H53" s="65"/>
      <c r="I53" s="20"/>
      <c r="J53" s="19"/>
      <c r="K53" s="19"/>
    </row>
    <row r="54" spans="1:11" ht="12.75" customHeight="1" x14ac:dyDescent="0.25">
      <c r="A54" s="21" t="s">
        <v>9</v>
      </c>
      <c r="B54" s="66">
        <v>1174955454.8499999</v>
      </c>
      <c r="C54" s="66"/>
      <c r="D54" s="66">
        <v>1111816669.74</v>
      </c>
      <c r="E54" s="66"/>
      <c r="F54" s="66">
        <f>+B54-D54</f>
        <v>63138785.109999895</v>
      </c>
      <c r="G54" s="38"/>
      <c r="H54" s="45">
        <f>IF(D54=0,"n/a",IF(AND(F54/D54&lt;1,F54/D54&gt;-1),F54/D54,"n/a"))</f>
        <v>5.6788845525013572E-2</v>
      </c>
      <c r="I54" s="67"/>
      <c r="J54" s="19"/>
      <c r="K54" s="19"/>
    </row>
    <row r="55" spans="1:11" x14ac:dyDescent="0.25">
      <c r="A55" s="21" t="s">
        <v>10</v>
      </c>
      <c r="B55" s="66">
        <v>749116365.00999999</v>
      </c>
      <c r="C55" s="66"/>
      <c r="D55" s="66">
        <v>732324190.76999998</v>
      </c>
      <c r="E55" s="66"/>
      <c r="F55" s="66">
        <f>+B55-D55</f>
        <v>16792174.24000001</v>
      </c>
      <c r="G55" s="38"/>
      <c r="H55" s="45">
        <f>IF(D55=0,"n/a",IF(AND(F55/D55&lt;1,F55/D55&gt;-1),F55/D55,"n/a"))</f>
        <v>2.2929973434776107E-2</v>
      </c>
      <c r="I55" s="67"/>
      <c r="J55" s="19"/>
      <c r="K55" s="19"/>
    </row>
    <row r="56" spans="1:11" ht="12.75" customHeight="1" x14ac:dyDescent="0.25">
      <c r="A56" s="21" t="s">
        <v>11</v>
      </c>
      <c r="B56" s="66">
        <v>96691329.469999999</v>
      </c>
      <c r="C56" s="66"/>
      <c r="D56" s="66">
        <v>90011889.810000002</v>
      </c>
      <c r="E56" s="66"/>
      <c r="F56" s="66">
        <f>+B56-D56</f>
        <v>6679439.6599999964</v>
      </c>
      <c r="G56" s="38"/>
      <c r="H56" s="45">
        <f>IF(D56=0,"n/a",IF(AND(F56/D56&lt;1,F56/D56&gt;-1),F56/D56,"n/a"))</f>
        <v>7.4206192916282207E-2</v>
      </c>
      <c r="I56" s="67"/>
      <c r="J56" s="19"/>
      <c r="K56" s="19"/>
    </row>
    <row r="57" spans="1:11" x14ac:dyDescent="0.25">
      <c r="A57" s="21" t="s">
        <v>12</v>
      </c>
      <c r="B57" s="66">
        <v>5429540.5300000003</v>
      </c>
      <c r="C57" s="66"/>
      <c r="D57" s="66">
        <v>5897194.2400000002</v>
      </c>
      <c r="E57" s="66"/>
      <c r="F57" s="66">
        <f>+B57-D57</f>
        <v>-467653.70999999996</v>
      </c>
      <c r="G57" s="38"/>
      <c r="H57" s="45">
        <f>IF(D57=0,"n/a",IF(AND(F57/D57&lt;1,F57/D57&gt;-1),F57/D57,"n/a"))</f>
        <v>-7.9301052495092977E-2</v>
      </c>
      <c r="I57" s="67"/>
      <c r="J57" s="68"/>
      <c r="K57" s="19"/>
    </row>
    <row r="58" spans="1:11" x14ac:dyDescent="0.25">
      <c r="A58" s="21" t="s">
        <v>13</v>
      </c>
      <c r="B58" s="66">
        <v>647600</v>
      </c>
      <c r="C58" s="69"/>
      <c r="D58" s="66">
        <v>824850</v>
      </c>
      <c r="E58" s="69"/>
      <c r="F58" s="66">
        <f>+B58-D58</f>
        <v>-177250</v>
      </c>
      <c r="G58" s="70"/>
      <c r="H58" s="45">
        <f>IF(D58=0,"n/a",IF(AND(F58/D58&lt;1,F58/D58&gt;-1),F58/D58,"n/a"))</f>
        <v>-0.21488755531308723</v>
      </c>
      <c r="I58" s="67"/>
      <c r="J58" s="19"/>
      <c r="K58" s="19"/>
    </row>
    <row r="59" spans="1:11" ht="6" customHeight="1" x14ac:dyDescent="0.25">
      <c r="A59" s="19"/>
      <c r="B59" s="71"/>
      <c r="C59" s="72"/>
      <c r="D59" s="71"/>
      <c r="E59" s="72"/>
      <c r="F59" s="71"/>
      <c r="G59" s="73"/>
      <c r="H59" s="74"/>
      <c r="I59" s="8"/>
      <c r="J59" s="8"/>
      <c r="K59" s="8"/>
    </row>
    <row r="60" spans="1:11" ht="12.75" customHeight="1" x14ac:dyDescent="0.25">
      <c r="A60" s="36" t="s">
        <v>15</v>
      </c>
      <c r="B60" s="75">
        <f>SUM(B54:B59)</f>
        <v>2026840289.8599999</v>
      </c>
      <c r="C60" s="66"/>
      <c r="D60" s="75">
        <f>SUM(D54:D59)</f>
        <v>1940874794.5599999</v>
      </c>
      <c r="E60" s="66"/>
      <c r="F60" s="75">
        <f>SUM(F54:F59)</f>
        <v>85965495.299999908</v>
      </c>
      <c r="G60" s="38"/>
      <c r="H60" s="39">
        <f>IF(D60=0,"n/a",IF(AND(F60/D60&lt;1,F60/D60&gt;-1),F60/D60,"n/a"))</f>
        <v>4.4292138545437933E-2</v>
      </c>
      <c r="I60" s="67"/>
      <c r="J60" s="19"/>
      <c r="K60" s="19"/>
    </row>
    <row r="61" spans="1:11" ht="12.75" customHeight="1" x14ac:dyDescent="0.25">
      <c r="A61" s="21" t="s">
        <v>16</v>
      </c>
      <c r="B61" s="66">
        <v>175712123.80000001</v>
      </c>
      <c r="C61" s="69"/>
      <c r="D61" s="66">
        <v>173266216.13999999</v>
      </c>
      <c r="E61" s="69"/>
      <c r="F61" s="66">
        <f>+B61-D61</f>
        <v>2445907.6600000262</v>
      </c>
      <c r="G61" s="70"/>
      <c r="H61" s="45">
        <f>IF(D61=0,"n/a",IF(AND(F61/D61&lt;1,F61/D61&gt;-1),F61/D61,"n/a"))</f>
        <v>1.4116471834438402E-2</v>
      </c>
      <c r="I61" s="67"/>
      <c r="J61" s="19"/>
      <c r="K61" s="19"/>
    </row>
    <row r="62" spans="1:11" x14ac:dyDescent="0.25">
      <c r="A62" s="21" t="s">
        <v>17</v>
      </c>
      <c r="B62" s="66">
        <v>396818074</v>
      </c>
      <c r="C62" s="69"/>
      <c r="D62" s="66">
        <v>164534391</v>
      </c>
      <c r="E62" s="69"/>
      <c r="F62" s="66">
        <f>+B62-D62</f>
        <v>232283683</v>
      </c>
      <c r="G62" s="70"/>
      <c r="H62" s="45" t="str">
        <f>IF(D62=0,"n/a",IF(AND(F62/D62&lt;1,F62/D62&gt;-1),F62/D62,"n/a"))</f>
        <v>n/a</v>
      </c>
      <c r="I62" s="67"/>
      <c r="J62" s="19"/>
      <c r="K62" s="19"/>
    </row>
    <row r="63" spans="1:11" ht="6" customHeight="1" x14ac:dyDescent="0.25">
      <c r="A63" s="8"/>
      <c r="B63" s="76"/>
      <c r="C63" s="66"/>
      <c r="D63" s="76"/>
      <c r="E63" s="66"/>
      <c r="F63" s="76"/>
      <c r="G63" s="38"/>
      <c r="H63" s="77"/>
      <c r="I63" s="8"/>
      <c r="J63" s="8"/>
      <c r="K63" s="8"/>
    </row>
    <row r="64" spans="1:11" ht="13.8" thickBot="1" x14ac:dyDescent="0.3">
      <c r="A64" s="36" t="s">
        <v>26</v>
      </c>
      <c r="B64" s="78">
        <f>SUM(B60:B62)</f>
        <v>2599370487.6599998</v>
      </c>
      <c r="C64" s="66"/>
      <c r="D64" s="78">
        <f>SUM(D60:D62)</f>
        <v>2278675401.6999998</v>
      </c>
      <c r="E64" s="66"/>
      <c r="F64" s="78">
        <f>SUM(F60:F62)</f>
        <v>320695085.95999992</v>
      </c>
      <c r="G64" s="38"/>
      <c r="H64" s="50">
        <f>IF(D64=0,"n/a",IF(AND(F64/D64&lt;1,F64/D64&gt;-1),F64/D64,"n/a"))</f>
        <v>0.14073750290223266</v>
      </c>
      <c r="I64" s="67"/>
      <c r="J64" s="19"/>
      <c r="K64" s="19"/>
    </row>
    <row r="65" spans="1:11" ht="12.75" customHeight="1" thickTop="1" x14ac:dyDescent="0.25">
      <c r="A65" s="8"/>
      <c r="B65" s="79"/>
      <c r="C65" s="80"/>
      <c r="D65" s="79"/>
      <c r="E65" s="80"/>
      <c r="F65" s="79"/>
      <c r="G65" s="80"/>
      <c r="H65" s="79"/>
      <c r="I65" s="60"/>
      <c r="J65" s="8"/>
      <c r="K65" s="8"/>
    </row>
    <row r="66" spans="1:11" s="82" customFormat="1" x14ac:dyDescent="0.25">
      <c r="A66" s="7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s="82" customFormat="1" ht="12.75" customHeight="1" x14ac:dyDescent="0.25">
      <c r="A67" s="7" t="s">
        <v>27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zoomScaleNormal="100" workbookViewId="0">
      <pane xSplit="1" ySplit="9" topLeftCell="B50" activePane="bottomRight" state="frozen"/>
      <selection activeCell="A4" sqref="A4:D4"/>
      <selection pane="topRight" activeCell="A4" sqref="A4:D4"/>
      <selection pane="bottomLeft" activeCell="A4" sqref="A4:D4"/>
      <selection pane="bottomRight" activeCell="A69" sqref="A69:XFD1048576"/>
    </sheetView>
  </sheetViews>
  <sheetFormatPr defaultColWidth="9.109375" defaultRowHeight="13.2" x14ac:dyDescent="0.25"/>
  <cols>
    <col min="1" max="1" width="41.88671875" style="2" customWidth="1"/>
    <col min="2" max="2" width="17" style="2" bestFit="1" customWidth="1"/>
    <col min="3" max="3" width="0.88671875" style="2" customWidth="1"/>
    <col min="4" max="4" width="17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customWidth="1"/>
    <col min="9" max="9" width="0.6640625" style="2" customWidth="1"/>
    <col min="10" max="10" width="7.6640625" style="2" customWidth="1"/>
    <col min="11" max="11" width="7.44140625" style="2" customWidth="1"/>
    <col min="12" max="16384" width="9.109375" style="2"/>
  </cols>
  <sheetData>
    <row r="1" spans="1:1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8" x14ac:dyDescent="0.25">
      <c r="A3" s="1" t="s">
        <v>49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x14ac:dyDescent="0.2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x14ac:dyDescent="0.25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5" customHeight="1" x14ac:dyDescent="0.25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1" ht="6.6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1" x14ac:dyDescent="0.25">
      <c r="A10" s="21" t="s">
        <v>9</v>
      </c>
      <c r="B10" s="22">
        <v>154477845.74000001</v>
      </c>
      <c r="C10" s="22"/>
      <c r="D10" s="22">
        <v>126110743.08</v>
      </c>
      <c r="E10" s="22"/>
      <c r="F10" s="22">
        <f>B10-D10</f>
        <v>28367102.660000011</v>
      </c>
      <c r="G10" s="24"/>
      <c r="H10" s="23">
        <f>IF(D10=0,"n/a",IF(AND(F10/D10&lt;1,F10/D10&gt;-1),F10/D10,"n/a"))</f>
        <v>0.22493803435925336</v>
      </c>
      <c r="I10" s="25"/>
      <c r="J10" s="26">
        <f>IF(B55=0,"n/a",B10/B55)</f>
        <v>0.13352555694980128</v>
      </c>
      <c r="K10" s="27">
        <f>IF(D55=0,"n/a",D10/D55)</f>
        <v>0.11931724942199073</v>
      </c>
    </row>
    <row r="11" spans="1:11" x14ac:dyDescent="0.25">
      <c r="A11" s="21" t="s">
        <v>10</v>
      </c>
      <c r="B11" s="28">
        <v>96562786.920000002</v>
      </c>
      <c r="C11" s="28"/>
      <c r="D11" s="28">
        <v>77437905.950000003</v>
      </c>
      <c r="E11" s="28"/>
      <c r="F11" s="28">
        <f>B11-D11</f>
        <v>19124880.969999999</v>
      </c>
      <c r="G11" s="28"/>
      <c r="H11" s="23">
        <f>IF(D11=0,"n/a",IF(AND(F11/D11&lt;1,F11/D11&gt;-1),F11/D11,"n/a"))</f>
        <v>0.24697053381516443</v>
      </c>
      <c r="I11" s="25"/>
      <c r="J11" s="29">
        <f>IF(B56=0,"n/a",B11/B56)</f>
        <v>0.12971404046000942</v>
      </c>
      <c r="K11" s="30">
        <f>IF(D56=0,"n/a",D11/D56)</f>
        <v>0.11733285360195872</v>
      </c>
    </row>
    <row r="12" spans="1:11" x14ac:dyDescent="0.25">
      <c r="A12" s="21" t="s">
        <v>11</v>
      </c>
      <c r="B12" s="28">
        <v>11434017.83</v>
      </c>
      <c r="C12" s="28"/>
      <c r="D12" s="28">
        <v>9828290.9199999999</v>
      </c>
      <c r="E12" s="28"/>
      <c r="F12" s="28">
        <f>B12-D12</f>
        <v>1605726.9100000001</v>
      </c>
      <c r="G12" s="28"/>
      <c r="H12" s="23">
        <f>IF(D12=0,"n/a",IF(AND(F12/D12&lt;1,F12/D12&gt;-1),F12/D12,"n/a"))</f>
        <v>0.16337804029919784</v>
      </c>
      <c r="I12" s="25"/>
      <c r="J12" s="29">
        <f>IF(B57=0,"n/a",B12/B57)</f>
        <v>0.12371689624288615</v>
      </c>
      <c r="K12" s="30">
        <f>IF(D57=0,"n/a",D12/D57)</f>
        <v>0.10845799111171513</v>
      </c>
    </row>
    <row r="13" spans="1:11" x14ac:dyDescent="0.25">
      <c r="A13" s="21" t="s">
        <v>12</v>
      </c>
      <c r="B13" s="28">
        <v>1707880.25</v>
      </c>
      <c r="C13" s="28"/>
      <c r="D13" s="28">
        <v>1514512.25</v>
      </c>
      <c r="E13" s="28"/>
      <c r="F13" s="28">
        <f>B13-D13</f>
        <v>193368</v>
      </c>
      <c r="G13" s="28"/>
      <c r="H13" s="23">
        <f>IF(D13=0,"n/a",IF(AND(F13/D13&lt;1,F13/D13&gt;-1),F13/D13,"n/a"))</f>
        <v>0.12767674873544271</v>
      </c>
      <c r="I13" s="25"/>
      <c r="J13" s="29">
        <f>IF(B58=0,"n/a",B13/B58)</f>
        <v>0.31037561741205505</v>
      </c>
      <c r="K13" s="30">
        <f>IF(D58=0,"n/a",D13/D58)</f>
        <v>0.25797315059649961</v>
      </c>
    </row>
    <row r="14" spans="1:11" x14ac:dyDescent="0.25">
      <c r="A14" s="21" t="s">
        <v>13</v>
      </c>
      <c r="B14" s="28">
        <v>37887.980000000003</v>
      </c>
      <c r="C14" s="31"/>
      <c r="D14" s="28">
        <v>37677.93</v>
      </c>
      <c r="E14" s="28"/>
      <c r="F14" s="28">
        <f>B14-D14</f>
        <v>210.05000000000291</v>
      </c>
      <c r="G14" s="31"/>
      <c r="H14" s="23">
        <f>IF(D14=0,"n/a",IF(AND(F14/D14&lt;1,F14/D14&gt;-1),F14/D14,"n/a"))</f>
        <v>5.5748816349518908E-3</v>
      </c>
      <c r="I14" s="32"/>
      <c r="J14" s="29">
        <f>IF(B59=0,"n/a",B14/B59)</f>
        <v>4.8059236896849163E-2</v>
      </c>
      <c r="K14" s="30">
        <f>IF(D59=0,"n/a",D14/D59)</f>
        <v>4.7474837457789423E-2</v>
      </c>
    </row>
    <row r="15" spans="1:11" ht="8.4" customHeight="1" x14ac:dyDescent="0.25">
      <c r="A15" s="19"/>
      <c r="B15" s="33"/>
      <c r="C15" s="28"/>
      <c r="D15" s="33"/>
      <c r="E15" s="28"/>
      <c r="F15" s="33"/>
      <c r="G15" s="28"/>
      <c r="H15" s="34" t="s">
        <v>3</v>
      </c>
      <c r="I15" s="25"/>
      <c r="J15" s="35"/>
      <c r="K15" s="35" t="s">
        <v>14</v>
      </c>
    </row>
    <row r="16" spans="1:11" x14ac:dyDescent="0.25">
      <c r="A16" s="36" t="s">
        <v>15</v>
      </c>
      <c r="B16" s="37">
        <f>SUM(B10:B15)</f>
        <v>264220418.72000003</v>
      </c>
      <c r="C16" s="28"/>
      <c r="D16" s="37">
        <f>SUM(D10:D15)</f>
        <v>214929130.13</v>
      </c>
      <c r="E16" s="28"/>
      <c r="F16" s="37">
        <f>SUM(F10:F15)</f>
        <v>49291288.590000004</v>
      </c>
      <c r="G16" s="38"/>
      <c r="H16" s="39">
        <f>IF(D16=0,"n/a",IF(AND(F16/D16&lt;1,F16/D16&gt;-1),F16/D16,"n/a"))</f>
        <v>0.22933740326490942</v>
      </c>
      <c r="I16" s="25"/>
      <c r="J16" s="40">
        <f>IF(B61=0,"n/a",B16/B61)</f>
        <v>0.13210651478928298</v>
      </c>
      <c r="K16" s="40">
        <f>IF(D61=0,"n/a",D16/D61)</f>
        <v>0.1184702036047665</v>
      </c>
    </row>
    <row r="17" spans="1:11" x14ac:dyDescent="0.25">
      <c r="A17" s="21" t="s">
        <v>16</v>
      </c>
      <c r="B17" s="28">
        <v>2001887.43</v>
      </c>
      <c r="C17" s="28"/>
      <c r="D17" s="28">
        <v>1737104.73</v>
      </c>
      <c r="E17" s="28"/>
      <c r="F17" s="28">
        <f>B17-D17</f>
        <v>264782.69999999995</v>
      </c>
      <c r="G17" s="28"/>
      <c r="H17" s="23">
        <f>IF(D17=0,"n/a",IF(AND(F17/D17&lt;1,F17/D17&gt;-1),F17/D17,"n/a"))</f>
        <v>0.15242759715472076</v>
      </c>
      <c r="I17" s="32"/>
      <c r="J17" s="30">
        <f>IF(B62=0,"n/a",B17/B62)</f>
        <v>9.9658562384307477E-3</v>
      </c>
      <c r="K17" s="30">
        <f>IF(D62=0,"n/a",D17/D62)</f>
        <v>9.0297029499779875E-3</v>
      </c>
    </row>
    <row r="18" spans="1:11" ht="12.75" customHeight="1" x14ac:dyDescent="0.25">
      <c r="A18" s="21" t="s">
        <v>17</v>
      </c>
      <c r="B18" s="28">
        <v>55651564.799999997</v>
      </c>
      <c r="C18" s="31"/>
      <c r="D18" s="28">
        <v>5104194.76</v>
      </c>
      <c r="E18" s="28"/>
      <c r="F18" s="28">
        <f>B18-D18</f>
        <v>50547370.039999999</v>
      </c>
      <c r="G18" s="31"/>
      <c r="H18" s="23" t="str">
        <f>IF(D18=0,"n/a",IF(AND(F18/D18&lt;1,F18/D18&gt;-1),F18/D18,"n/a"))</f>
        <v>n/a</v>
      </c>
      <c r="I18" s="25"/>
      <c r="J18" s="40">
        <f>IF(B63=0,"n/a",B18/B63)</f>
        <v>7.8720150508356193E-2</v>
      </c>
      <c r="K18" s="40">
        <f>IF(D63=0,"n/a",D18/D63)</f>
        <v>3.1858265140480971E-2</v>
      </c>
    </row>
    <row r="19" spans="1:11" ht="6" customHeight="1" x14ac:dyDescent="0.25">
      <c r="A19" s="19"/>
      <c r="B19" s="41"/>
      <c r="C19" s="42"/>
      <c r="D19" s="41"/>
      <c r="E19" s="42"/>
      <c r="F19" s="41"/>
      <c r="G19" s="42"/>
      <c r="H19" s="41" t="s">
        <v>3</v>
      </c>
      <c r="I19" s="43"/>
      <c r="J19" s="43"/>
      <c r="K19" s="43"/>
    </row>
    <row r="20" spans="1:11" x14ac:dyDescent="0.25">
      <c r="A20" s="44" t="s">
        <v>18</v>
      </c>
      <c r="B20" s="28">
        <f>SUM(B16:B18)</f>
        <v>321873870.95000005</v>
      </c>
      <c r="C20" s="28"/>
      <c r="D20" s="28">
        <f>SUM(D16:D18)</f>
        <v>221770429.61999997</v>
      </c>
      <c r="E20" s="28"/>
      <c r="F20" s="28">
        <f>SUM(F16:F18)</f>
        <v>100103441.33000001</v>
      </c>
      <c r="G20" s="28"/>
      <c r="H20" s="45">
        <f>IF(D20=0,"n/a",IF(AND(F20/D20&lt;1,F20/D20&gt;-1),F20/D20,"n/a"))</f>
        <v>0.45138317809784484</v>
      </c>
      <c r="I20" s="25"/>
      <c r="J20" s="24"/>
      <c r="K20" s="24"/>
    </row>
    <row r="21" spans="1:11" ht="6.6" customHeight="1" x14ac:dyDescent="0.25">
      <c r="A21" s="46"/>
      <c r="B21" s="31"/>
      <c r="C21" s="31"/>
      <c r="D21" s="31"/>
      <c r="E21" s="31"/>
      <c r="F21" s="31"/>
      <c r="G21" s="31"/>
      <c r="H21" s="47" t="s">
        <v>3</v>
      </c>
      <c r="I21" s="32"/>
      <c r="J21" s="47"/>
      <c r="K21" s="47"/>
    </row>
    <row r="22" spans="1:11" x14ac:dyDescent="0.25">
      <c r="A22" s="21" t="s">
        <v>19</v>
      </c>
      <c r="B22" s="28">
        <v>4003265.74</v>
      </c>
      <c r="C22" s="28"/>
      <c r="D22" s="28">
        <v>4952902.6500000004</v>
      </c>
      <c r="E22" s="28"/>
      <c r="F22" s="28">
        <f>B22-D22</f>
        <v>-949636.91000000015</v>
      </c>
      <c r="G22" s="28"/>
      <c r="H22" s="23">
        <f>IF(D22=0,"n/a",IF(AND(F22/D22&lt;1,F22/D22&gt;-1),F22/D22,"n/a"))</f>
        <v>-0.1917334090949678</v>
      </c>
      <c r="I22" s="32"/>
      <c r="J22" s="47"/>
      <c r="K22" s="47"/>
    </row>
    <row r="23" spans="1:11" x14ac:dyDescent="0.25">
      <c r="A23" s="21" t="s">
        <v>20</v>
      </c>
      <c r="B23" s="28">
        <v>2326060.0099999998</v>
      </c>
      <c r="C23" s="28"/>
      <c r="D23" s="28">
        <v>1946630.1</v>
      </c>
      <c r="E23" s="28"/>
      <c r="F23" s="28">
        <f>B23-D23</f>
        <v>379429.90999999968</v>
      </c>
      <c r="G23" s="28"/>
      <c r="H23" s="23">
        <f>IF(D23=0,"n/a",IF(AND(F23/D23&lt;1,F23/D23&gt;-1),F23/D23,"n/a"))</f>
        <v>0.19491628635558428</v>
      </c>
      <c r="I23" s="32"/>
      <c r="J23" s="47"/>
      <c r="K23" s="47"/>
    </row>
    <row r="24" spans="1:11" x14ac:dyDescent="0.25">
      <c r="A24" s="21" t="s">
        <v>21</v>
      </c>
      <c r="B24" s="28">
        <v>-9323260.8699999992</v>
      </c>
      <c r="C24" s="28"/>
      <c r="D24" s="28">
        <v>1867824.84</v>
      </c>
      <c r="E24" s="28"/>
      <c r="F24" s="28">
        <f>B24-D24</f>
        <v>-11191085.709999999</v>
      </c>
      <c r="G24" s="28"/>
      <c r="H24" s="23" t="str">
        <f>IF(D24=0,"n/a",IF(AND(F24/D24&lt;1,F24/D24&gt;-1),F24/D24,"n/a"))</f>
        <v>n/a</v>
      </c>
      <c r="I24" s="32"/>
      <c r="J24" s="47"/>
      <c r="K24" s="47"/>
    </row>
    <row r="25" spans="1:11" x14ac:dyDescent="0.25">
      <c r="A25" s="21" t="s">
        <v>22</v>
      </c>
      <c r="B25" s="37">
        <v>2520141.38</v>
      </c>
      <c r="C25" s="31"/>
      <c r="D25" s="37">
        <v>2245505.6800000002</v>
      </c>
      <c r="E25" s="28"/>
      <c r="F25" s="37">
        <f>B25-D25</f>
        <v>274635.69999999972</v>
      </c>
      <c r="G25" s="31"/>
      <c r="H25" s="39">
        <f>IF(D25=0,"n/a",IF(AND(F25/D25&lt;1,F25/D25&gt;-1),F25/D25,"n/a"))</f>
        <v>0.1223046115830799</v>
      </c>
      <c r="I25" s="32"/>
      <c r="J25" s="47"/>
      <c r="K25" s="47"/>
    </row>
    <row r="26" spans="1:11" ht="12.75" customHeight="1" x14ac:dyDescent="0.25">
      <c r="A26" s="21" t="s">
        <v>23</v>
      </c>
      <c r="B26" s="37">
        <f>SUM(B22:B25)</f>
        <v>-473793.73999999929</v>
      </c>
      <c r="C26" s="28"/>
      <c r="D26" s="37">
        <f>SUM(D22:D25)</f>
        <v>11012863.27</v>
      </c>
      <c r="E26" s="28"/>
      <c r="F26" s="37">
        <f>SUM(F22:F25)</f>
        <v>-11486657.01</v>
      </c>
      <c r="G26" s="28"/>
      <c r="H26" s="39" t="str">
        <f>IF(D26=0,"n/a",IF(AND(F26/D26&lt;1,F26/D26&gt;-1),F26/D26,"n/a"))</f>
        <v>n/a</v>
      </c>
      <c r="I26" s="25"/>
      <c r="J26" s="24"/>
      <c r="K26" s="24"/>
    </row>
    <row r="27" spans="1:11" ht="6.6" customHeight="1" x14ac:dyDescent="0.25">
      <c r="A27" s="46"/>
      <c r="B27" s="48"/>
      <c r="C27" s="48"/>
      <c r="D27" s="48"/>
      <c r="E27" s="48"/>
      <c r="F27" s="48"/>
      <c r="G27" s="31"/>
      <c r="H27" s="47" t="s">
        <v>3</v>
      </c>
      <c r="I27" s="32"/>
      <c r="J27" s="47"/>
      <c r="K27" s="47"/>
    </row>
    <row r="28" spans="1:11" ht="13.8" thickBot="1" x14ac:dyDescent="0.3">
      <c r="A28" s="36" t="s">
        <v>24</v>
      </c>
      <c r="B28" s="49">
        <f>+B26+B20</f>
        <v>321400077.21000004</v>
      </c>
      <c r="C28" s="22"/>
      <c r="D28" s="49">
        <f>+D26+D20</f>
        <v>232783292.88999999</v>
      </c>
      <c r="E28" s="22"/>
      <c r="F28" s="49">
        <f>+F26+F20</f>
        <v>88616784.320000008</v>
      </c>
      <c r="G28" s="28"/>
      <c r="H28" s="50">
        <f>IF(D28=0,"n/a",IF(AND(F28/D28&lt;1,F28/D28&gt;-1),F28/D28,"n/a"))</f>
        <v>0.3806836101501288</v>
      </c>
      <c r="I28" s="25"/>
      <c r="J28" s="24"/>
      <c r="K28" s="24"/>
    </row>
    <row r="29" spans="1:11" ht="4.2" customHeight="1" thickTop="1" x14ac:dyDescent="0.25">
      <c r="A29" s="21"/>
      <c r="B29" s="48"/>
      <c r="C29" s="22"/>
      <c r="D29" s="48"/>
      <c r="E29" s="22"/>
      <c r="F29" s="48"/>
      <c r="G29" s="28"/>
      <c r="H29" s="51"/>
      <c r="I29" s="25"/>
      <c r="J29" s="24"/>
      <c r="K29" s="24"/>
    </row>
    <row r="30" spans="1:11" ht="12.75" customHeight="1" x14ac:dyDescent="0.25">
      <c r="A30" s="19"/>
      <c r="B30" s="52"/>
      <c r="C30" s="52"/>
      <c r="D30" s="52"/>
      <c r="E30" s="52"/>
      <c r="F30" s="52"/>
      <c r="G30" s="53"/>
      <c r="H30" s="28"/>
      <c r="I30" s="54"/>
      <c r="J30" s="43"/>
      <c r="K30" s="43"/>
    </row>
    <row r="31" spans="1:11" x14ac:dyDescent="0.25">
      <c r="A31" s="21" t="s">
        <v>30</v>
      </c>
      <c r="B31" s="22">
        <v>10595493.07</v>
      </c>
      <c r="C31" s="22"/>
      <c r="D31" s="22">
        <v>8790898.1899999995</v>
      </c>
      <c r="E31" s="22"/>
      <c r="F31" s="22"/>
      <c r="G31" s="28"/>
      <c r="H31" s="28"/>
      <c r="I31" s="24"/>
      <c r="J31" s="24"/>
      <c r="K31" s="24"/>
    </row>
    <row r="32" spans="1:11" x14ac:dyDescent="0.25">
      <c r="A32" s="21" t="s">
        <v>31</v>
      </c>
      <c r="B32" s="28">
        <v>-8025142.5899999999</v>
      </c>
      <c r="C32" s="28"/>
      <c r="D32" s="28">
        <v>-7350315.4299999997</v>
      </c>
      <c r="E32" s="22"/>
      <c r="F32" s="22"/>
      <c r="G32" s="28"/>
      <c r="H32" s="28"/>
      <c r="I32" s="25"/>
      <c r="J32" s="24"/>
      <c r="K32" s="24"/>
    </row>
    <row r="33" spans="1:11" x14ac:dyDescent="0.25">
      <c r="A33" s="21" t="s">
        <v>32</v>
      </c>
      <c r="B33" s="28">
        <v>10111522.66</v>
      </c>
      <c r="C33" s="28"/>
      <c r="D33" s="28">
        <v>7240391.2699999996</v>
      </c>
      <c r="E33" s="22"/>
      <c r="F33" s="22"/>
      <c r="G33" s="28"/>
      <c r="H33" s="28"/>
      <c r="I33" s="19"/>
      <c r="J33" s="19"/>
      <c r="K33" s="19"/>
    </row>
    <row r="34" spans="1:11" x14ac:dyDescent="0.25">
      <c r="A34" s="21" t="s">
        <v>33</v>
      </c>
      <c r="B34" s="28">
        <v>67267.56</v>
      </c>
      <c r="C34" s="28"/>
      <c r="D34" s="28">
        <v>-2530566.09</v>
      </c>
      <c r="E34" s="22"/>
      <c r="F34" s="22"/>
      <c r="G34" s="28"/>
      <c r="H34" s="28"/>
      <c r="I34" s="24"/>
      <c r="J34" s="24"/>
      <c r="K34" s="24"/>
    </row>
    <row r="35" spans="1:11" x14ac:dyDescent="0.25">
      <c r="A35" s="21" t="s">
        <v>34</v>
      </c>
      <c r="B35" s="28">
        <v>4302036.71</v>
      </c>
      <c r="C35" s="28"/>
      <c r="D35" s="28">
        <v>3916424.38</v>
      </c>
      <c r="E35" s="22"/>
      <c r="F35" s="22"/>
      <c r="G35" s="28"/>
      <c r="H35" s="28"/>
      <c r="I35" s="24"/>
      <c r="J35" s="24"/>
      <c r="K35" s="24"/>
    </row>
    <row r="36" spans="1:11" x14ac:dyDescent="0.25">
      <c r="A36" s="21" t="s">
        <v>35</v>
      </c>
      <c r="B36" s="28">
        <v>138915.74</v>
      </c>
      <c r="C36" s="28"/>
      <c r="D36" s="28">
        <v>6018193.71</v>
      </c>
      <c r="E36" s="22"/>
      <c r="F36" s="22"/>
      <c r="G36" s="28"/>
      <c r="H36" s="28"/>
      <c r="I36" s="24"/>
      <c r="J36" s="24"/>
      <c r="K36" s="24"/>
    </row>
    <row r="37" spans="1:11" x14ac:dyDescent="0.25">
      <c r="A37" s="21" t="s">
        <v>36</v>
      </c>
      <c r="B37" s="28">
        <v>5147883.93</v>
      </c>
      <c r="C37" s="28"/>
      <c r="D37" s="28">
        <v>2368450.39</v>
      </c>
      <c r="E37" s="22"/>
      <c r="F37" s="22"/>
      <c r="G37" s="28"/>
      <c r="H37" s="28"/>
      <c r="I37" s="24"/>
      <c r="J37" s="24"/>
      <c r="K37" s="24"/>
    </row>
    <row r="38" spans="1:11" x14ac:dyDescent="0.25">
      <c r="A38" s="21" t="s">
        <v>37</v>
      </c>
      <c r="B38" s="28">
        <v>0</v>
      </c>
      <c r="C38" s="28"/>
      <c r="D38" s="28">
        <v>0</v>
      </c>
      <c r="E38" s="22"/>
      <c r="F38" s="22"/>
      <c r="G38" s="28"/>
      <c r="H38" s="28"/>
      <c r="I38" s="24"/>
      <c r="J38" s="24"/>
      <c r="K38" s="24"/>
    </row>
    <row r="39" spans="1:11" x14ac:dyDescent="0.25">
      <c r="A39" s="21" t="s">
        <v>38</v>
      </c>
      <c r="B39" s="28">
        <v>-496.08</v>
      </c>
      <c r="C39" s="28"/>
      <c r="D39" s="28">
        <v>-38522.53</v>
      </c>
      <c r="E39" s="22"/>
      <c r="F39" s="22"/>
      <c r="G39" s="28"/>
      <c r="H39" s="28"/>
      <c r="I39" s="24"/>
      <c r="J39" s="24"/>
      <c r="K39" s="24"/>
    </row>
    <row r="40" spans="1:11" x14ac:dyDescent="0.25">
      <c r="A40" s="21" t="s">
        <v>44</v>
      </c>
      <c r="B40" s="28">
        <v>-2722121.96</v>
      </c>
      <c r="C40" s="28"/>
      <c r="D40" s="28">
        <v>0</v>
      </c>
      <c r="E40" s="22"/>
      <c r="F40" s="22"/>
      <c r="G40" s="28"/>
      <c r="H40" s="28"/>
      <c r="I40" s="24"/>
      <c r="J40" s="24"/>
      <c r="K40" s="24"/>
    </row>
    <row r="41" spans="1:11" x14ac:dyDescent="0.25">
      <c r="A41" s="21" t="s">
        <v>39</v>
      </c>
      <c r="B41" s="28">
        <v>5221573.9400000004</v>
      </c>
      <c r="C41" s="28"/>
      <c r="D41" s="28">
        <v>5145100.5599999996</v>
      </c>
      <c r="E41" s="22"/>
      <c r="F41" s="22"/>
      <c r="G41" s="28"/>
      <c r="H41" s="28"/>
      <c r="I41" s="24"/>
      <c r="J41" s="24"/>
      <c r="K41" s="24"/>
    </row>
    <row r="42" spans="1:11" x14ac:dyDescent="0.25">
      <c r="A42" s="21" t="s">
        <v>45</v>
      </c>
      <c r="B42" s="28">
        <v>3396904.65</v>
      </c>
      <c r="C42" s="28"/>
      <c r="D42" s="28">
        <v>0</v>
      </c>
      <c r="E42" s="22"/>
      <c r="F42" s="22"/>
      <c r="G42" s="28"/>
      <c r="H42" s="28"/>
      <c r="I42" s="24"/>
      <c r="J42" s="24"/>
      <c r="K42" s="24"/>
    </row>
    <row r="43" spans="1:11" x14ac:dyDescent="0.25">
      <c r="A43" s="21" t="s">
        <v>46</v>
      </c>
      <c r="B43" s="28">
        <v>5267705.12</v>
      </c>
      <c r="C43" s="28"/>
      <c r="D43" s="28">
        <v>0</v>
      </c>
      <c r="E43" s="22"/>
      <c r="F43" s="22"/>
      <c r="G43" s="28"/>
      <c r="H43" s="28"/>
      <c r="I43" s="24"/>
      <c r="J43" s="24"/>
      <c r="K43" s="24"/>
    </row>
    <row r="44" spans="1:11" x14ac:dyDescent="0.25">
      <c r="A44" s="21" t="s">
        <v>47</v>
      </c>
      <c r="B44" s="28">
        <v>18811982.09</v>
      </c>
      <c r="C44" s="28"/>
      <c r="D44" s="28">
        <v>0</v>
      </c>
      <c r="E44" s="22"/>
      <c r="F44" s="22"/>
      <c r="G44" s="28"/>
      <c r="H44" s="28"/>
      <c r="I44" s="24"/>
      <c r="J44" s="24"/>
      <c r="K44" s="24"/>
    </row>
    <row r="45" spans="1:11" x14ac:dyDescent="0.25">
      <c r="A45" s="21" t="s">
        <v>48</v>
      </c>
      <c r="B45" s="28">
        <v>9456524.7699999996</v>
      </c>
      <c r="C45" s="28"/>
      <c r="D45" s="28">
        <v>0</v>
      </c>
      <c r="E45" s="22"/>
      <c r="F45" s="22"/>
      <c r="G45" s="28"/>
      <c r="H45" s="28"/>
      <c r="I45" s="24"/>
      <c r="J45" s="24"/>
      <c r="K45" s="24"/>
    </row>
    <row r="46" spans="1:11" x14ac:dyDescent="0.25">
      <c r="A46" s="21" t="s">
        <v>50</v>
      </c>
      <c r="B46" s="28">
        <v>675492.68</v>
      </c>
      <c r="C46" s="28"/>
      <c r="D46" s="28">
        <v>0</v>
      </c>
      <c r="E46" s="22"/>
      <c r="F46" s="22"/>
      <c r="G46" s="28"/>
      <c r="H46" s="28"/>
      <c r="I46" s="24"/>
      <c r="J46" s="24"/>
      <c r="K46" s="24"/>
    </row>
    <row r="47" spans="1:11" x14ac:dyDescent="0.25">
      <c r="A47" s="21" t="s">
        <v>40</v>
      </c>
      <c r="B47" s="28">
        <v>119574.48</v>
      </c>
      <c r="C47" s="28"/>
      <c r="D47" s="28">
        <v>0</v>
      </c>
      <c r="E47" s="22"/>
      <c r="F47" s="22"/>
      <c r="G47" s="28"/>
      <c r="H47" s="28"/>
      <c r="I47" s="24"/>
      <c r="J47" s="24"/>
      <c r="K47" s="24"/>
    </row>
    <row r="48" spans="1:11" x14ac:dyDescent="0.25">
      <c r="A48" s="21" t="s">
        <v>41</v>
      </c>
      <c r="B48" s="28">
        <v>-1588451.3</v>
      </c>
      <c r="C48" s="55"/>
      <c r="D48" s="28">
        <v>-1444480.43</v>
      </c>
      <c r="E48" s="56"/>
      <c r="F48" s="56"/>
      <c r="G48" s="57"/>
      <c r="H48" s="57"/>
      <c r="I48" s="8"/>
      <c r="J48" s="8"/>
      <c r="K48" s="8"/>
    </row>
    <row r="49" spans="1:11" x14ac:dyDescent="0.25">
      <c r="A49" s="21" t="s">
        <v>42</v>
      </c>
      <c r="B49" s="28">
        <v>181661.64</v>
      </c>
      <c r="C49" s="55"/>
      <c r="D49" s="28">
        <v>2579915.7400000002</v>
      </c>
      <c r="E49" s="56"/>
      <c r="F49" s="56"/>
      <c r="G49" s="57"/>
      <c r="H49" s="57"/>
      <c r="I49" s="8"/>
      <c r="J49" s="8"/>
      <c r="K49" s="8"/>
    </row>
    <row r="50" spans="1:11" x14ac:dyDescent="0.25">
      <c r="A50" s="21"/>
      <c r="B50" s="28"/>
      <c r="C50" s="55"/>
      <c r="D50" s="28"/>
      <c r="E50" s="56"/>
      <c r="F50" s="56"/>
      <c r="G50" s="57"/>
      <c r="H50" s="57"/>
      <c r="I50" s="8"/>
      <c r="J50" s="8"/>
      <c r="K50" s="8"/>
    </row>
    <row r="51" spans="1:11" ht="12.75" customHeight="1" x14ac:dyDescent="0.25">
      <c r="A51" s="21"/>
      <c r="B51" s="56"/>
      <c r="C51" s="56"/>
      <c r="D51" s="56"/>
      <c r="E51" s="56"/>
      <c r="F51" s="58" t="s">
        <v>29</v>
      </c>
      <c r="G51" s="10"/>
      <c r="H51" s="10"/>
      <c r="I51" s="8"/>
      <c r="J51" s="8"/>
      <c r="K51" s="8"/>
    </row>
    <row r="52" spans="1:11" x14ac:dyDescent="0.25">
      <c r="A52" s="8"/>
      <c r="B52" s="59" t="s">
        <v>5</v>
      </c>
      <c r="C52" s="56"/>
      <c r="D52" s="59" t="s">
        <v>5</v>
      </c>
      <c r="E52" s="56"/>
      <c r="F52" s="56"/>
      <c r="G52" s="8"/>
      <c r="H52" s="8"/>
      <c r="I52" s="60"/>
      <c r="J52" s="8"/>
      <c r="K52" s="8"/>
    </row>
    <row r="53" spans="1:11" x14ac:dyDescent="0.25">
      <c r="A53" s="15" t="s">
        <v>25</v>
      </c>
      <c r="B53" s="16">
        <v>2023</v>
      </c>
      <c r="C53" s="56"/>
      <c r="D53" s="16">
        <v>2022</v>
      </c>
      <c r="E53" s="57"/>
      <c r="F53" s="61" t="s">
        <v>7</v>
      </c>
      <c r="G53" s="8"/>
      <c r="H53" s="17" t="s">
        <v>8</v>
      </c>
      <c r="I53" s="14"/>
      <c r="J53" s="8"/>
      <c r="K53" s="8"/>
    </row>
    <row r="54" spans="1:11" ht="6" customHeight="1" x14ac:dyDescent="0.25">
      <c r="A54" s="19"/>
      <c r="B54" s="62"/>
      <c r="C54" s="63"/>
      <c r="D54" s="65"/>
      <c r="E54" s="64"/>
      <c r="F54" s="65"/>
      <c r="G54" s="64"/>
      <c r="H54" s="65"/>
      <c r="I54" s="20"/>
      <c r="J54" s="19"/>
      <c r="K54" s="19"/>
    </row>
    <row r="55" spans="1:11" ht="12.75" customHeight="1" x14ac:dyDescent="0.25">
      <c r="A55" s="21" t="s">
        <v>9</v>
      </c>
      <c r="B55" s="66">
        <v>1156915943.8</v>
      </c>
      <c r="C55" s="66"/>
      <c r="D55" s="66">
        <v>1056936391.77</v>
      </c>
      <c r="E55" s="66"/>
      <c r="F55" s="66">
        <f>+B55-D55</f>
        <v>99979552.029999971</v>
      </c>
      <c r="G55" s="38"/>
      <c r="H55" s="45">
        <f>IF(D55=0,"n/a",IF(AND(F55/D55&lt;1,F55/D55&gt;-1),F55/D55,"n/a"))</f>
        <v>9.4593726555832827E-2</v>
      </c>
      <c r="I55" s="67"/>
      <c r="J55" s="19"/>
      <c r="K55" s="19"/>
    </row>
    <row r="56" spans="1:11" x14ac:dyDescent="0.25">
      <c r="A56" s="21" t="s">
        <v>10</v>
      </c>
      <c r="B56" s="66">
        <v>744428178.91999996</v>
      </c>
      <c r="C56" s="66"/>
      <c r="D56" s="66">
        <v>659984851.40999997</v>
      </c>
      <c r="E56" s="66"/>
      <c r="F56" s="66">
        <f>+B56-D56</f>
        <v>84443327.50999999</v>
      </c>
      <c r="G56" s="38"/>
      <c r="H56" s="45">
        <f>IF(D56=0,"n/a",IF(AND(F56/D56&lt;1,F56/D56&gt;-1),F56/D56,"n/a"))</f>
        <v>0.12794737232164374</v>
      </c>
      <c r="I56" s="67"/>
      <c r="J56" s="19"/>
      <c r="K56" s="19"/>
    </row>
    <row r="57" spans="1:11" ht="12.75" customHeight="1" x14ac:dyDescent="0.25">
      <c r="A57" s="21" t="s">
        <v>11</v>
      </c>
      <c r="B57" s="66">
        <v>92420826.719999999</v>
      </c>
      <c r="C57" s="66"/>
      <c r="D57" s="66">
        <v>90618411.969999999</v>
      </c>
      <c r="E57" s="66"/>
      <c r="F57" s="66">
        <f>+B57-D57</f>
        <v>1802414.75</v>
      </c>
      <c r="G57" s="38"/>
      <c r="H57" s="45">
        <f>IF(D57=0,"n/a",IF(AND(F57/D57&lt;1,F57/D57&gt;-1),F57/D57,"n/a"))</f>
        <v>1.9890160407983148E-2</v>
      </c>
      <c r="I57" s="67"/>
      <c r="J57" s="19"/>
      <c r="K57" s="19"/>
    </row>
    <row r="58" spans="1:11" x14ac:dyDescent="0.25">
      <c r="A58" s="21" t="s">
        <v>12</v>
      </c>
      <c r="B58" s="66">
        <v>5502623.7699999996</v>
      </c>
      <c r="C58" s="66"/>
      <c r="D58" s="66">
        <v>5870813.4800000004</v>
      </c>
      <c r="E58" s="66"/>
      <c r="F58" s="66">
        <f>+B58-D58</f>
        <v>-368189.71000000089</v>
      </c>
      <c r="G58" s="38"/>
      <c r="H58" s="45">
        <f>IF(D58=0,"n/a",IF(AND(F58/D58&lt;1,F58/D58&gt;-1),F58/D58,"n/a"))</f>
        <v>-6.2715279791174847E-2</v>
      </c>
      <c r="I58" s="67"/>
      <c r="J58" s="68"/>
      <c r="K58" s="19"/>
    </row>
    <row r="59" spans="1:11" x14ac:dyDescent="0.25">
      <c r="A59" s="21" t="s">
        <v>13</v>
      </c>
      <c r="B59" s="66">
        <v>788360</v>
      </c>
      <c r="C59" s="69"/>
      <c r="D59" s="66">
        <v>793640</v>
      </c>
      <c r="E59" s="69"/>
      <c r="F59" s="66">
        <f>+B59-D59</f>
        <v>-5280</v>
      </c>
      <c r="G59" s="70"/>
      <c r="H59" s="45">
        <f>IF(D59=0,"n/a",IF(AND(F59/D59&lt;1,F59/D59&gt;-1),F59/D59,"n/a"))</f>
        <v>-6.6528904793105182E-3</v>
      </c>
      <c r="I59" s="67"/>
      <c r="J59" s="19"/>
      <c r="K59" s="19"/>
    </row>
    <row r="60" spans="1:11" ht="6" customHeight="1" x14ac:dyDescent="0.25">
      <c r="A60" s="19"/>
      <c r="B60" s="71"/>
      <c r="C60" s="72"/>
      <c r="D60" s="71"/>
      <c r="E60" s="72"/>
      <c r="F60" s="71"/>
      <c r="G60" s="73"/>
      <c r="H60" s="74"/>
      <c r="I60" s="8"/>
      <c r="J60" s="8"/>
      <c r="K60" s="8"/>
    </row>
    <row r="61" spans="1:11" ht="12.75" customHeight="1" x14ac:dyDescent="0.25">
      <c r="A61" s="36" t="s">
        <v>15</v>
      </c>
      <c r="B61" s="75">
        <f>SUM(B55:B60)</f>
        <v>2000055933.2099998</v>
      </c>
      <c r="C61" s="66"/>
      <c r="D61" s="75">
        <f>SUM(D55:D60)</f>
        <v>1814204108.6299999</v>
      </c>
      <c r="E61" s="66"/>
      <c r="F61" s="75">
        <f>SUM(F55:F60)</f>
        <v>185851824.57999995</v>
      </c>
      <c r="G61" s="38"/>
      <c r="H61" s="39">
        <f>IF(D61=0,"n/a",IF(AND(F61/D61&lt;1,F61/D61&gt;-1),F61/D61,"n/a"))</f>
        <v>0.10244262136543521</v>
      </c>
      <c r="I61" s="67"/>
      <c r="J61" s="19"/>
      <c r="K61" s="19"/>
    </row>
    <row r="62" spans="1:11" ht="12.75" customHeight="1" x14ac:dyDescent="0.25">
      <c r="A62" s="21" t="s">
        <v>16</v>
      </c>
      <c r="B62" s="66">
        <v>200874604.46000001</v>
      </c>
      <c r="C62" s="69"/>
      <c r="D62" s="66">
        <v>192376730.40000001</v>
      </c>
      <c r="E62" s="69"/>
      <c r="F62" s="66">
        <f>+B62-D62</f>
        <v>8497874.0600000024</v>
      </c>
      <c r="G62" s="70"/>
      <c r="H62" s="45">
        <f>IF(D62=0,"n/a",IF(AND(F62/D62&lt;1,F62/D62&gt;-1),F62/D62,"n/a"))</f>
        <v>4.4173087058558318E-2</v>
      </c>
      <c r="I62" s="67"/>
      <c r="J62" s="19"/>
      <c r="K62" s="19"/>
    </row>
    <row r="63" spans="1:11" x14ac:dyDescent="0.25">
      <c r="A63" s="21" t="s">
        <v>17</v>
      </c>
      <c r="B63" s="66">
        <v>706954502</v>
      </c>
      <c r="C63" s="69"/>
      <c r="D63" s="66">
        <v>160215716</v>
      </c>
      <c r="E63" s="69"/>
      <c r="F63" s="66">
        <f>+B63-D63</f>
        <v>546738786</v>
      </c>
      <c r="G63" s="70"/>
      <c r="H63" s="45" t="str">
        <f>IF(D63=0,"n/a",IF(AND(F63/D63&lt;1,F63/D63&gt;-1),F63/D63,"n/a"))</f>
        <v>n/a</v>
      </c>
      <c r="I63" s="67"/>
      <c r="J63" s="19"/>
      <c r="K63" s="19"/>
    </row>
    <row r="64" spans="1:11" ht="6" customHeight="1" x14ac:dyDescent="0.25">
      <c r="A64" s="8"/>
      <c r="B64" s="76"/>
      <c r="C64" s="66"/>
      <c r="D64" s="76"/>
      <c r="E64" s="66"/>
      <c r="F64" s="76"/>
      <c r="G64" s="38"/>
      <c r="H64" s="77"/>
      <c r="I64" s="8"/>
      <c r="J64" s="8"/>
      <c r="K64" s="8"/>
    </row>
    <row r="65" spans="1:11" ht="13.8" thickBot="1" x14ac:dyDescent="0.3">
      <c r="A65" s="36" t="s">
        <v>26</v>
      </c>
      <c r="B65" s="78">
        <f>SUM(B61:B63)</f>
        <v>2907885039.6699996</v>
      </c>
      <c r="C65" s="66"/>
      <c r="D65" s="78">
        <f>SUM(D61:D63)</f>
        <v>2166796555.0299997</v>
      </c>
      <c r="E65" s="66"/>
      <c r="F65" s="78">
        <f>SUM(F61:F63)</f>
        <v>741088484.63999999</v>
      </c>
      <c r="G65" s="38"/>
      <c r="H65" s="50">
        <f>IF(D65=0,"n/a",IF(AND(F65/D65&lt;1,F65/D65&gt;-1),F65/D65,"n/a"))</f>
        <v>0.34202033546695365</v>
      </c>
      <c r="I65" s="67"/>
      <c r="J65" s="19"/>
      <c r="K65" s="19"/>
    </row>
    <row r="66" spans="1:11" ht="12.75" customHeight="1" thickTop="1" x14ac:dyDescent="0.25">
      <c r="A66" s="8"/>
      <c r="B66" s="79"/>
      <c r="C66" s="80"/>
      <c r="D66" s="79"/>
      <c r="E66" s="80"/>
      <c r="F66" s="79"/>
      <c r="G66" s="80"/>
      <c r="H66" s="79"/>
      <c r="I66" s="60"/>
      <c r="J66" s="8"/>
      <c r="K66" s="8"/>
    </row>
    <row r="67" spans="1:11" s="82" customFormat="1" x14ac:dyDescent="0.25">
      <c r="A67" s="7"/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s="82" customFormat="1" ht="12.75" customHeight="1" x14ac:dyDescent="0.25">
      <c r="A68" s="7" t="s">
        <v>27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zoomScaleNormal="100" workbookViewId="0">
      <pane ySplit="9" topLeftCell="A10" activePane="bottomLeft" state="frozen"/>
      <selection activeCell="F24" sqref="F24"/>
      <selection pane="bottomLeft" activeCell="A4" sqref="A4"/>
    </sheetView>
  </sheetViews>
  <sheetFormatPr defaultColWidth="9.109375" defaultRowHeight="13.2" x14ac:dyDescent="0.25"/>
  <cols>
    <col min="1" max="1" width="41.88671875" style="2" customWidth="1"/>
    <col min="2" max="2" width="18.109375" style="2" bestFit="1" customWidth="1"/>
    <col min="3" max="3" width="0.6640625" style="2" customWidth="1"/>
    <col min="4" max="4" width="18.109375" style="2" bestFit="1" customWidth="1"/>
    <col min="5" max="5" width="0.6640625" style="2" customWidth="1"/>
    <col min="6" max="6" width="16.33203125" style="2" bestFit="1" customWidth="1"/>
    <col min="7" max="7" width="0.6640625" style="2" customWidth="1"/>
    <col min="8" max="8" width="7.6640625" style="2" bestFit="1" customWidth="1"/>
    <col min="9" max="9" width="0.6640625" style="2" customWidth="1"/>
    <col min="10" max="10" width="7.6640625" style="2" customWidth="1"/>
    <col min="11" max="11" width="7.88671875" style="2" customWidth="1"/>
    <col min="12" max="16384" width="9.109375" style="2"/>
  </cols>
  <sheetData>
    <row r="1" spans="1:1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8" x14ac:dyDescent="0.25">
      <c r="A3" s="1" t="s">
        <v>52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ht="13.8" x14ac:dyDescent="0.25">
      <c r="A4" s="4" t="s">
        <v>2</v>
      </c>
      <c r="B4" s="5"/>
      <c r="C4" s="1"/>
      <c r="D4" s="5"/>
      <c r="E4" s="5"/>
      <c r="F4" s="5"/>
      <c r="G4" s="5"/>
      <c r="H4" s="5"/>
      <c r="I4" s="5"/>
      <c r="J4" s="5"/>
      <c r="K4" s="5"/>
    </row>
    <row r="5" spans="1:11" ht="13.8" x14ac:dyDescent="0.25">
      <c r="A5" s="6" t="s">
        <v>3</v>
      </c>
      <c r="B5" s="7"/>
      <c r="C5" s="1"/>
      <c r="D5" s="8"/>
      <c r="E5" s="7"/>
      <c r="F5" s="7"/>
      <c r="G5" s="7"/>
      <c r="H5" s="7"/>
      <c r="I5" s="7"/>
      <c r="J5" s="7"/>
      <c r="K5" s="7"/>
    </row>
    <row r="6" spans="1:11" ht="13.8" x14ac:dyDescent="0.25">
      <c r="A6" s="9" t="s">
        <v>3</v>
      </c>
      <c r="B6" s="8"/>
      <c r="C6" s="1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ht="13.8" x14ac:dyDescent="0.25">
      <c r="A7" s="13"/>
      <c r="B7" s="14" t="s">
        <v>5</v>
      </c>
      <c r="C7" s="1"/>
      <c r="D7" s="14" t="s">
        <v>5</v>
      </c>
      <c r="E7" s="8"/>
      <c r="F7" s="8"/>
      <c r="G7" s="8"/>
      <c r="H7" s="8"/>
      <c r="I7" s="8"/>
      <c r="J7" s="8"/>
      <c r="K7" s="8"/>
    </row>
    <row r="8" spans="1:11" ht="13.2" hidden="1" customHeight="1" x14ac:dyDescent="0.25">
      <c r="A8" s="13"/>
      <c r="B8" s="13"/>
      <c r="C8" s="1"/>
      <c r="D8" s="13"/>
      <c r="E8" s="11"/>
      <c r="F8" s="86"/>
      <c r="G8" s="11"/>
      <c r="H8" s="11"/>
      <c r="I8" s="11"/>
      <c r="J8" s="86"/>
      <c r="K8" s="11"/>
    </row>
    <row r="9" spans="1:11" ht="12.75" customHeight="1" x14ac:dyDescent="0.25">
      <c r="A9" s="15" t="s">
        <v>6</v>
      </c>
      <c r="B9" s="16">
        <v>2023</v>
      </c>
      <c r="C9" s="1"/>
      <c r="D9" s="16">
        <v>2022</v>
      </c>
      <c r="E9" s="8"/>
      <c r="F9" s="17" t="s">
        <v>7</v>
      </c>
      <c r="G9" s="8"/>
      <c r="H9" s="17" t="s">
        <v>8</v>
      </c>
      <c r="I9" s="18"/>
      <c r="J9" s="16">
        <v>2023</v>
      </c>
      <c r="K9" s="16">
        <v>2022</v>
      </c>
    </row>
    <row r="10" spans="1:11" ht="6.6" customHeight="1" x14ac:dyDescent="0.25">
      <c r="A10" s="19"/>
      <c r="B10" s="20"/>
      <c r="C10" s="1"/>
      <c r="D10" s="20"/>
      <c r="E10" s="19"/>
      <c r="F10" s="20"/>
      <c r="G10" s="19"/>
      <c r="H10" s="20"/>
      <c r="I10" s="20"/>
      <c r="J10" s="20"/>
      <c r="K10" s="20"/>
    </row>
    <row r="11" spans="1:11" ht="13.8" x14ac:dyDescent="0.25">
      <c r="A11" s="21" t="s">
        <v>9</v>
      </c>
      <c r="B11" s="22">
        <v>1436432144.1500001</v>
      </c>
      <c r="C11" s="1"/>
      <c r="D11" s="22">
        <v>1333065773.6900001</v>
      </c>
      <c r="E11" s="22"/>
      <c r="F11" s="22">
        <f>B11-D11</f>
        <v>103366370.46000004</v>
      </c>
      <c r="G11" s="24"/>
      <c r="H11" s="23">
        <f>IF(D11=0,"n/a",IF(AND(F11/D11&lt;1,F11/D11&gt;-1),F11/D11,"n/a"))</f>
        <v>7.7540337843853113E-2</v>
      </c>
      <c r="I11" s="25"/>
      <c r="J11" s="26">
        <f>IF(B57=0,"n/a",B11/B57)</f>
        <v>0.12147177037181794</v>
      </c>
      <c r="K11" s="27">
        <f>IF(D57=0,"n/a",D11/D57)</f>
        <v>0.11659736935519419</v>
      </c>
    </row>
    <row r="12" spans="1:11" ht="13.8" x14ac:dyDescent="0.25">
      <c r="A12" s="21" t="s">
        <v>10</v>
      </c>
      <c r="B12" s="28">
        <v>1015639826.0700001</v>
      </c>
      <c r="C12" s="1"/>
      <c r="D12" s="28">
        <v>930308560.75999999</v>
      </c>
      <c r="E12" s="28"/>
      <c r="F12" s="28">
        <f>B12-D12</f>
        <v>85331265.310000062</v>
      </c>
      <c r="G12" s="28"/>
      <c r="H12" s="23">
        <f>IF(D12=0,"n/a",IF(AND(F12/D12&lt;1,F12/D12&gt;-1),F12/D12,"n/a"))</f>
        <v>9.1723616130426788E-2</v>
      </c>
      <c r="I12" s="25"/>
      <c r="J12" s="29">
        <f>IF(B58=0,"n/a",B12/B58)</f>
        <v>0.11670700492460973</v>
      </c>
      <c r="K12" s="30">
        <f>IF(D58=0,"n/a",D12/D58)</f>
        <v>0.10969602004881358</v>
      </c>
    </row>
    <row r="13" spans="1:11" ht="13.8" x14ac:dyDescent="0.25">
      <c r="A13" s="21" t="s">
        <v>11</v>
      </c>
      <c r="B13" s="28">
        <v>120485172.73</v>
      </c>
      <c r="C13" s="1"/>
      <c r="D13" s="28">
        <v>110807489.12</v>
      </c>
      <c r="E13" s="28"/>
      <c r="F13" s="28">
        <f>B13-D13</f>
        <v>9677683.6099999994</v>
      </c>
      <c r="G13" s="28"/>
      <c r="H13" s="23">
        <f>IF(D13=0,"n/a",IF(AND(F13/D13&lt;1,F13/D13&gt;-1),F13/D13,"n/a"))</f>
        <v>8.7337811612349242E-2</v>
      </c>
      <c r="I13" s="25"/>
      <c r="J13" s="29">
        <f>IF(B59=0,"n/a",B13/B59)</f>
        <v>0.10789833303706396</v>
      </c>
      <c r="K13" s="30">
        <f>IF(D59=0,"n/a",D13/D59)</f>
        <v>0.10205838388648436</v>
      </c>
    </row>
    <row r="14" spans="1:11" ht="13.8" x14ac:dyDescent="0.25">
      <c r="A14" s="21" t="s">
        <v>12</v>
      </c>
      <c r="B14" s="28">
        <v>19157490.199999999</v>
      </c>
      <c r="C14" s="1"/>
      <c r="D14" s="28">
        <v>17395974.210000001</v>
      </c>
      <c r="E14" s="28"/>
      <c r="F14" s="28">
        <f>B14-D14</f>
        <v>1761515.9899999984</v>
      </c>
      <c r="G14" s="28"/>
      <c r="H14" s="23">
        <f>IF(D14=0,"n/a",IF(AND(F14/D14&lt;1,F14/D14&gt;-1),F14/D14,"n/a"))</f>
        <v>0.10125997939151912</v>
      </c>
      <c r="I14" s="25"/>
      <c r="J14" s="29">
        <f>IF(B60=0,"n/a",B14/B60)</f>
        <v>0.27387209530756879</v>
      </c>
      <c r="K14" s="30">
        <f>IF(D60=0,"n/a",D14/D60)</f>
        <v>0.25051331692641388</v>
      </c>
    </row>
    <row r="15" spans="1:11" ht="13.8" x14ac:dyDescent="0.25">
      <c r="A15" s="21" t="s">
        <v>13</v>
      </c>
      <c r="B15" s="28">
        <v>341398.72</v>
      </c>
      <c r="C15" s="1"/>
      <c r="D15" s="28">
        <v>345612.61</v>
      </c>
      <c r="E15" s="28"/>
      <c r="F15" s="28">
        <f>B15-D15</f>
        <v>-4213.890000000014</v>
      </c>
      <c r="G15" s="31"/>
      <c r="H15" s="23">
        <f>IF(D15=0,"n/a",IF(AND(F15/D15&lt;1,F15/D15&gt;-1),F15/D15,"n/a"))</f>
        <v>-1.2192523878107382E-2</v>
      </c>
      <c r="I15" s="32"/>
      <c r="J15" s="29">
        <f>IF(B61=0,"n/a",B15/B61)</f>
        <v>4.8324998867599764E-2</v>
      </c>
      <c r="K15" s="30">
        <f>IF(D61=0,"n/a",D15/D61)</f>
        <v>4.8666316984150228E-2</v>
      </c>
    </row>
    <row r="16" spans="1:11" ht="8.4" customHeight="1" x14ac:dyDescent="0.25">
      <c r="A16" s="19"/>
      <c r="B16" s="33"/>
      <c r="C16" s="1"/>
      <c r="D16" s="33"/>
      <c r="E16" s="28"/>
      <c r="F16" s="33"/>
      <c r="G16" s="28"/>
      <c r="H16" s="34" t="s">
        <v>3</v>
      </c>
      <c r="I16" s="25"/>
      <c r="J16" s="35"/>
      <c r="K16" s="35" t="s">
        <v>14</v>
      </c>
    </row>
    <row r="17" spans="1:11" ht="13.8" x14ac:dyDescent="0.25">
      <c r="A17" s="36" t="s">
        <v>15</v>
      </c>
      <c r="B17" s="37">
        <f>SUM(B11:B16)</f>
        <v>2592056031.8699999</v>
      </c>
      <c r="C17" s="1"/>
      <c r="D17" s="37">
        <f>SUM(D11:D16)</f>
        <v>2391923410.3899999</v>
      </c>
      <c r="E17" s="28"/>
      <c r="F17" s="37">
        <f>SUM(F11:F16)</f>
        <v>200132621.48000014</v>
      </c>
      <c r="G17" s="28"/>
      <c r="H17" s="39">
        <f>IF(D17=0,"n/a",IF(AND(F17/D17&lt;1,F17/D17&gt;-1),F17/D17,"n/a"))</f>
        <v>8.3670162936934842E-2</v>
      </c>
      <c r="I17" s="25"/>
      <c r="J17" s="40">
        <f>IF(B62=0,"n/a",B17/B62)</f>
        <v>0.11933201805789505</v>
      </c>
      <c r="K17" s="40">
        <f>IF(D62=0,"n/a",D17/D62)</f>
        <v>0.11348971281572524</v>
      </c>
    </row>
    <row r="18" spans="1:11" ht="13.8" x14ac:dyDescent="0.25">
      <c r="A18" s="21" t="s">
        <v>16</v>
      </c>
      <c r="B18" s="28">
        <v>24975512.690000001</v>
      </c>
      <c r="C18" s="1"/>
      <c r="D18" s="28">
        <v>20612962.02</v>
      </c>
      <c r="E18" s="28"/>
      <c r="F18" s="28">
        <f>B18-D18</f>
        <v>4362550.6700000018</v>
      </c>
      <c r="G18" s="28"/>
      <c r="H18" s="45">
        <f>IF(D18=0,"n/a",IF(AND(F18/D18&lt;1,F18/D18&gt;-1),F18/D18,"n/a"))</f>
        <v>0.21164113463010212</v>
      </c>
      <c r="I18" s="32"/>
      <c r="J18" s="30">
        <f>IF(B63=0,"n/a",B18/B63)</f>
        <v>1.0810813015688233E-2</v>
      </c>
      <c r="K18" s="30">
        <f>IF(D63=0,"n/a",D18/D63)</f>
        <v>9.1211255113994739E-3</v>
      </c>
    </row>
    <row r="19" spans="1:11" ht="13.8" x14ac:dyDescent="0.25">
      <c r="A19" s="21" t="s">
        <v>17</v>
      </c>
      <c r="B19" s="28">
        <v>457483252.68000001</v>
      </c>
      <c r="C19" s="1"/>
      <c r="D19" s="28">
        <v>151166300.50999999</v>
      </c>
      <c r="E19" s="28"/>
      <c r="F19" s="28">
        <f>B19-D19</f>
        <v>306316952.17000002</v>
      </c>
      <c r="G19" s="28"/>
      <c r="H19" s="45" t="str">
        <f>IF(D19=0,"n/a",IF(AND(F19/D19&lt;1,F19/D19&gt;-1),F19/D19,"n/a"))</f>
        <v>n/a</v>
      </c>
      <c r="I19" s="25"/>
      <c r="J19" s="40">
        <f>IF(B64=0,"n/a",B19/B64)</f>
        <v>9.7975270238039008E-2</v>
      </c>
      <c r="K19" s="40">
        <f>IF(D64=0,"n/a",D19/D64)</f>
        <v>4.4869866230735751E-2</v>
      </c>
    </row>
    <row r="20" spans="1:11" ht="6" customHeight="1" x14ac:dyDescent="0.25">
      <c r="A20" s="19"/>
      <c r="B20" s="41"/>
      <c r="C20" s="1"/>
      <c r="D20" s="41"/>
      <c r="E20" s="42"/>
      <c r="F20" s="41"/>
      <c r="G20" s="42"/>
      <c r="H20" s="41" t="s">
        <v>3</v>
      </c>
      <c r="I20" s="43"/>
      <c r="J20" s="43"/>
      <c r="K20" s="43"/>
    </row>
    <row r="21" spans="1:11" ht="13.8" x14ac:dyDescent="0.25">
      <c r="A21" s="44" t="s">
        <v>18</v>
      </c>
      <c r="B21" s="28">
        <f>SUM(B17:B19)</f>
        <v>3074514797.2399998</v>
      </c>
      <c r="C21" s="1"/>
      <c r="D21" s="28">
        <f>SUM(D17:D19)</f>
        <v>2563702672.9200001</v>
      </c>
      <c r="E21" s="28"/>
      <c r="F21" s="28">
        <f>SUM(F17:F19)</f>
        <v>510812124.32000017</v>
      </c>
      <c r="G21" s="28"/>
      <c r="H21" s="45">
        <f>IF(D21=0,"n/a",IF(AND(F21/D21&lt;1,F21/D21&gt;-1),F21/D21,"n/a"))</f>
        <v>0.19924780268618145</v>
      </c>
      <c r="I21" s="25"/>
      <c r="J21" s="24"/>
      <c r="K21" s="24"/>
    </row>
    <row r="22" spans="1:11" ht="6.6" customHeight="1" x14ac:dyDescent="0.25">
      <c r="A22" s="46"/>
      <c r="B22" s="31"/>
      <c r="C22" s="1"/>
      <c r="D22" s="31"/>
      <c r="E22" s="31"/>
      <c r="F22" s="31"/>
      <c r="G22" s="31"/>
      <c r="H22" s="47" t="s">
        <v>3</v>
      </c>
      <c r="I22" s="32"/>
      <c r="J22" s="47"/>
      <c r="K22" s="47"/>
    </row>
    <row r="23" spans="1:11" ht="13.8" x14ac:dyDescent="0.25">
      <c r="A23" s="21" t="s">
        <v>19</v>
      </c>
      <c r="B23" s="28">
        <v>150795899.68000001</v>
      </c>
      <c r="C23" s="1"/>
      <c r="D23" s="28">
        <v>62007333.700000003</v>
      </c>
      <c r="E23" s="31"/>
      <c r="F23" s="28">
        <f>B23-D23</f>
        <v>88788565.980000004</v>
      </c>
      <c r="G23" s="31"/>
      <c r="H23" s="45" t="str">
        <f>IF(D23=0,"n/a",IF(AND(F23/D23&lt;1,F23/D23&gt;-1),F23/D23,"n/a"))</f>
        <v>n/a</v>
      </c>
      <c r="I23" s="32"/>
      <c r="J23" s="47"/>
      <c r="K23" s="47"/>
    </row>
    <row r="24" spans="1:11" ht="13.8" x14ac:dyDescent="0.25">
      <c r="A24" s="21" t="s">
        <v>20</v>
      </c>
      <c r="B24" s="28">
        <v>25315246.829999998</v>
      </c>
      <c r="C24" s="1"/>
      <c r="D24" s="28">
        <v>25135731.600000001</v>
      </c>
      <c r="E24" s="31"/>
      <c r="F24" s="28">
        <f>B24-D24</f>
        <v>179515.22999999672</v>
      </c>
      <c r="G24" s="31"/>
      <c r="H24" s="45">
        <f>IF(D24=0,"n/a",IF(AND(F24/D24&lt;1,F24/D24&gt;-1),F24/D24,"n/a"))</f>
        <v>7.1418342961617519E-3</v>
      </c>
      <c r="I24" s="32"/>
      <c r="J24" s="47"/>
      <c r="K24" s="47"/>
    </row>
    <row r="25" spans="1:11" ht="13.8" x14ac:dyDescent="0.25">
      <c r="A25" s="21" t="s">
        <v>21</v>
      </c>
      <c r="B25" s="28">
        <v>-63433084.439999998</v>
      </c>
      <c r="C25" s="1"/>
      <c r="D25" s="28">
        <v>-35194876.409999996</v>
      </c>
      <c r="E25" s="31"/>
      <c r="F25" s="28">
        <f>B25-D25</f>
        <v>-28238208.030000001</v>
      </c>
      <c r="G25" s="31"/>
      <c r="H25" s="45">
        <f>IF(D25=0,"n/a",IF(AND(F25/D25&lt;1,F25/D25&gt;-1),F25/D25,"n/a"))</f>
        <v>0.80233860466055273</v>
      </c>
      <c r="I25" s="32"/>
      <c r="J25" s="47"/>
      <c r="K25" s="47"/>
    </row>
    <row r="26" spans="1:11" ht="13.8" x14ac:dyDescent="0.25">
      <c r="A26" s="21" t="s">
        <v>22</v>
      </c>
      <c r="B26" s="37">
        <v>28047752.879999999</v>
      </c>
      <c r="C26" s="1"/>
      <c r="D26" s="37">
        <v>53756876.880000003</v>
      </c>
      <c r="E26" s="31"/>
      <c r="F26" s="37">
        <f>B26-D26</f>
        <v>-25709124.000000004</v>
      </c>
      <c r="G26" s="31"/>
      <c r="H26" s="39">
        <f>IF(D26=0,"n/a",IF(AND(F26/D26&lt;1,F26/D26&gt;-1),F26/D26,"n/a"))</f>
        <v>-0.47824809572531107</v>
      </c>
      <c r="I26" s="32"/>
      <c r="J26" s="47"/>
      <c r="K26" s="47"/>
    </row>
    <row r="27" spans="1:11" ht="13.8" x14ac:dyDescent="0.25">
      <c r="A27" s="21" t="s">
        <v>23</v>
      </c>
      <c r="B27" s="37">
        <f>SUM(B23:B26)</f>
        <v>140725814.94999999</v>
      </c>
      <c r="C27" s="1"/>
      <c r="D27" s="37">
        <f>SUM(D23:D26)</f>
        <v>105705065.77000001</v>
      </c>
      <c r="E27" s="28"/>
      <c r="F27" s="37">
        <f>SUM(F23:F26)</f>
        <v>35020749.180000007</v>
      </c>
      <c r="G27" s="28"/>
      <c r="H27" s="39">
        <f>IF(D27=0,"n/a",IF(AND(F27/D27&lt;1,F27/D27&gt;-1),F27/D27,"n/a"))</f>
        <v>0.33130625221122745</v>
      </c>
      <c r="I27" s="25"/>
      <c r="J27" s="24"/>
      <c r="K27" s="24"/>
    </row>
    <row r="28" spans="1:11" ht="6.6" customHeight="1" x14ac:dyDescent="0.25">
      <c r="A28" s="46"/>
      <c r="B28" s="48"/>
      <c r="C28" s="1"/>
      <c r="D28" s="48"/>
      <c r="E28" s="48"/>
      <c r="F28" s="48"/>
      <c r="G28" s="31"/>
      <c r="H28" s="47" t="s">
        <v>3</v>
      </c>
      <c r="I28" s="32"/>
      <c r="J28" s="47"/>
      <c r="K28" s="47"/>
    </row>
    <row r="29" spans="1:11" ht="14.4" thickBot="1" x14ac:dyDescent="0.3">
      <c r="A29" s="36" t="s">
        <v>24</v>
      </c>
      <c r="B29" s="49">
        <f>+B27+B21</f>
        <v>3215240612.1899996</v>
      </c>
      <c r="C29" s="1"/>
      <c r="D29" s="49">
        <f>+D27+D21</f>
        <v>2669407738.6900001</v>
      </c>
      <c r="E29" s="22"/>
      <c r="F29" s="49">
        <f>+F27+F21</f>
        <v>545832873.50000024</v>
      </c>
      <c r="G29" s="28"/>
      <c r="H29" s="50">
        <f>IF(D29=0,"n/a",IF(AND(F29/D29&lt;1,F29/D29&gt;-1),F29/D29,"n/a"))</f>
        <v>0.20447714509431417</v>
      </c>
      <c r="I29" s="25"/>
      <c r="J29" s="24"/>
      <c r="K29" s="24"/>
    </row>
    <row r="30" spans="1:11" ht="4.2" customHeight="1" thickTop="1" x14ac:dyDescent="0.25">
      <c r="A30" s="21"/>
      <c r="B30" s="48"/>
      <c r="C30" s="1"/>
      <c r="D30" s="48"/>
      <c r="E30" s="22"/>
      <c r="F30" s="48"/>
      <c r="G30" s="28"/>
      <c r="H30" s="51"/>
      <c r="I30" s="25"/>
      <c r="J30" s="24"/>
      <c r="K30" s="24"/>
    </row>
    <row r="31" spans="1:11" ht="13.2" customHeight="1" x14ac:dyDescent="0.25">
      <c r="A31" s="19"/>
      <c r="B31" s="52"/>
      <c r="C31" s="1"/>
      <c r="D31" s="52"/>
      <c r="E31" s="52"/>
      <c r="F31" s="52"/>
      <c r="G31" s="53"/>
      <c r="H31" s="28"/>
      <c r="I31" s="54"/>
      <c r="J31" s="43"/>
      <c r="K31" s="43"/>
    </row>
    <row r="32" spans="1:11" ht="13.8" x14ac:dyDescent="0.25">
      <c r="A32" s="21" t="s">
        <v>30</v>
      </c>
      <c r="B32" s="22">
        <v>100830518.2</v>
      </c>
      <c r="C32" s="1"/>
      <c r="D32" s="22">
        <v>93751024.640000001</v>
      </c>
      <c r="E32" s="22"/>
      <c r="F32" s="22"/>
      <c r="G32" s="28"/>
      <c r="H32" s="28"/>
      <c r="I32" s="24"/>
      <c r="J32" s="24"/>
      <c r="K32" s="24"/>
    </row>
    <row r="33" spans="1:11" ht="13.8" x14ac:dyDescent="0.25">
      <c r="A33" s="21" t="s">
        <v>31</v>
      </c>
      <c r="B33" s="28">
        <v>-82193280.790000007</v>
      </c>
      <c r="C33" s="1"/>
      <c r="D33" s="28">
        <v>-83528272.310000002</v>
      </c>
      <c r="E33" s="22"/>
      <c r="F33" s="22"/>
      <c r="G33" s="28"/>
      <c r="H33" s="28"/>
      <c r="I33" s="25"/>
      <c r="J33" s="24"/>
      <c r="K33" s="24"/>
    </row>
    <row r="34" spans="1:11" ht="12" customHeight="1" x14ac:dyDescent="0.25">
      <c r="A34" s="21" t="s">
        <v>32</v>
      </c>
      <c r="B34" s="28">
        <v>107925700.61</v>
      </c>
      <c r="C34" s="1"/>
      <c r="D34" s="28">
        <v>85145327.519999996</v>
      </c>
      <c r="E34" s="63"/>
      <c r="F34" s="63"/>
      <c r="G34" s="64"/>
      <c r="H34" s="64"/>
      <c r="I34" s="19"/>
      <c r="J34" s="19"/>
      <c r="K34" s="19"/>
    </row>
    <row r="35" spans="1:11" ht="13.8" x14ac:dyDescent="0.25">
      <c r="A35" s="21" t="s">
        <v>33</v>
      </c>
      <c r="B35" s="28">
        <v>-21196310.41</v>
      </c>
      <c r="C35" s="1"/>
      <c r="D35" s="28">
        <v>-30209118.16</v>
      </c>
      <c r="E35" s="22"/>
      <c r="F35" s="22"/>
      <c r="G35" s="28"/>
      <c r="H35" s="28"/>
      <c r="I35" s="24"/>
      <c r="J35" s="24"/>
      <c r="K35" s="24"/>
    </row>
    <row r="36" spans="1:11" ht="13.8" x14ac:dyDescent="0.25">
      <c r="A36" s="21" t="s">
        <v>34</v>
      </c>
      <c r="B36" s="28">
        <v>46802438.469999999</v>
      </c>
      <c r="C36" s="1"/>
      <c r="D36" s="28">
        <v>45377197.189999998</v>
      </c>
      <c r="E36" s="22"/>
      <c r="F36" s="22"/>
      <c r="G36" s="28"/>
      <c r="H36" s="28"/>
      <c r="I36" s="24"/>
      <c r="J36" s="24"/>
      <c r="K36" s="24"/>
    </row>
    <row r="37" spans="1:11" ht="13.8" x14ac:dyDescent="0.25">
      <c r="A37" s="21" t="s">
        <v>35</v>
      </c>
      <c r="B37" s="28">
        <v>53392161.960000001</v>
      </c>
      <c r="C37" s="1"/>
      <c r="D37" s="28">
        <v>54535989.833999999</v>
      </c>
      <c r="E37" s="22"/>
      <c r="F37" s="22"/>
      <c r="G37" s="28"/>
      <c r="H37" s="28"/>
      <c r="I37" s="24"/>
      <c r="J37" s="24"/>
      <c r="K37" s="24"/>
    </row>
    <row r="38" spans="1:11" ht="13.8" x14ac:dyDescent="0.25">
      <c r="A38" s="21" t="s">
        <v>36</v>
      </c>
      <c r="B38" s="28">
        <v>43404791.780000001</v>
      </c>
      <c r="C38" s="1"/>
      <c r="D38" s="28">
        <v>24561295.879999999</v>
      </c>
      <c r="E38" s="22"/>
      <c r="F38" s="22"/>
      <c r="G38" s="28"/>
      <c r="H38" s="28"/>
      <c r="I38" s="24"/>
      <c r="J38" s="24"/>
      <c r="K38" s="24"/>
    </row>
    <row r="39" spans="1:11" ht="13.8" x14ac:dyDescent="0.25">
      <c r="A39" s="21" t="s">
        <v>37</v>
      </c>
      <c r="B39" s="28">
        <v>0</v>
      </c>
      <c r="C39" s="1"/>
      <c r="D39" s="28">
        <v>0</v>
      </c>
      <c r="E39" s="22"/>
      <c r="F39" s="22"/>
      <c r="G39" s="28"/>
      <c r="H39" s="28"/>
      <c r="I39" s="24"/>
      <c r="J39" s="24"/>
      <c r="K39" s="24"/>
    </row>
    <row r="40" spans="1:11" ht="13.8" x14ac:dyDescent="0.25">
      <c r="A40" s="21" t="s">
        <v>38</v>
      </c>
      <c r="B40" s="28">
        <v>-323123.07</v>
      </c>
      <c r="C40" s="1"/>
      <c r="D40" s="28">
        <v>-778034.48</v>
      </c>
      <c r="E40" s="22"/>
      <c r="F40" s="22"/>
      <c r="G40" s="28"/>
      <c r="H40" s="28"/>
      <c r="I40" s="24"/>
      <c r="J40" s="24"/>
      <c r="K40" s="24"/>
    </row>
    <row r="41" spans="1:11" ht="13.8" x14ac:dyDescent="0.25">
      <c r="A41" s="21" t="s">
        <v>44</v>
      </c>
      <c r="B41" s="28">
        <v>-6764543.3099999996</v>
      </c>
      <c r="C41" s="1"/>
      <c r="D41" s="28">
        <v>0</v>
      </c>
      <c r="E41" s="22"/>
      <c r="F41" s="22"/>
      <c r="G41" s="28"/>
      <c r="H41" s="28"/>
      <c r="I41" s="24"/>
      <c r="J41" s="24"/>
      <c r="K41" s="24"/>
    </row>
    <row r="42" spans="1:11" ht="13.8" x14ac:dyDescent="0.25">
      <c r="A42" s="21" t="s">
        <v>39</v>
      </c>
      <c r="B42" s="28">
        <v>54465912.140000001</v>
      </c>
      <c r="C42" s="1"/>
      <c r="D42" s="28">
        <v>58936392.450000003</v>
      </c>
      <c r="E42" s="22"/>
      <c r="F42" s="22"/>
      <c r="G42" s="28"/>
      <c r="H42" s="28"/>
      <c r="I42" s="24"/>
      <c r="J42" s="24"/>
      <c r="K42" s="24"/>
    </row>
    <row r="43" spans="1:11" ht="13.8" x14ac:dyDescent="0.25">
      <c r="A43" s="21" t="s">
        <v>45</v>
      </c>
      <c r="B43" s="28">
        <v>9476143.6799999997</v>
      </c>
      <c r="C43" s="1"/>
      <c r="D43" s="28">
        <v>0</v>
      </c>
      <c r="E43" s="22"/>
      <c r="F43" s="22"/>
      <c r="G43" s="28"/>
      <c r="H43" s="28"/>
      <c r="I43" s="24"/>
      <c r="J43" s="24"/>
      <c r="K43" s="24"/>
    </row>
    <row r="44" spans="1:11" ht="13.8" x14ac:dyDescent="0.25">
      <c r="A44" s="21" t="s">
        <v>46</v>
      </c>
      <c r="B44" s="28">
        <v>13489865.49</v>
      </c>
      <c r="C44" s="1"/>
      <c r="D44" s="28">
        <v>0</v>
      </c>
      <c r="E44" s="22"/>
      <c r="F44" s="22"/>
      <c r="G44" s="28"/>
      <c r="H44" s="28"/>
      <c r="I44" s="24"/>
      <c r="J44" s="24"/>
      <c r="K44" s="24"/>
    </row>
    <row r="45" spans="1:11" ht="13.8" x14ac:dyDescent="0.25">
      <c r="A45" s="21" t="s">
        <v>47</v>
      </c>
      <c r="B45" s="28">
        <v>49608780.100000001</v>
      </c>
      <c r="C45" s="1"/>
      <c r="D45" s="28">
        <v>0</v>
      </c>
      <c r="E45" s="22"/>
      <c r="F45" s="22"/>
      <c r="G45" s="28"/>
      <c r="H45" s="28"/>
      <c r="I45" s="24"/>
      <c r="J45" s="24"/>
      <c r="K45" s="24"/>
    </row>
    <row r="46" spans="1:11" ht="13.8" x14ac:dyDescent="0.25">
      <c r="A46" s="21" t="s">
        <v>48</v>
      </c>
      <c r="B46" s="28">
        <v>24936243.550000001</v>
      </c>
      <c r="C46" s="1"/>
      <c r="D46" s="28">
        <v>0</v>
      </c>
      <c r="E46" s="22"/>
      <c r="F46" s="22"/>
      <c r="G46" s="28"/>
      <c r="H46" s="28"/>
      <c r="I46" s="24"/>
      <c r="J46" s="24"/>
      <c r="K46" s="24"/>
    </row>
    <row r="47" spans="1:11" ht="13.8" x14ac:dyDescent="0.25">
      <c r="A47" s="21" t="s">
        <v>50</v>
      </c>
      <c r="B47" s="28">
        <v>675492.68</v>
      </c>
      <c r="C47" s="1"/>
      <c r="D47" s="28">
        <v>0</v>
      </c>
      <c r="E47" s="22"/>
      <c r="F47" s="22"/>
      <c r="G47" s="28"/>
      <c r="H47" s="28"/>
      <c r="I47" s="24"/>
      <c r="J47" s="24"/>
      <c r="K47" s="24"/>
    </row>
    <row r="48" spans="1:11" ht="13.8" x14ac:dyDescent="0.25">
      <c r="A48" s="21" t="s">
        <v>51</v>
      </c>
      <c r="B48" s="28">
        <v>0</v>
      </c>
      <c r="C48" s="1"/>
      <c r="D48" s="28">
        <v>-433348.89</v>
      </c>
      <c r="E48" s="22"/>
      <c r="F48" s="22"/>
      <c r="G48" s="28"/>
      <c r="H48" s="28"/>
      <c r="I48" s="24"/>
      <c r="J48" s="24"/>
      <c r="K48" s="24"/>
    </row>
    <row r="49" spans="1:11" ht="12.75" customHeight="1" x14ac:dyDescent="0.25">
      <c r="A49" s="21" t="s">
        <v>40</v>
      </c>
      <c r="B49" s="28">
        <v>12083363.529999999</v>
      </c>
      <c r="C49" s="1"/>
      <c r="D49" s="28">
        <v>0</v>
      </c>
      <c r="E49" s="22"/>
      <c r="F49" s="22"/>
      <c r="G49" s="28"/>
      <c r="H49" s="28"/>
      <c r="I49" s="24"/>
      <c r="J49" s="24"/>
      <c r="K49" s="24"/>
    </row>
    <row r="50" spans="1:11" ht="12.75" customHeight="1" x14ac:dyDescent="0.25">
      <c r="A50" s="21" t="s">
        <v>41</v>
      </c>
      <c r="B50" s="28">
        <v>-16811715.27</v>
      </c>
      <c r="C50" s="1"/>
      <c r="D50" s="28">
        <v>-16499541.93</v>
      </c>
      <c r="E50" s="22"/>
      <c r="F50" s="22"/>
      <c r="G50" s="28"/>
      <c r="H50" s="28"/>
      <c r="I50" s="24"/>
      <c r="J50" s="24"/>
      <c r="K50" s="24"/>
    </row>
    <row r="51" spans="1:11" ht="12.75" customHeight="1" x14ac:dyDescent="0.25">
      <c r="A51" s="21" t="s">
        <v>42</v>
      </c>
      <c r="B51" s="28">
        <v>8170150</v>
      </c>
      <c r="C51" s="1"/>
      <c r="D51" s="28">
        <v>8188795.3700000001</v>
      </c>
      <c r="E51" s="22"/>
      <c r="F51" s="22"/>
      <c r="G51" s="28"/>
      <c r="H51" s="28"/>
      <c r="I51" s="24"/>
      <c r="J51" s="24"/>
      <c r="K51" s="24"/>
    </row>
    <row r="52" spans="1:11" ht="12.75" customHeight="1" x14ac:dyDescent="0.25">
      <c r="A52" s="21"/>
      <c r="B52" s="28"/>
      <c r="C52" s="1"/>
      <c r="D52" s="28"/>
      <c r="E52" s="22"/>
      <c r="F52" s="22"/>
      <c r="G52" s="28"/>
      <c r="H52" s="28"/>
      <c r="I52" s="24"/>
      <c r="J52" s="24"/>
      <c r="K52" s="24"/>
    </row>
    <row r="53" spans="1:11" ht="13.2" customHeight="1" x14ac:dyDescent="0.25">
      <c r="A53" s="21"/>
      <c r="B53" s="56"/>
      <c r="C53" s="1"/>
      <c r="D53" s="56"/>
      <c r="E53" s="56"/>
      <c r="F53" s="58" t="s">
        <v>29</v>
      </c>
      <c r="G53" s="10"/>
      <c r="H53" s="10"/>
      <c r="I53" s="8"/>
      <c r="J53" s="8"/>
      <c r="K53" s="8"/>
    </row>
    <row r="54" spans="1:11" ht="13.8" x14ac:dyDescent="0.25">
      <c r="A54" s="8"/>
      <c r="B54" s="59" t="s">
        <v>5</v>
      </c>
      <c r="C54" s="1"/>
      <c r="D54" s="59" t="s">
        <v>5</v>
      </c>
      <c r="E54" s="56"/>
      <c r="F54" s="56"/>
      <c r="G54" s="8"/>
      <c r="H54" s="8"/>
      <c r="I54" s="60"/>
      <c r="J54" s="8"/>
      <c r="K54" s="8"/>
    </row>
    <row r="55" spans="1:11" ht="13.2" customHeight="1" x14ac:dyDescent="0.25">
      <c r="A55" s="15" t="s">
        <v>25</v>
      </c>
      <c r="B55" s="16">
        <v>2023</v>
      </c>
      <c r="C55" s="1"/>
      <c r="D55" s="16">
        <v>2022</v>
      </c>
      <c r="E55" s="56"/>
      <c r="F55" s="85" t="s">
        <v>7</v>
      </c>
      <c r="G55" s="8"/>
      <c r="H55" s="17" t="s">
        <v>8</v>
      </c>
      <c r="I55" s="14"/>
      <c r="J55" s="8"/>
      <c r="K55" s="8"/>
    </row>
    <row r="56" spans="1:11" ht="6" customHeight="1" x14ac:dyDescent="0.25">
      <c r="A56" s="19"/>
      <c r="B56" s="62"/>
      <c r="C56" s="1"/>
      <c r="D56" s="62"/>
      <c r="E56" s="63"/>
      <c r="F56" s="62"/>
      <c r="G56" s="64"/>
      <c r="H56" s="65"/>
      <c r="I56" s="20"/>
      <c r="J56" s="19"/>
      <c r="K56" s="19"/>
    </row>
    <row r="57" spans="1:11" ht="13.8" x14ac:dyDescent="0.25">
      <c r="A57" s="21" t="s">
        <v>9</v>
      </c>
      <c r="B57" s="66">
        <v>11825234289.030001</v>
      </c>
      <c r="C57" s="1"/>
      <c r="D57" s="69">
        <v>11433069039.74</v>
      </c>
      <c r="E57" s="66"/>
      <c r="F57" s="66">
        <f>+B57-D57</f>
        <v>392165249.29000092</v>
      </c>
      <c r="G57" s="38"/>
      <c r="H57" s="45">
        <f t="shared" ref="H57:H65" si="0">IF(D57=0,"n/a",IF(AND(F57/D57&lt;1,F57/D57&gt;-1),F57/D57,"n/a"))</f>
        <v>3.4300960479367419E-2</v>
      </c>
      <c r="I57" s="67"/>
      <c r="J57" s="19"/>
      <c r="K57" s="19"/>
    </row>
    <row r="58" spans="1:11" ht="12.75" customHeight="1" x14ac:dyDescent="0.25">
      <c r="A58" s="21" t="s">
        <v>10</v>
      </c>
      <c r="B58" s="66">
        <v>8702475286.0900002</v>
      </c>
      <c r="C58" s="1"/>
      <c r="D58" s="69">
        <v>8480786817.4799995</v>
      </c>
      <c r="E58" s="66"/>
      <c r="F58" s="66">
        <f>+B58-D58</f>
        <v>221688468.61000061</v>
      </c>
      <c r="G58" s="38"/>
      <c r="H58" s="45">
        <f t="shared" si="0"/>
        <v>2.6140082681134252E-2</v>
      </c>
      <c r="I58" s="67"/>
      <c r="J58" s="19"/>
      <c r="K58" s="19"/>
    </row>
    <row r="59" spans="1:11" ht="13.8" x14ac:dyDescent="0.25">
      <c r="A59" s="21" t="s">
        <v>11</v>
      </c>
      <c r="B59" s="66">
        <v>1116654626.0599999</v>
      </c>
      <c r="C59" s="1"/>
      <c r="D59" s="69">
        <v>1085726472.4400001</v>
      </c>
      <c r="E59" s="66"/>
      <c r="F59" s="66">
        <f>+B59-D59</f>
        <v>30928153.619999886</v>
      </c>
      <c r="G59" s="38"/>
      <c r="H59" s="45">
        <f t="shared" si="0"/>
        <v>2.8486137535629678E-2</v>
      </c>
      <c r="I59" s="67"/>
      <c r="J59" s="19"/>
      <c r="K59" s="19"/>
    </row>
    <row r="60" spans="1:11" ht="13.8" x14ac:dyDescent="0.25">
      <c r="A60" s="21" t="s">
        <v>12</v>
      </c>
      <c r="B60" s="66">
        <v>69950500.719999999</v>
      </c>
      <c r="C60" s="1"/>
      <c r="D60" s="69">
        <v>69441315.230000004</v>
      </c>
      <c r="E60" s="66"/>
      <c r="F60" s="66">
        <f>+B60-D60</f>
        <v>509185.48999999464</v>
      </c>
      <c r="G60" s="38"/>
      <c r="H60" s="45">
        <f t="shared" si="0"/>
        <v>7.3326014680669032E-3</v>
      </c>
      <c r="I60" s="67"/>
      <c r="J60" s="68"/>
      <c r="K60" s="19"/>
    </row>
    <row r="61" spans="1:11" ht="12.75" customHeight="1" x14ac:dyDescent="0.25">
      <c r="A61" s="84" t="s">
        <v>13</v>
      </c>
      <c r="B61" s="75">
        <v>7064640</v>
      </c>
      <c r="C61" s="1"/>
      <c r="D61" s="75">
        <v>7101680</v>
      </c>
      <c r="E61" s="75"/>
      <c r="F61" s="75">
        <f>+B61-D61</f>
        <v>-37040</v>
      </c>
      <c r="G61" s="83"/>
      <c r="H61" s="39">
        <f t="shared" si="0"/>
        <v>-5.2156672787284138E-3</v>
      </c>
      <c r="I61" s="67"/>
      <c r="J61" s="19"/>
      <c r="K61" s="19"/>
    </row>
    <row r="62" spans="1:11" ht="12.75" customHeight="1" x14ac:dyDescent="0.25">
      <c r="A62" s="44" t="s">
        <v>15</v>
      </c>
      <c r="B62" s="69">
        <f>SUM(B57:B61)</f>
        <v>21721379341.900005</v>
      </c>
      <c r="C62" s="1"/>
      <c r="D62" s="69">
        <f>SUM(D57:D61)</f>
        <v>21076125324.889999</v>
      </c>
      <c r="E62" s="69"/>
      <c r="F62" s="69">
        <f>SUM(F57:F61)</f>
        <v>645254017.01000142</v>
      </c>
      <c r="G62" s="70"/>
      <c r="H62" s="45">
        <f t="shared" si="0"/>
        <v>3.0615400462056661E-2</v>
      </c>
      <c r="I62" s="67"/>
      <c r="J62" s="19"/>
      <c r="K62" s="19"/>
    </row>
    <row r="63" spans="1:11" ht="13.8" x14ac:dyDescent="0.25">
      <c r="A63" s="21" t="s">
        <v>16</v>
      </c>
      <c r="B63" s="66">
        <v>2310234452.6500001</v>
      </c>
      <c r="C63" s="1"/>
      <c r="D63" s="66">
        <v>2259914304.9000001</v>
      </c>
      <c r="E63" s="69"/>
      <c r="F63" s="66">
        <f>+B63-D63</f>
        <v>50320147.75</v>
      </c>
      <c r="G63" s="70"/>
      <c r="H63" s="45">
        <f t="shared" si="0"/>
        <v>2.2266396403126727E-2</v>
      </c>
      <c r="I63" s="67"/>
      <c r="J63" s="19"/>
      <c r="K63" s="19"/>
    </row>
    <row r="64" spans="1:11" ht="13.8" x14ac:dyDescent="0.25">
      <c r="A64" s="84" t="s">
        <v>17</v>
      </c>
      <c r="B64" s="75">
        <v>4669374747</v>
      </c>
      <c r="C64" s="1"/>
      <c r="D64" s="75">
        <v>3368993786</v>
      </c>
      <c r="E64" s="75"/>
      <c r="F64" s="75">
        <f>+B64-D64</f>
        <v>1300380961</v>
      </c>
      <c r="G64" s="83"/>
      <c r="H64" s="39">
        <f t="shared" si="0"/>
        <v>0.38598496868821475</v>
      </c>
      <c r="I64" s="67"/>
      <c r="J64" s="19"/>
      <c r="K64" s="19"/>
    </row>
    <row r="65" spans="1:11" ht="14.4" thickBot="1" x14ac:dyDescent="0.3">
      <c r="A65" s="36" t="s">
        <v>26</v>
      </c>
      <c r="B65" s="78">
        <f>SUM(B62:B64)</f>
        <v>28700988541.550007</v>
      </c>
      <c r="C65" s="1"/>
      <c r="D65" s="78">
        <f>SUM(D62:D64)</f>
        <v>26705033415.790001</v>
      </c>
      <c r="E65" s="66"/>
      <c r="F65" s="78">
        <f>SUM(F62:F64)</f>
        <v>1995955125.7600014</v>
      </c>
      <c r="G65" s="38"/>
      <c r="H65" s="50">
        <f t="shared" si="0"/>
        <v>7.4740783682369194E-2</v>
      </c>
      <c r="I65" s="67"/>
      <c r="J65" s="19"/>
      <c r="K65" s="19"/>
    </row>
    <row r="66" spans="1:11" ht="13.8" thickTop="1" x14ac:dyDescent="0.25"/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DC1AEC-DCC8-431E-96C4-39EC612890C5}"/>
</file>

<file path=customXml/itemProps2.xml><?xml version="1.0" encoding="utf-8"?>
<ds:datastoreItem xmlns:ds="http://schemas.openxmlformats.org/officeDocument/2006/customXml" ds:itemID="{17BB416B-2751-472B-BA70-F6EB71B0C7E3}"/>
</file>

<file path=customXml/itemProps3.xml><?xml version="1.0" encoding="utf-8"?>
<ds:datastoreItem xmlns:ds="http://schemas.openxmlformats.org/officeDocument/2006/customXml" ds:itemID="{508A131F-9FD2-4E0E-8A50-F114D1123125}"/>
</file>

<file path=customXml/itemProps4.xml><?xml version="1.0" encoding="utf-8"?>
<ds:datastoreItem xmlns:ds="http://schemas.openxmlformats.org/officeDocument/2006/customXml" ds:itemID="{46D0835A-0611-402F-91B8-CC97A1AC1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01-2023 SOE</vt:lpstr>
      <vt:lpstr>02-2023 SOE </vt:lpstr>
      <vt:lpstr>03-2023 SOE</vt:lpstr>
      <vt:lpstr>12 ME 03-2023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2023-05-08T22:32:26Z</dcterms:created>
  <dcterms:modified xsi:type="dcterms:W3CDTF">2023-05-12T16:54:18Z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0x0101006E56B4D1795A2E4DB2F0B01679ED314A00EBB3894D21F1104EBD481C0EC17B398C</vt:lpwstr>
  </property>
  <property fmtid="{D5CDD505-2E9C-101B-9397-08002B2CF9AE}" pid="3" name="_docset_NoMedatataSyncRequired">
    <vt:lpwstr>False</vt:lpwstr>
  </property>
</Properties>
</file>