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publicservices-my.sharepoint.com/personal/easlema_repsrv_com/Documents/Maria Documents/``Maria Documents/`BU404 Docs/``Rate Cases/4183 YW Disposal increase 2024/"/>
    </mc:Choice>
  </mc:AlternateContent>
  <xr:revisionPtr revIDLastSave="59" documentId="8_{03D9B6FE-320A-4763-9614-0D0B549EE334}" xr6:coauthVersionLast="47" xr6:coauthVersionMax="47" xr10:uidLastSave="{FAB0E3EF-DC2A-4B7C-879D-70519E23EDD1}"/>
  <bookViews>
    <workbookView xWindow="-108" yWindow="-108" windowWidth="23256" windowHeight="12576" tabRatio="734" activeTab="1" xr2:uid="{00000000-000D-0000-FFFF-FFFF00000000}"/>
  </bookViews>
  <sheets>
    <sheet name="Calcs " sheetId="7" r:id="rId1"/>
    <sheet name="References" sheetId="4" r:id="rId2"/>
    <sheet name="Disposal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OS1" localSheetId="2">#REF!</definedName>
    <definedName name="_COS1">#REF!</definedName>
    <definedName name="_COS2" localSheetId="2">#REF!</definedName>
    <definedName name="_COS2">#REF!</definedName>
    <definedName name="_Key1" localSheetId="2" hidden="1">#REF!</definedName>
    <definedName name="_Key1" hidden="1">#REF!</definedName>
    <definedName name="_Key2" localSheetId="2" hidden="1">'[1]GL Codes'!$G$3:$G$3</definedName>
    <definedName name="_Key2" hidden="1">'[2]GL Codes'!$G$3:$G$3</definedName>
    <definedName name="_Order1" hidden="1">255</definedName>
    <definedName name="_Order2" hidden="1">255</definedName>
    <definedName name="_Sort" hidden="1">#REF!</definedName>
    <definedName name="Angie" hidden="1">#REF!</definedName>
    <definedName name="AprSun1" localSheetId="2">DATEVALUE("4/1/"&amp;TheYear)-WEEKDAY(DATEVALUE("4/1/"&amp;TheYear))+1</definedName>
    <definedName name="AprSun1">DATEVALUE("4/1/"&amp;TheYear)-WEEKDAY(DATEVALUE("4/1/"&amp;TheYear))+1</definedName>
    <definedName name="AugSun1" localSheetId="2">DATEVALUE("8/1/"&amp;TheYear)-WEEKDAY(DATEVALUE("8/1/"&amp;TheYear))+1</definedName>
    <definedName name="AugSun1">DATEVALUE("8/1/"&amp;TheYear)-WEEKDAY(DATEVALUE("8/1/"&amp;TheYear))+1</definedName>
    <definedName name="autemplate">'[3]AU Mapping TEMPLATE'!$A$1:$B$335</definedName>
    <definedName name="coa">'[4]lawson extract'!$D$2:$E$2761</definedName>
    <definedName name="colist">'[3]AW Co''s - Mapped only 10-23-08'!$A$2:$L$2107</definedName>
    <definedName name="color">#REF!</definedName>
    <definedName name="CommlStaffPriceOut">'[5]Price Out-Reg EASTSIDE-Resi'!#REF!</definedName>
    <definedName name="DBxStaffPriceOut">'[5]Price Out-Reg EASTSIDE-Resi'!#REF!</definedName>
    <definedName name="DecSun1" localSheetId="2">DATEVALUE("12/1/"&amp;TheYear)-WEEKDAY(DATEVALUE("12/1/"&amp;TheYear))+1</definedName>
    <definedName name="DecSun1">DATEVALUE("12/1/"&amp;TheYear)-WEEKDAY(DATEVALUE("12/1/"&amp;TheYear))+1</definedName>
    <definedName name="delete">'[6]Excluded divisions'!$C$2:$C$108</definedName>
    <definedName name="Division_Number">#REF!</definedName>
    <definedName name="DivName" localSheetId="2">[7]Start!$G$2</definedName>
    <definedName name="DivName">[8]Start!$G$2</definedName>
    <definedName name="DivNo" localSheetId="2">'[9]Cont Count Data'!#REF!</definedName>
    <definedName name="DivNo">'[10]Cont Count Data'!#REF!</definedName>
    <definedName name="EXT">#REF!</definedName>
    <definedName name="Hazardous_Stops">#REF!</definedName>
    <definedName name="helpp">#REF!,#REF!,#REF!,#REF!</definedName>
    <definedName name="infopro">#REF!,#REF!,#REF!,#REF!</definedName>
    <definedName name="INPUT">#REF!</definedName>
    <definedName name="INPUTc">#REF!</definedName>
    <definedName name="JEDate" localSheetId="2">[7]Start!$B$3</definedName>
    <definedName name="JEDate">[8]Start!$B$3</definedName>
    <definedName name="JEInitials" localSheetId="2">[7]Start!$B$7</definedName>
    <definedName name="JEInitials">[8]Start!$B$7</definedName>
    <definedName name="JulSun1" localSheetId="2">DATEVALUE("7/1/"&amp;TheYear)-WEEKDAY(DATEVALUE("7/1/"&amp;TheYear))+1</definedName>
    <definedName name="JulSun1">DATEVALUE("7/1/"&amp;TheYear)-WEEKDAY(DATEVALUE("7/1/"&amp;TheYear))+1</definedName>
    <definedName name="MATRIX">#REF!</definedName>
    <definedName name="MEDate">[11]Calcuation!$I$3</definedName>
    <definedName name="MFStaffPriceOut">'[5]Price Out-Reg EASTSIDE-Resi'!#REF!</definedName>
    <definedName name="NovSun1" localSheetId="2">DATEVALUE("11/1/"&amp;TheYear)-WEEKDAY(DATEVALUE("11/1/"&amp;TheYear))+1</definedName>
    <definedName name="NovSun1">DATEVALUE("11/1/"&amp;TheYear)-WEEKDAY(DATEVALUE("11/1/"&amp;TheYear))+1</definedName>
    <definedName name="OctSun1" localSheetId="2">DATEVALUE("10/1/"&amp;TheYear)-WEEKDAY(DATEVALUE("10/1/"&amp;TheYear))+1</definedName>
    <definedName name="OctSun1">DATEVALUE("10/1/"&amp;TheYear)-WEEKDAY(DATEVALUE("10/1/"&amp;TheYear))+1</definedName>
    <definedName name="OPRD">#REF!</definedName>
    <definedName name="Print_Area_MI">#REF!</definedName>
    <definedName name="Print_Area_MIc">#REF!</definedName>
    <definedName name="_xlnm.Print_Titles" localSheetId="2">Disposal!$3:$3</definedName>
    <definedName name="RefType" localSheetId="2">[7]Start!$B$5</definedName>
    <definedName name="RefType">[8]Start!$B$5</definedName>
    <definedName name="report">[12]ST97TONS!#REF!</definedName>
    <definedName name="ReslStaffPriceOut">'[5]Price Out-Reg EASTSIDE-Resi'!#REF!</definedName>
    <definedName name="search1" hidden="1">#REF!</definedName>
    <definedName name="search2" hidden="1">#REF!</definedName>
    <definedName name="SectorNme">[11]Calcuation!$I$5</definedName>
    <definedName name="SepSun1" localSheetId="2">DATEVALUE("9/1/"&amp;TheYear)-WEEKDAY(DATEVALUE("9/1/"&amp;TheYear))+1</definedName>
    <definedName name="SepSun1">DATEVALUE("9/1/"&amp;TheYear)-WEEKDAY(DATEVALUE("9/1/"&amp;TheYear))+1</definedName>
    <definedName name="slope">'[13]LG Nonpublic 2018 V5.0'!$X$58</definedName>
    <definedName name="sort1">#REF!</definedName>
    <definedName name="SPECIAL1" hidden="1">#REF!</definedName>
    <definedName name="SPECIAL2" hidden="1">#REF!</definedName>
    <definedName name="Tukwila_Report">[12]ST97TONS!#REF!</definedName>
    <definedName name="Tukwila_Report1">[12]ST97TONS!#REF!</definedName>
    <definedName name="y_inter1">'[13]LG Nonpublic 2018 V5.0'!$W$55</definedName>
    <definedName name="y_inter2">'[13]LG Nonpublic 2018 V5.0'!$W$56</definedName>
    <definedName name="y_inter3">'[13]LG Nonpublic 2018 V5.0'!$Y$55</definedName>
    <definedName name="y_inter4">'[13]LG Nonpublic 2018 V5.0'!$Y$56</definedName>
    <definedName name="Year">#REF!</definedName>
    <definedName name="Z_2D4BA4D8_9810_4CD8_BC99_BAF8C6DC6FDE_.wvu.PrintTitles" localSheetId="2" hidden="1">Disposal!$3:$3</definedName>
    <definedName name="Z_E9505D05_5738_4953_8422_9EB6E0EB24BD_.wvu.PrintTitles" localSheetId="2" hidden="1">Disposal!$3:$3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7" l="1"/>
  <c r="O4" i="7"/>
  <c r="I12" i="7"/>
  <c r="I13" i="7"/>
  <c r="H12" i="7"/>
  <c r="H13" i="7"/>
  <c r="G13" i="7"/>
  <c r="G12" i="7"/>
  <c r="F12" i="7"/>
  <c r="F13" i="7"/>
  <c r="E13" i="7"/>
  <c r="E12" i="7"/>
  <c r="I3" i="7"/>
  <c r="I4" i="7"/>
  <c r="H3" i="7"/>
  <c r="H4" i="7"/>
  <c r="G4" i="7"/>
  <c r="G3" i="7"/>
  <c r="F3" i="7"/>
  <c r="F4" i="7"/>
  <c r="E4" i="7"/>
  <c r="E3" i="7"/>
  <c r="D17" i="7" l="1"/>
  <c r="X178" i="12"/>
  <c r="Y178" i="12" s="1"/>
  <c r="W178" i="12"/>
  <c r="X160" i="12"/>
  <c r="Y160" i="12" s="1"/>
  <c r="W160" i="12"/>
  <c r="X146" i="12"/>
  <c r="Y146" i="12" s="1"/>
  <c r="W146" i="12"/>
  <c r="E126" i="12"/>
  <c r="E125" i="12"/>
  <c r="E124" i="12"/>
  <c r="E123" i="12"/>
  <c r="E121" i="12"/>
  <c r="E119" i="12"/>
  <c r="E115" i="12"/>
  <c r="E113" i="12"/>
  <c r="C106" i="12"/>
  <c r="B106" i="12"/>
  <c r="A106" i="12"/>
  <c r="A108" i="12" s="1"/>
  <c r="C103" i="12"/>
  <c r="B103" i="12"/>
  <c r="E98" i="12"/>
  <c r="U92" i="12"/>
  <c r="E88" i="12"/>
  <c r="E87" i="12"/>
  <c r="E86" i="12"/>
  <c r="E85" i="12"/>
  <c r="E122" i="12" s="1"/>
  <c r="E84" i="12"/>
  <c r="E83" i="12"/>
  <c r="E82" i="12"/>
  <c r="E118" i="12" s="1"/>
  <c r="E80" i="12"/>
  <c r="E79" i="12"/>
  <c r="E114" i="12" s="1"/>
  <c r="E78" i="12"/>
  <c r="E77" i="12"/>
  <c r="E111" i="12" s="1"/>
  <c r="E76" i="12"/>
  <c r="E110" i="12" s="1"/>
  <c r="E71" i="12"/>
  <c r="E103" i="12" s="1"/>
  <c r="E70" i="12"/>
  <c r="E102" i="12" s="1"/>
  <c r="E69" i="12"/>
  <c r="E101" i="12" s="1"/>
  <c r="E68" i="12"/>
  <c r="E99" i="12" s="1"/>
  <c r="E67" i="12"/>
  <c r="E54" i="12"/>
  <c r="E53" i="12"/>
  <c r="E52" i="12"/>
  <c r="E49" i="12"/>
  <c r="A49" i="12"/>
  <c r="E46" i="12"/>
  <c r="E40" i="12"/>
  <c r="E39" i="12"/>
  <c r="E116" i="12" s="1"/>
  <c r="E38" i="12"/>
  <c r="A38" i="12"/>
  <c r="E35" i="12"/>
  <c r="E30" i="12"/>
  <c r="E108" i="12" s="1"/>
  <c r="A30" i="12"/>
  <c r="E25" i="12"/>
  <c r="E104" i="12" s="1"/>
  <c r="E23" i="12"/>
  <c r="B23" i="12"/>
  <c r="D21" i="12"/>
  <c r="C21" i="12"/>
  <c r="A21" i="12"/>
  <c r="A23" i="12" s="1"/>
  <c r="B20" i="12"/>
  <c r="E20" i="12" s="1"/>
  <c r="A20" i="12"/>
  <c r="Q15" i="12"/>
  <c r="P15" i="12"/>
  <c r="O15" i="12"/>
  <c r="N15" i="12"/>
  <c r="H15" i="12"/>
  <c r="Q14" i="12"/>
  <c r="P14" i="12"/>
  <c r="O14" i="12"/>
  <c r="N14" i="12"/>
  <c r="M14" i="12"/>
  <c r="L14" i="12"/>
  <c r="K14" i="12"/>
  <c r="J14" i="12"/>
  <c r="I14" i="12"/>
  <c r="I15" i="12" s="1"/>
  <c r="H14" i="12"/>
  <c r="G14" i="12"/>
  <c r="F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S13" i="12" s="1"/>
  <c r="Q12" i="12"/>
  <c r="P12" i="12"/>
  <c r="O12" i="12"/>
  <c r="N12" i="12"/>
  <c r="M12" i="12"/>
  <c r="L12" i="12"/>
  <c r="K12" i="12"/>
  <c r="J12" i="12"/>
  <c r="I12" i="12"/>
  <c r="H12" i="12"/>
  <c r="G12" i="12"/>
  <c r="F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S11" i="12" s="1"/>
  <c r="Q10" i="12"/>
  <c r="P10" i="12"/>
  <c r="O10" i="12"/>
  <c r="N10" i="12"/>
  <c r="M10" i="12"/>
  <c r="S10" i="12" s="1"/>
  <c r="L10" i="12"/>
  <c r="K10" i="12"/>
  <c r="J10" i="12"/>
  <c r="I10" i="12"/>
  <c r="H10" i="12"/>
  <c r="G10" i="12"/>
  <c r="F10" i="12"/>
  <c r="Q9" i="12"/>
  <c r="P9" i="12"/>
  <c r="O9" i="12"/>
  <c r="N9" i="12"/>
  <c r="M9" i="12"/>
  <c r="L9" i="12"/>
  <c r="K9" i="12"/>
  <c r="J9" i="12"/>
  <c r="I9" i="12"/>
  <c r="H9" i="12"/>
  <c r="G9" i="12"/>
  <c r="F9" i="12"/>
  <c r="F15" i="12" s="1"/>
  <c r="Q8" i="12"/>
  <c r="P8" i="12"/>
  <c r="O8" i="12"/>
  <c r="N8" i="12"/>
  <c r="M8" i="12"/>
  <c r="M15" i="12" s="1"/>
  <c r="L8" i="12"/>
  <c r="K8" i="12"/>
  <c r="J8" i="12"/>
  <c r="I8" i="12"/>
  <c r="H8" i="12"/>
  <c r="G8" i="12"/>
  <c r="G15" i="12" s="1"/>
  <c r="F8" i="12"/>
  <c r="G4" i="12"/>
  <c r="F4" i="12"/>
  <c r="G3" i="12"/>
  <c r="H3" i="12" s="1"/>
  <c r="H4" i="12" s="1"/>
  <c r="A103" i="12" l="1"/>
  <c r="U93" i="12"/>
  <c r="F28" i="12"/>
  <c r="S29" i="12" s="1"/>
  <c r="S14" i="12"/>
  <c r="L15" i="12"/>
  <c r="A52" i="12"/>
  <c r="I3" i="12"/>
  <c r="S8" i="12"/>
  <c r="S9" i="12"/>
  <c r="S12" i="12"/>
  <c r="G28" i="12"/>
  <c r="J15" i="12"/>
  <c r="S15" i="12" s="1"/>
  <c r="K15" i="12"/>
  <c r="H28" i="12" l="1"/>
  <c r="I4" i="12"/>
  <c r="J3" i="12"/>
  <c r="J4" i="12" l="1"/>
  <c r="K3" i="12"/>
  <c r="I28" i="12" l="1"/>
  <c r="K4" i="12"/>
  <c r="L3" i="12"/>
  <c r="M3" i="12" l="1"/>
  <c r="L4" i="12"/>
  <c r="J28" i="12"/>
  <c r="K28" i="12" l="1"/>
  <c r="N3" i="12"/>
  <c r="M4" i="12"/>
  <c r="L28" i="12" l="1"/>
  <c r="N4" i="12"/>
  <c r="O3" i="12"/>
  <c r="M28" i="12" l="1"/>
  <c r="P3" i="12"/>
  <c r="O4" i="12"/>
  <c r="N28" i="12" l="1"/>
  <c r="Q3" i="12"/>
  <c r="P4" i="12"/>
  <c r="Q4" i="12" l="1"/>
  <c r="O28" i="12"/>
  <c r="P28" i="12" l="1"/>
  <c r="Q28" i="12" l="1"/>
  <c r="S28" i="12" l="1"/>
  <c r="G11" i="7" l="1"/>
  <c r="E11" i="7"/>
  <c r="F11" i="7" s="1"/>
  <c r="G2" i="7"/>
  <c r="E2" i="7"/>
  <c r="F2" i="7" s="1"/>
  <c r="H2" i="7" s="1"/>
  <c r="D18" i="7" l="1"/>
  <c r="G50" i="4" l="1"/>
  <c r="G52" i="4" s="1"/>
  <c r="H11" i="7" l="1"/>
  <c r="B3" i="4" l="1"/>
  <c r="G47" i="4" l="1"/>
  <c r="O2" i="7" l="1"/>
  <c r="O6" i="7" l="1"/>
  <c r="O8" i="7" s="1"/>
  <c r="B54" i="4" l="1"/>
  <c r="D6" i="7" l="1"/>
  <c r="D8" i="7" s="1"/>
  <c r="B4" i="4" l="1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49" i="4" l="1"/>
  <c r="C48" i="4"/>
  <c r="C47" i="4"/>
  <c r="B9" i="4"/>
  <c r="B8" i="4"/>
  <c r="B7" i="4"/>
  <c r="B50" i="4" l="1"/>
  <c r="B52" i="4"/>
  <c r="B53" i="4" s="1"/>
  <c r="B55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J4" i="7" l="1"/>
  <c r="K4" i="7" s="1"/>
  <c r="L4" i="7" s="1"/>
  <c r="J12" i="7"/>
  <c r="K12" i="7" s="1"/>
  <c r="L12" i="7" s="1"/>
  <c r="J13" i="7"/>
  <c r="K13" i="7" s="1"/>
  <c r="L13" i="7" s="1"/>
  <c r="J3" i="7"/>
  <c r="K3" i="7" s="1"/>
  <c r="L3" i="7" s="1"/>
  <c r="H6" i="7"/>
  <c r="H8" i="7" s="1"/>
  <c r="F6" i="7"/>
  <c r="F8" i="7" s="1"/>
  <c r="N3" i="7" l="1"/>
  <c r="S3" i="7"/>
  <c r="N13" i="7"/>
  <c r="P13" i="7" s="1"/>
  <c r="O13" i="7"/>
  <c r="N12" i="7"/>
  <c r="P12" i="7" s="1"/>
  <c r="O12" i="7"/>
  <c r="S4" i="7"/>
  <c r="N4" i="7"/>
  <c r="D20" i="7"/>
  <c r="T4" i="7" l="1"/>
  <c r="P4" i="7"/>
  <c r="Q4" i="7" s="1"/>
  <c r="P3" i="7"/>
  <c r="Q3" i="7" s="1"/>
  <c r="T3" i="7"/>
  <c r="I2" i="7"/>
  <c r="I11" i="7"/>
  <c r="J11" i="7" s="1"/>
  <c r="K11" i="7" s="1"/>
  <c r="L11" i="7" s="1"/>
  <c r="O11" i="7" s="1"/>
  <c r="J2" i="7"/>
  <c r="N11" i="7" l="1"/>
  <c r="P11" i="7" s="1"/>
  <c r="K2" i="7"/>
  <c r="L2" i="7" s="1"/>
  <c r="S2" i="7" s="1"/>
  <c r="I6" i="7"/>
  <c r="I8" i="7" s="1"/>
  <c r="N2" i="7" l="1"/>
  <c r="T2" i="7" s="1"/>
  <c r="P2" i="7" l="1"/>
  <c r="Q2" i="7" s="1"/>
  <c r="Q6" i="7" s="1"/>
  <c r="Q8" i="7" s="1"/>
  <c r="P6" i="7" l="1"/>
  <c r="P8" i="7" s="1"/>
  <c r="B60" i="4" l="1"/>
  <c r="B61" i="4" s="1"/>
  <c r="Q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B47" authorId="0" shapeId="0" xr:uid="{968A16F2-65B4-461E-8C8E-F80B80986800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This represents the rate used in the last general rate case.</t>
        </r>
      </text>
    </comment>
    <comment ref="B48" authorId="0" shapeId="0" xr:uid="{96EB522B-D72C-4C3D-8F27-8302404C78B5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This represents the 2024 rate with Cedar Grove.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F68" authorId="0" shapeId="0" xr:uid="{85A6C88D-B0C8-4FE4-9286-274ECC2DAD92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Per King Co disposal rates effective Jan 1, 2022
</t>
        </r>
      </text>
    </comment>
  </commentList>
</comments>
</file>

<file path=xl/sharedStrings.xml><?xml version="1.0" encoding="utf-8"?>
<sst xmlns="http://schemas.openxmlformats.org/spreadsheetml/2006/main" count="214" uniqueCount="163">
  <si>
    <t>Monthly Frequency</t>
  </si>
  <si>
    <t>Annual PU's</t>
  </si>
  <si>
    <t>Gross Up</t>
  </si>
  <si>
    <t>Totals</t>
  </si>
  <si>
    <t>Increase per ton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</si>
  <si>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</si>
  <si>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</si>
  <si>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</si>
  <si>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</si>
  <si>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</si>
  <si>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</si>
  <si>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</si>
  <si>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</si>
  <si>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</si>
  <si>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</si>
  <si>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</si>
  <si>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</si>
  <si>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</si>
  <si>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</si>
  <si>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</si>
  <si>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</si>
  <si>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</si>
  <si>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</si>
  <si>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</si>
  <si>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</si>
  <si>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</si>
  <si>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</si>
  <si>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</si>
  <si>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</si>
  <si>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</si>
  <si>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</si>
  <si>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</si>
  <si>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</si>
  <si>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</si>
  <si>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</si>
  <si>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</si>
  <si>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</si>
  <si>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</si>
  <si>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</si>
  <si>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</si>
  <si>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</si>
  <si>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</si>
  <si>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</si>
  <si>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</si>
  <si>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</si>
  <si>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</si>
  <si>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</si>
  <si>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</si>
  <si>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</si>
  <si>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</si>
  <si>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</si>
  <si>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</si>
  <si>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</si>
  <si>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</si>
  <si>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</si>
  <si>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</si>
  <si>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</si>
  <si>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</si>
  <si>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</si>
  <si>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</si>
  <si>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</si>
  <si>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</si>
  <si>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</si>
  <si>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</si>
  <si>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</si>
  <si>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</si>
  <si>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</si>
  <si>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</si>
  <si>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</si>
  <si>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</si>
  <si>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</si>
  <si>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</si>
  <si>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</si>
  <si>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</si>
  <si>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</si>
  <si>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</si>
  <si>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</si>
  <si>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</si>
  <si>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</si>
  <si>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</si>
  <si>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</si>
  <si>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</si>
  <si>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</si>
  <si>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</si>
  <si>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</si>
  <si>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</si>
  <si>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</si>
  <si>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</si>
  <si>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</si>
  <si>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</si>
  <si>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</si>
  <si>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</si>
  <si>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* not on meeks - calculated by staff in previous cases</t>
  </si>
  <si>
    <t>King County</t>
  </si>
  <si>
    <t>No Customers</t>
  </si>
  <si>
    <t>Item 100, pg 21 Appendix A</t>
  </si>
  <si>
    <t>Company Calculated Revenue</t>
  </si>
  <si>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</si>
  <si>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</si>
  <si>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</si>
  <si>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</si>
  <si>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</si>
  <si>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</si>
  <si>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</si>
  <si>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</si>
  <si>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</si>
  <si>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</si>
  <si>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</si>
  <si>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</si>
  <si>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</si>
  <si>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</si>
  <si>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</si>
  <si>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</si>
  <si>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</t>
  </si>
  <si>
    <t>Regulated Garbage</t>
  </si>
  <si>
    <t>U</t>
  </si>
  <si>
    <t>Unregulated Garbage</t>
  </si>
  <si>
    <t>RCY</t>
  </si>
  <si>
    <t>Regulated RCY (MF)</t>
  </si>
  <si>
    <t>Unregulated RCY / COGS</t>
  </si>
  <si>
    <t>YW</t>
  </si>
  <si>
    <t>Variance to GL</t>
  </si>
  <si>
    <t>Regulated Pass Thru Disposal Tons</t>
  </si>
  <si>
    <t>Unregulated Pass Thru Disposal Tons</t>
  </si>
  <si>
    <t>C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</si>
  <si>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</si>
  <si>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</si>
  <si>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</si>
  <si>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</si>
  <si>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</si>
  <si>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</si>
  <si>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</si>
  <si>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</si>
  <si>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</si>
  <si>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</si>
  <si>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</si>
  <si>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</si>
  <si>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</si>
  <si>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</si>
  <si>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</si>
  <si>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</si>
  <si>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</si>
  <si>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</si>
  <si>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</si>
  <si>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Residential YW</t>
  </si>
  <si>
    <t>(Account #)</t>
  </si>
  <si>
    <t>LESS: King County Transfer Hauls</t>
  </si>
  <si>
    <t>2G</t>
  </si>
  <si>
    <t>Check</t>
  </si>
  <si>
    <t>% Increase</t>
  </si>
  <si>
    <t>Rate check</t>
  </si>
  <si>
    <t>% increase</t>
  </si>
  <si>
    <t>Yardwaste 96 Gal Toter</t>
  </si>
  <si>
    <t>Yardwaste Only 96G</t>
  </si>
  <si>
    <t>Cedar Grove</t>
  </si>
  <si>
    <t>From last General Rate Case in 2023</t>
  </si>
  <si>
    <t>Less: Renton MSW</t>
  </si>
  <si>
    <t>Tons</t>
  </si>
  <si>
    <t>Expense</t>
  </si>
  <si>
    <t>Item 100, pg 25 Appendix B</t>
  </si>
  <si>
    <t>Yardwaste 64 Gal Toter</t>
  </si>
  <si>
    <t>Yardwaste only 64 Gal</t>
  </si>
  <si>
    <t>Yardwaste only 96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</si>
</sst>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59" fillId="10" borderId="15" applyNumberFormat="0" applyFont="0" applyAlignment="0" applyProtection="0"/>
    <xf numFmtId="0" fontId="29" fillId="12" borderId="16" applyNumberFormat="0" applyAlignment="0" applyProtection="0"/>
    <xf numFmtId="9" fontId="59" fillId="0" borderId="0" applyFont="0" applyFill="0" applyBorder="0" applyAlignment="0" applyProtection="0"/>
    <xf numFmtId="37" fontId="60" fillId="0" borderId="0"/>
    <xf numFmtId="0" fontId="1" fillId="39" borderId="36" applyNumberFormat="0" applyFont="0" applyAlignment="0" applyProtection="0"/>
    <xf numFmtId="0" fontId="2" fillId="0" borderId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39" borderId="36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7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9" fillId="0" borderId="0" xfId="4" applyFont="1" applyFill="1" applyBorder="1" applyAlignment="1">
      <alignment horizontal="left"/>
    </xf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0" xfId="0" applyFont="1" applyAlignment="1">
      <alignment horizontal="left" vertical="top" indent="1"/>
    </xf>
    <xf numFmtId="166" fontId="11" fillId="0" borderId="0" xfId="373" applyNumberFormat="1" applyFont="1"/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44" fontId="3" fillId="6" borderId="1" xfId="2" applyFont="1" applyFill="1" applyBorder="1" applyAlignment="1">
      <alignment horizontal="right"/>
    </xf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0" fontId="0" fillId="6" borderId="35" xfId="0" applyFont="1" applyFill="1" applyBorder="1"/>
    <xf numFmtId="0" fontId="0" fillId="6" borderId="33" xfId="0" applyFont="1" applyFill="1" applyBorder="1" applyAlignment="1">
      <alignment horizontal="center"/>
    </xf>
    <xf numFmtId="0" fontId="3" fillId="6" borderId="33" xfId="0" applyFont="1" applyFill="1" applyBorder="1"/>
    <xf numFmtId="0" fontId="0" fillId="6" borderId="33" xfId="0" applyFont="1" applyFill="1" applyBorder="1" applyAlignment="1">
      <alignment horizontal="right"/>
    </xf>
    <xf numFmtId="0" fontId="0" fillId="6" borderId="33" xfId="0" applyFont="1" applyFill="1" applyBorder="1"/>
    <xf numFmtId="166" fontId="0" fillId="6" borderId="33" xfId="1" applyNumberFormat="1" applyFont="1" applyFill="1" applyBorder="1" applyAlignment="1">
      <alignment horizontal="left" indent="2"/>
    </xf>
    <xf numFmtId="166" fontId="0" fillId="6" borderId="33" xfId="1" applyNumberFormat="1" applyFont="1" applyFill="1" applyBorder="1"/>
    <xf numFmtId="44" fontId="0" fillId="6" borderId="33" xfId="1" applyNumberFormat="1" applyFont="1" applyFill="1" applyBorder="1"/>
    <xf numFmtId="0" fontId="0" fillId="0" borderId="34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167" fontId="0" fillId="38" borderId="0" xfId="1" applyNumberFormat="1" applyFont="1" applyFill="1"/>
    <xf numFmtId="167" fontId="0" fillId="38" borderId="0" xfId="1" applyNumberFormat="1" applyFont="1" applyFill="1" applyBorder="1"/>
    <xf numFmtId="167" fontId="0" fillId="38" borderId="1" xfId="1" applyNumberFormat="1" applyFont="1" applyFill="1" applyBorder="1"/>
    <xf numFmtId="0" fontId="0" fillId="0" borderId="23" xfId="0" applyFont="1" applyBorder="1"/>
    <xf numFmtId="0" fontId="0" fillId="0" borderId="24" xfId="0" applyFont="1" applyBorder="1"/>
    <xf numFmtId="0" fontId="1" fillId="0" borderId="0" xfId="23"/>
    <xf numFmtId="0" fontId="3" fillId="0" borderId="0" xfId="23" applyFont="1"/>
    <xf numFmtId="0" fontId="1" fillId="0" borderId="0" xfId="23" applyAlignment="1">
      <alignment horizontal="center"/>
    </xf>
    <xf numFmtId="172" fontId="3" fillId="39" borderId="36" xfId="409" applyNumberFormat="1" applyFont="1"/>
    <xf numFmtId="172" fontId="3" fillId="0" borderId="0" xfId="23" applyNumberFormat="1" applyFont="1"/>
    <xf numFmtId="0" fontId="63" fillId="0" borderId="0" xfId="23" applyFont="1" applyAlignment="1">
      <alignment horizontal="center"/>
    </xf>
    <xf numFmtId="0" fontId="63" fillId="0" borderId="0" xfId="23" applyFont="1"/>
    <xf numFmtId="0" fontId="64" fillId="0" borderId="0" xfId="23" applyFont="1"/>
    <xf numFmtId="0" fontId="3" fillId="0" borderId="2" xfId="23" applyFont="1" applyBorder="1"/>
    <xf numFmtId="0" fontId="1" fillId="0" borderId="2" xfId="23" applyBorder="1"/>
    <xf numFmtId="166" fontId="1" fillId="0" borderId="0" xfId="23" applyNumberFormat="1"/>
    <xf numFmtId="166" fontId="3" fillId="0" borderId="0" xfId="23" applyNumberFormat="1" applyFont="1"/>
    <xf numFmtId="0" fontId="1" fillId="0" borderId="1" xfId="23" applyBorder="1"/>
    <xf numFmtId="0" fontId="11" fillId="39" borderId="36" xfId="409" applyFont="1" applyAlignment="1">
      <alignment horizontal="center"/>
    </xf>
    <xf numFmtId="0" fontId="65" fillId="0" borderId="37" xfId="23" applyFont="1" applyBorder="1" applyAlignment="1">
      <alignment horizontal="center"/>
    </xf>
    <xf numFmtId="0" fontId="65" fillId="0" borderId="37" xfId="23" applyFont="1" applyBorder="1"/>
    <xf numFmtId="166" fontId="66" fillId="2" borderId="37" xfId="23" applyNumberFormat="1" applyFont="1" applyFill="1" applyBorder="1"/>
    <xf numFmtId="0" fontId="67" fillId="0" borderId="37" xfId="23" applyFont="1" applyBorder="1" applyAlignment="1">
      <alignment horizontal="center"/>
    </xf>
    <xf numFmtId="0" fontId="67" fillId="0" borderId="37" xfId="23" applyFont="1" applyBorder="1"/>
    <xf numFmtId="0" fontId="1" fillId="0" borderId="3" xfId="23" applyBorder="1" applyAlignment="1">
      <alignment horizontal="center"/>
    </xf>
    <xf numFmtId="0" fontId="1" fillId="0" borderId="3" xfId="23" applyBorder="1"/>
    <xf numFmtId="166" fontId="3" fillId="0" borderId="3" xfId="23" applyNumberFormat="1" applyFont="1" applyBorder="1"/>
    <xf numFmtId="166" fontId="66" fillId="0" borderId="37" xfId="23" applyNumberFormat="1" applyFont="1" applyBorder="1"/>
    <xf numFmtId="0" fontId="65" fillId="2" borderId="37" xfId="23" applyFont="1" applyFill="1" applyBorder="1"/>
    <xf numFmtId="0" fontId="9" fillId="0" borderId="0" xfId="23" applyFont="1"/>
    <xf numFmtId="0" fontId="9" fillId="0" borderId="3" xfId="23" applyFont="1" applyBorder="1"/>
    <xf numFmtId="44" fontId="11" fillId="39" borderId="36" xfId="409" applyNumberFormat="1" applyFont="1"/>
    <xf numFmtId="166" fontId="3" fillId="0" borderId="1" xfId="23" applyNumberFormat="1" applyFont="1" applyBorder="1"/>
    <xf numFmtId="0" fontId="65" fillId="0" borderId="0" xfId="23" applyFont="1"/>
    <xf numFmtId="0" fontId="67" fillId="0" borderId="0" xfId="23" applyFont="1"/>
    <xf numFmtId="0" fontId="1" fillId="0" borderId="38" xfId="23" applyBorder="1" applyAlignment="1">
      <alignment horizontal="center"/>
    </xf>
    <xf numFmtId="0" fontId="1" fillId="0" borderId="0" xfId="23" applyAlignment="1">
      <alignment horizontal="center" vertical="center"/>
    </xf>
    <xf numFmtId="0" fontId="11" fillId="39" borderId="40" xfId="409" applyFont="1" applyBorder="1" applyAlignment="1">
      <alignment horizontal="center"/>
    </xf>
    <xf numFmtId="0" fontId="65" fillId="0" borderId="41" xfId="23" applyFont="1" applyBorder="1"/>
    <xf numFmtId="0" fontId="1" fillId="2" borderId="3" xfId="23" applyFill="1" applyBorder="1"/>
    <xf numFmtId="166" fontId="3" fillId="2" borderId="3" xfId="23" applyNumberFormat="1" applyFont="1" applyFill="1" applyBorder="1"/>
    <xf numFmtId="173" fontId="1" fillId="40" borderId="39" xfId="23" applyNumberFormat="1" applyFill="1" applyBorder="1"/>
    <xf numFmtId="0" fontId="69" fillId="41" borderId="42" xfId="23" applyFont="1" applyFill="1" applyBorder="1"/>
    <xf numFmtId="166" fontId="70" fillId="41" borderId="42" xfId="23" applyNumberFormat="1" applyFont="1" applyFill="1" applyBorder="1"/>
    <xf numFmtId="44" fontId="0" fillId="38" borderId="0" xfId="2" applyFont="1" applyFill="1"/>
    <xf numFmtId="44" fontId="0" fillId="38" borderId="1" xfId="2" applyFont="1" applyFill="1" applyBorder="1"/>
    <xf numFmtId="0" fontId="0" fillId="0" borderId="20" xfId="0" applyFont="1" applyBorder="1"/>
    <xf numFmtId="166" fontId="3" fillId="0" borderId="25" xfId="1" applyNumberFormat="1" applyFont="1" applyBorder="1" applyAlignment="1">
      <alignment horizontal="center"/>
    </xf>
    <xf numFmtId="166" fontId="0" fillId="38" borderId="22" xfId="1" applyNumberFormat="1" applyFont="1" applyFill="1" applyBorder="1" applyAlignment="1">
      <alignment horizontal="right"/>
    </xf>
    <xf numFmtId="166" fontId="0" fillId="0" borderId="22" xfId="1" applyNumberFormat="1" applyFont="1" applyBorder="1" applyAlignment="1">
      <alignment horizontal="right"/>
    </xf>
    <xf numFmtId="166" fontId="0" fillId="0" borderId="24" xfId="1" applyNumberFormat="1" applyFont="1" applyBorder="1" applyAlignment="1">
      <alignment horizontal="right"/>
    </xf>
    <xf numFmtId="171" fontId="11" fillId="0" borderId="0" xfId="412" applyNumberFormat="1" applyFont="1"/>
    <xf numFmtId="1" fontId="67" fillId="39" borderId="36" xfId="413" applyNumberFormat="1" applyFont="1" applyAlignment="1">
      <alignment horizontal="center"/>
    </xf>
    <xf numFmtId="0" fontId="71" fillId="0" borderId="0" xfId="23" applyFont="1" applyAlignment="1">
      <alignment horizontal="left" vertical="center"/>
    </xf>
    <xf numFmtId="0" fontId="65" fillId="0" borderId="0" xfId="414" applyNumberFormat="1" applyFont="1"/>
    <xf numFmtId="171" fontId="65" fillId="0" borderId="0" xfId="414" applyNumberFormat="1" applyFont="1"/>
    <xf numFmtId="171" fontId="65" fillId="0" borderId="0" xfId="414" applyNumberFormat="1" applyFont="1" applyFill="1"/>
    <xf numFmtId="0" fontId="67" fillId="0" borderId="0" xfId="414" applyNumberFormat="1" applyFont="1"/>
    <xf numFmtId="44" fontId="11" fillId="0" borderId="0" xfId="415" applyFont="1"/>
    <xf numFmtId="44" fontId="3" fillId="0" borderId="0" xfId="415" applyFont="1"/>
    <xf numFmtId="8" fontId="11" fillId="39" borderId="36" xfId="409" applyNumberFormat="1" applyFont="1"/>
    <xf numFmtId="44" fontId="11" fillId="0" borderId="0" xfId="415" applyFont="1" applyFill="1"/>
    <xf numFmtId="0" fontId="1" fillId="42" borderId="0" xfId="23" applyFill="1" applyAlignment="1">
      <alignment horizontal="center"/>
    </xf>
    <xf numFmtId="0" fontId="1" fillId="42" borderId="0" xfId="23" applyFill="1"/>
    <xf numFmtId="166" fontId="3" fillId="42" borderId="0" xfId="23" applyNumberFormat="1" applyFont="1" applyFill="1"/>
    <xf numFmtId="9" fontId="3" fillId="0" borderId="0" xfId="412" applyFont="1"/>
    <xf numFmtId="1" fontId="1" fillId="0" borderId="0" xfId="23" applyNumberFormat="1"/>
    <xf numFmtId="44" fontId="11" fillId="0" borderId="0" xfId="416" applyFont="1"/>
    <xf numFmtId="10" fontId="0" fillId="0" borderId="0" xfId="3" applyNumberFormat="1" applyFont="1" applyFill="1" applyBorder="1"/>
    <xf numFmtId="44" fontId="0" fillId="0" borderId="0" xfId="0" applyNumberFormat="1" applyFont="1" applyFill="1" applyBorder="1"/>
    <xf numFmtId="44" fontId="0" fillId="43" borderId="0" xfId="2" applyFont="1" applyFill="1" applyBorder="1"/>
    <xf numFmtId="166" fontId="11" fillId="43" borderId="0" xfId="373" applyNumberFormat="1" applyFont="1" applyFill="1" applyBorder="1"/>
    <xf numFmtId="166" fontId="11" fillId="43" borderId="0" xfId="373" applyNumberFormat="1" applyFont="1" applyFill="1"/>
    <xf numFmtId="44" fontId="11" fillId="43" borderId="0" xfId="1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0" fontId="0" fillId="0" borderId="0" xfId="3" applyNumberFormat="1" applyFont="1"/>
    <xf numFmtId="0" fontId="0" fillId="0" borderId="0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  <xf numFmtId="0" fontId="11" fillId="0" borderId="0" xfId="4" applyFont="1" applyAlignment="1">
      <alignment horizontal="left"/>
    </xf>
    <xf numFmtId="166" fontId="11" fillId="0" borderId="0" xfId="417" applyNumberFormat="1" applyFont="1" applyFill="1"/>
    <xf numFmtId="166" fontId="11" fillId="0" borderId="1" xfId="417" applyNumberFormat="1" applyFont="1" applyFill="1" applyBorder="1"/>
    <xf numFmtId="166" fontId="11" fillId="0" borderId="0" xfId="417" applyNumberFormat="1" applyFont="1"/>
    <xf numFmtId="166" fontId="11" fillId="0" borderId="0" xfId="417" applyNumberFormat="1" applyFont="1" applyBorder="1"/>
    <xf numFmtId="166" fontId="65" fillId="0" borderId="37" xfId="417" applyNumberFormat="1" applyFont="1" applyBorder="1"/>
    <xf numFmtId="166" fontId="65" fillId="0" borderId="0" xfId="417" applyNumberFormat="1" applyFont="1"/>
    <xf numFmtId="166" fontId="67" fillId="0" borderId="0" xfId="417" applyNumberFormat="1" applyFont="1"/>
    <xf numFmtId="166" fontId="68" fillId="0" borderId="0" xfId="417" applyNumberFormat="1" applyFont="1"/>
    <xf numFmtId="166" fontId="11" fillId="0" borderId="3" xfId="417" applyNumberFormat="1" applyFont="1" applyBorder="1"/>
    <xf numFmtId="166" fontId="3" fillId="0" borderId="0" xfId="417" applyNumberFormat="1" applyFont="1"/>
    <xf numFmtId="166" fontId="12" fillId="0" borderId="38" xfId="417" applyNumberFormat="1" applyFont="1" applyBorder="1" applyAlignment="1">
      <alignment horizontal="center"/>
    </xf>
    <xf numFmtId="173" fontId="11" fillId="40" borderId="39" xfId="417" applyNumberFormat="1" applyFont="1" applyFill="1" applyBorder="1"/>
    <xf numFmtId="173" fontId="11" fillId="0" borderId="39" xfId="417" applyNumberFormat="1" applyFont="1" applyBorder="1"/>
    <xf numFmtId="166" fontId="65" fillId="2" borderId="37" xfId="417" applyNumberFormat="1" applyFont="1" applyFill="1" applyBorder="1"/>
    <xf numFmtId="173" fontId="65" fillId="0" borderId="39" xfId="417" applyNumberFormat="1" applyFont="1" applyBorder="1"/>
    <xf numFmtId="166" fontId="65" fillId="0" borderId="39" xfId="417" applyNumberFormat="1" applyFont="1" applyBorder="1"/>
    <xf numFmtId="166" fontId="11" fillId="2" borderId="3" xfId="417" applyNumberFormat="1" applyFont="1" applyFill="1" applyBorder="1"/>
    <xf numFmtId="166" fontId="11" fillId="0" borderId="39" xfId="417" applyNumberFormat="1" applyFont="1" applyBorder="1"/>
    <xf numFmtId="173" fontId="12" fillId="0" borderId="38" xfId="417" applyNumberFormat="1" applyFont="1" applyBorder="1"/>
    <xf numFmtId="43" fontId="11" fillId="0" borderId="0" xfId="417" applyFont="1"/>
    <xf numFmtId="166" fontId="9" fillId="0" borderId="1" xfId="417" applyNumberFormat="1" applyFont="1" applyFill="1" applyBorder="1"/>
    <xf numFmtId="166" fontId="11" fillId="42" borderId="0" xfId="417" applyNumberFormat="1" applyFont="1" applyFill="1"/>
    <xf numFmtId="0" fontId="1" fillId="5" borderId="0" xfId="23" applyFill="1"/>
    <xf numFmtId="166" fontId="11" fillId="44" borderId="0" xfId="417" applyNumberFormat="1" applyFont="1" applyFill="1"/>
    <xf numFmtId="166" fontId="3" fillId="44" borderId="0" xfId="23" applyNumberFormat="1" applyFont="1" applyFill="1"/>
    <xf numFmtId="166" fontId="11" fillId="0" borderId="1" xfId="417" applyNumberFormat="1" applyFont="1" applyBorder="1"/>
    <xf numFmtId="166" fontId="69" fillId="41" borderId="42" xfId="417" applyNumberFormat="1" applyFont="1" applyFill="1" applyBorder="1"/>
    <xf numFmtId="14" fontId="11" fillId="0" borderId="0" xfId="417" applyNumberFormat="1" applyFont="1"/>
    <xf numFmtId="166" fontId="12" fillId="0" borderId="0" xfId="417" applyNumberFormat="1" applyFont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</cellXfs>
  <cellStyles count="418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5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6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7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8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9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400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0 2" xfId="390" xr:uid="{00000000-0005-0000-0000-00006C000000}"/>
    <cellStyle name="Comma 21" xfId="401" xr:uid="{00000000-0005-0000-0000-00006D000000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7 2" xfId="411" xr:uid="{0375DB39-EFBA-4B7D-8C9F-E1287094FC16}"/>
    <cellStyle name="Comma 7 3" xfId="417" xr:uid="{5F387C61-4C3D-4C0E-9665-C841960C501F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391" xr:uid="{00000000-0005-0000-0000-000088000000}"/>
    <cellStyle name="Currency 12" xfId="402" xr:uid="{00000000-0005-0000-0000-000089000000}"/>
    <cellStyle name="Currency 13" xfId="416" xr:uid="{FD77F899-4731-4AE9-913A-0206DBC8E87A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7 2" xfId="415" xr:uid="{9708809E-EADA-43CB-8512-A36CC55FEA35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403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404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94" xr:uid="{00000000-0005-0000-0000-0000D8000000}"/>
    <cellStyle name="Normal 11" xfId="157" xr:uid="{00000000-0005-0000-0000-0000D9000000}"/>
    <cellStyle name="Normal 12" xfId="158" xr:uid="{00000000-0005-0000-0000-0000DA000000}"/>
    <cellStyle name="Normal 12 2" xfId="341" xr:uid="{00000000-0005-0000-0000-0000DB000000}"/>
    <cellStyle name="Normal 13" xfId="159" xr:uid="{00000000-0005-0000-0000-0000DC000000}"/>
    <cellStyle name="Normal 13 2" xfId="342" xr:uid="{00000000-0005-0000-0000-0000DD000000}"/>
    <cellStyle name="Normal 14" xfId="160" xr:uid="{00000000-0005-0000-0000-0000DE000000}"/>
    <cellStyle name="Normal 14 2" xfId="343" xr:uid="{00000000-0005-0000-0000-0000DF000000}"/>
    <cellStyle name="Normal 15" xfId="161" xr:uid="{00000000-0005-0000-0000-0000E0000000}"/>
    <cellStyle name="Normal 15 2" xfId="344" xr:uid="{00000000-0005-0000-0000-0000E1000000}"/>
    <cellStyle name="Normal 16" xfId="162" xr:uid="{00000000-0005-0000-0000-0000E2000000}"/>
    <cellStyle name="Normal 16 2" xfId="345" xr:uid="{00000000-0005-0000-0000-0000E3000000}"/>
    <cellStyle name="Normal 163" xfId="410" xr:uid="{E5B31473-AD8F-45E5-9B78-A571B1090DE3}"/>
    <cellStyle name="Normal 17" xfId="163" xr:uid="{00000000-0005-0000-0000-0000E4000000}"/>
    <cellStyle name="Normal 17 2" xfId="346" xr:uid="{00000000-0005-0000-0000-0000E5000000}"/>
    <cellStyle name="Normal 18" xfId="164" xr:uid="{00000000-0005-0000-0000-0000E6000000}"/>
    <cellStyle name="Normal 18 2" xfId="347" xr:uid="{00000000-0005-0000-0000-0000E7000000}"/>
    <cellStyle name="Normal 19" xfId="165" xr:uid="{00000000-0005-0000-0000-0000E8000000}"/>
    <cellStyle name="Normal 19 2" xfId="348" xr:uid="{00000000-0005-0000-0000-0000E9000000}"/>
    <cellStyle name="Normal 2" xfId="18" xr:uid="{00000000-0005-0000-0000-0000EA000000}"/>
    <cellStyle name="Normal 2 2" xfId="19" xr:uid="{00000000-0005-0000-0000-0000EB000000}"/>
    <cellStyle name="Normal 2 2 2" xfId="167" xr:uid="{00000000-0005-0000-0000-0000EC000000}"/>
    <cellStyle name="Normal 2 2 3" xfId="166" xr:uid="{00000000-0005-0000-0000-0000ED000000}"/>
    <cellStyle name="Normal 2 2_Actual_Fuel" xfId="168" xr:uid="{00000000-0005-0000-0000-0000EE000000}"/>
    <cellStyle name="Normal 2 3" xfId="169" xr:uid="{00000000-0005-0000-0000-0000EF000000}"/>
    <cellStyle name="Normal 2 3 2" xfId="170" xr:uid="{00000000-0005-0000-0000-0000F0000000}"/>
    <cellStyle name="Normal 2 3 3" xfId="296" xr:uid="{00000000-0005-0000-0000-0000F1000000}"/>
    <cellStyle name="Normal 2 4" xfId="297" xr:uid="{00000000-0005-0000-0000-0000F2000000}"/>
    <cellStyle name="Normal 2 5" xfId="298" xr:uid="{00000000-0005-0000-0000-0000F3000000}"/>
    <cellStyle name="Normal 2_2012-10" xfId="171" xr:uid="{00000000-0005-0000-0000-0000F4000000}"/>
    <cellStyle name="Normal 20" xfId="172" xr:uid="{00000000-0005-0000-0000-0000F5000000}"/>
    <cellStyle name="Normal 21" xfId="173" xr:uid="{00000000-0005-0000-0000-0000F6000000}"/>
    <cellStyle name="Normal 22" xfId="174" xr:uid="{00000000-0005-0000-0000-0000F7000000}"/>
    <cellStyle name="Normal 23" xfId="175" xr:uid="{00000000-0005-0000-0000-0000F8000000}"/>
    <cellStyle name="Normal 24" xfId="176" xr:uid="{00000000-0005-0000-0000-0000F9000000}"/>
    <cellStyle name="Normal 25" xfId="177" xr:uid="{00000000-0005-0000-0000-0000FA000000}"/>
    <cellStyle name="Normal 26" xfId="178" xr:uid="{00000000-0005-0000-0000-0000FB000000}"/>
    <cellStyle name="Normal 27" xfId="179" xr:uid="{00000000-0005-0000-0000-0000FC000000}"/>
    <cellStyle name="Normal 28" xfId="180" xr:uid="{00000000-0005-0000-0000-0000FD000000}"/>
    <cellStyle name="Normal 29" xfId="181" xr:uid="{00000000-0005-0000-0000-0000FE000000}"/>
    <cellStyle name="Normal 3" xfId="20" xr:uid="{00000000-0005-0000-0000-0000FF000000}"/>
    <cellStyle name="Normal 3 2" xfId="183" xr:uid="{00000000-0005-0000-0000-000000010000}"/>
    <cellStyle name="Normal 3 3" xfId="182" xr:uid="{00000000-0005-0000-0000-000001010000}"/>
    <cellStyle name="Normal 3 4" xfId="281" xr:uid="{00000000-0005-0000-0000-000002010000}"/>
    <cellStyle name="Normal 3_2012 PR" xfId="184" xr:uid="{00000000-0005-0000-0000-000003010000}"/>
    <cellStyle name="Normal 30" xfId="185" xr:uid="{00000000-0005-0000-0000-000004010000}"/>
    <cellStyle name="Normal 31" xfId="186" xr:uid="{00000000-0005-0000-0000-000005010000}"/>
    <cellStyle name="Normal 32" xfId="187" xr:uid="{00000000-0005-0000-0000-000006010000}"/>
    <cellStyle name="Normal 33" xfId="188" xr:uid="{00000000-0005-0000-0000-000007010000}"/>
    <cellStyle name="Normal 34" xfId="189" xr:uid="{00000000-0005-0000-0000-000008010000}"/>
    <cellStyle name="Normal 35" xfId="190" xr:uid="{00000000-0005-0000-0000-000009010000}"/>
    <cellStyle name="Normal 36" xfId="191" xr:uid="{00000000-0005-0000-0000-00000A010000}"/>
    <cellStyle name="Normal 37" xfId="192" xr:uid="{00000000-0005-0000-0000-00000B010000}"/>
    <cellStyle name="Normal 38" xfId="193" xr:uid="{00000000-0005-0000-0000-00000C010000}"/>
    <cellStyle name="Normal 39" xfId="194" xr:uid="{00000000-0005-0000-0000-00000D010000}"/>
    <cellStyle name="Normal 4" xfId="21" xr:uid="{00000000-0005-0000-0000-00000E010000}"/>
    <cellStyle name="Normal 4 2" xfId="195" xr:uid="{00000000-0005-0000-0000-00000F010000}"/>
    <cellStyle name="Normal 40" xfId="196" xr:uid="{00000000-0005-0000-0000-000010010000}"/>
    <cellStyle name="Normal 41" xfId="197" xr:uid="{00000000-0005-0000-0000-000011010000}"/>
    <cellStyle name="Normal 42" xfId="198" xr:uid="{00000000-0005-0000-0000-000012010000}"/>
    <cellStyle name="Normal 43" xfId="199" xr:uid="{00000000-0005-0000-0000-000013010000}"/>
    <cellStyle name="Normal 44" xfId="200" xr:uid="{00000000-0005-0000-0000-000014010000}"/>
    <cellStyle name="Normal 45" xfId="201" xr:uid="{00000000-0005-0000-0000-000015010000}"/>
    <cellStyle name="Normal 46" xfId="202" xr:uid="{00000000-0005-0000-0000-000016010000}"/>
    <cellStyle name="Normal 47" xfId="203" xr:uid="{00000000-0005-0000-0000-000017010000}"/>
    <cellStyle name="Normal 48" xfId="204" xr:uid="{00000000-0005-0000-0000-000018010000}"/>
    <cellStyle name="Normal 49" xfId="205" xr:uid="{00000000-0005-0000-0000-000019010000}"/>
    <cellStyle name="Normal 5" xfId="22" xr:uid="{00000000-0005-0000-0000-00001A010000}"/>
    <cellStyle name="Normal 5 2" xfId="206" xr:uid="{00000000-0005-0000-0000-00001B010000}"/>
    <cellStyle name="Normal 5_2112 DF Schedule" xfId="349" xr:uid="{00000000-0005-0000-0000-00001C010000}"/>
    <cellStyle name="Normal 50" xfId="207" xr:uid="{00000000-0005-0000-0000-00001D010000}"/>
    <cellStyle name="Normal 51" xfId="208" xr:uid="{00000000-0005-0000-0000-00001E010000}"/>
    <cellStyle name="Normal 52" xfId="209" xr:uid="{00000000-0005-0000-0000-00001F010000}"/>
    <cellStyle name="Normal 53" xfId="210" xr:uid="{00000000-0005-0000-0000-000020010000}"/>
    <cellStyle name="Normal 54" xfId="211" xr:uid="{00000000-0005-0000-0000-000021010000}"/>
    <cellStyle name="Normal 55" xfId="212" xr:uid="{00000000-0005-0000-0000-000022010000}"/>
    <cellStyle name="Normal 56" xfId="213" xr:uid="{00000000-0005-0000-0000-000023010000}"/>
    <cellStyle name="Normal 57" xfId="214" xr:uid="{00000000-0005-0000-0000-000024010000}"/>
    <cellStyle name="Normal 58" xfId="215" xr:uid="{00000000-0005-0000-0000-000025010000}"/>
    <cellStyle name="Normal 59" xfId="216" xr:uid="{00000000-0005-0000-0000-000026010000}"/>
    <cellStyle name="Normal 6" xfId="23" xr:uid="{00000000-0005-0000-0000-000027010000}"/>
    <cellStyle name="Normal 6 2" xfId="217" xr:uid="{00000000-0005-0000-0000-000028010000}"/>
    <cellStyle name="Normal 60" xfId="218" xr:uid="{00000000-0005-0000-0000-000029010000}"/>
    <cellStyle name="Normal 61" xfId="219" xr:uid="{00000000-0005-0000-0000-00002A010000}"/>
    <cellStyle name="Normal 62" xfId="220" xr:uid="{00000000-0005-0000-0000-00002B010000}"/>
    <cellStyle name="Normal 63" xfId="221" xr:uid="{00000000-0005-0000-0000-00002C010000}"/>
    <cellStyle name="Normal 64" xfId="222" xr:uid="{00000000-0005-0000-0000-00002D010000}"/>
    <cellStyle name="Normal 65" xfId="223" xr:uid="{00000000-0005-0000-0000-00002E010000}"/>
    <cellStyle name="Normal 66" xfId="224" xr:uid="{00000000-0005-0000-0000-00002F010000}"/>
    <cellStyle name="Normal 67" xfId="225" xr:uid="{00000000-0005-0000-0000-000030010000}"/>
    <cellStyle name="Normal 68" xfId="226" xr:uid="{00000000-0005-0000-0000-000031010000}"/>
    <cellStyle name="Normal 69" xfId="227" xr:uid="{00000000-0005-0000-0000-000032010000}"/>
    <cellStyle name="Normal 7" xfId="228" xr:uid="{00000000-0005-0000-0000-000033010000}"/>
    <cellStyle name="Normal 70" xfId="229" xr:uid="{00000000-0005-0000-0000-000034010000}"/>
    <cellStyle name="Normal 71" xfId="230" xr:uid="{00000000-0005-0000-0000-000035010000}"/>
    <cellStyle name="Normal 72" xfId="231" xr:uid="{00000000-0005-0000-0000-000036010000}"/>
    <cellStyle name="Normal 73" xfId="232" xr:uid="{00000000-0005-0000-0000-000037010000}"/>
    <cellStyle name="Normal 74" xfId="233" xr:uid="{00000000-0005-0000-0000-000038010000}"/>
    <cellStyle name="Normal 75" xfId="234" xr:uid="{00000000-0005-0000-0000-000039010000}"/>
    <cellStyle name="Normal 76" xfId="235" xr:uid="{00000000-0005-0000-0000-00003A010000}"/>
    <cellStyle name="Normal 77" xfId="236" xr:uid="{00000000-0005-0000-0000-00003B010000}"/>
    <cellStyle name="Normal 78" xfId="237" xr:uid="{00000000-0005-0000-0000-00003C010000}"/>
    <cellStyle name="Normal 79" xfId="238" xr:uid="{00000000-0005-0000-0000-00003D010000}"/>
    <cellStyle name="Normal 8" xfId="239" xr:uid="{00000000-0005-0000-0000-00003E010000}"/>
    <cellStyle name="Normal 80" xfId="240" xr:uid="{00000000-0005-0000-0000-00003F010000}"/>
    <cellStyle name="Normal 81" xfId="241" xr:uid="{00000000-0005-0000-0000-000040010000}"/>
    <cellStyle name="Normal 82" xfId="242" xr:uid="{00000000-0005-0000-0000-000041010000}"/>
    <cellStyle name="Normal 83" xfId="243" xr:uid="{00000000-0005-0000-0000-000042010000}"/>
    <cellStyle name="Normal 84" xfId="38" xr:uid="{00000000-0005-0000-0000-000043010000}"/>
    <cellStyle name="Normal 84 2" xfId="278" xr:uid="{00000000-0005-0000-0000-000044010000}"/>
    <cellStyle name="Normal 84 3" xfId="350" xr:uid="{00000000-0005-0000-0000-000045010000}"/>
    <cellStyle name="Normal 85" xfId="252" xr:uid="{00000000-0005-0000-0000-000046010000}"/>
    <cellStyle name="Normal 86" xfId="270" xr:uid="{00000000-0005-0000-0000-000047010000}"/>
    <cellStyle name="Normal 87" xfId="271" xr:uid="{00000000-0005-0000-0000-000048010000}"/>
    <cellStyle name="Normal 88" xfId="272" xr:uid="{00000000-0005-0000-0000-000049010000}"/>
    <cellStyle name="Normal 89" xfId="273" xr:uid="{00000000-0005-0000-0000-00004A010000}"/>
    <cellStyle name="Normal 9" xfId="244" xr:uid="{00000000-0005-0000-0000-00004B010000}"/>
    <cellStyle name="Normal 90" xfId="274" xr:uid="{00000000-0005-0000-0000-00004C010000}"/>
    <cellStyle name="Normal 91" xfId="279" xr:uid="{00000000-0005-0000-0000-00004D010000}"/>
    <cellStyle name="Normal 92" xfId="369" xr:uid="{00000000-0005-0000-0000-00004E010000}"/>
    <cellStyle name="Normal 92 2" xfId="389" xr:uid="{00000000-0005-0000-0000-00004F010000}"/>
    <cellStyle name="Normal 93" xfId="373" xr:uid="{00000000-0005-0000-0000-000050010000}"/>
    <cellStyle name="Normal 93 2" xfId="393" xr:uid="{00000000-0005-0000-0000-000051010000}"/>
    <cellStyle name="Normal 94" xfId="374" xr:uid="{00000000-0005-0000-0000-000052010000}"/>
    <cellStyle name="Normal 95" xfId="375" xr:uid="{00000000-0005-0000-0000-000053010000}"/>
    <cellStyle name="Normal 96" xfId="376" xr:uid="{00000000-0005-0000-0000-000054010000}"/>
    <cellStyle name="Normal 97" xfId="377" xr:uid="{00000000-0005-0000-0000-000055010000}"/>
    <cellStyle name="Normal 98" xfId="378" xr:uid="{00000000-0005-0000-0000-000056010000}"/>
    <cellStyle name="Normal 99" xfId="379" xr:uid="{00000000-0005-0000-0000-000057010000}"/>
    <cellStyle name="Normal_Price out" xfId="4" xr:uid="{00000000-0005-0000-0000-00005A010000}"/>
    <cellStyle name="Note 2" xfId="246" xr:uid="{00000000-0005-0000-0000-00005C010000}"/>
    <cellStyle name="Note 2 2" xfId="351" xr:uid="{00000000-0005-0000-0000-00005D010000}"/>
    <cellStyle name="Note 3" xfId="245" xr:uid="{00000000-0005-0000-0000-00005E010000}"/>
    <cellStyle name="Note 3 2" xfId="352" xr:uid="{00000000-0005-0000-0000-00005F010000}"/>
    <cellStyle name="Note 4" xfId="405" xr:uid="{00000000-0005-0000-0000-000060010000}"/>
    <cellStyle name="Note 5" xfId="413" xr:uid="{85C934B2-4CD3-4CB9-A738-9552FDFC0087}"/>
    <cellStyle name="Note 6" xfId="409" xr:uid="{51138B6F-8003-4D7B-9D20-7978408F6184}"/>
    <cellStyle name="Notes" xfId="247" xr:uid="{00000000-0005-0000-0000-000061010000}"/>
    <cellStyle name="Output 2" xfId="249" xr:uid="{00000000-0005-0000-0000-000062010000}"/>
    <cellStyle name="Output 3" xfId="248" xr:uid="{00000000-0005-0000-0000-000063010000}"/>
    <cellStyle name="Output 4" xfId="406" xr:uid="{00000000-0005-0000-0000-000064010000}"/>
    <cellStyle name="Percent" xfId="3" builtinId="5"/>
    <cellStyle name="Percent 10" xfId="407" xr:uid="{00000000-0005-0000-0000-000066010000}"/>
    <cellStyle name="Percent 11" xfId="412" xr:uid="{DF303600-42AE-44A2-8ADB-74DC6E03B3E1}"/>
    <cellStyle name="Percent 2" xfId="24" xr:uid="{00000000-0005-0000-0000-000067010000}"/>
    <cellStyle name="Percent 2 2" xfId="25" xr:uid="{00000000-0005-0000-0000-000068010000}"/>
    <cellStyle name="Percent 2 2 2" xfId="251" xr:uid="{00000000-0005-0000-0000-000069010000}"/>
    <cellStyle name="Percent 2 3" xfId="353" xr:uid="{00000000-0005-0000-0000-00006A010000}"/>
    <cellStyle name="Percent 2 6" xfId="26" xr:uid="{00000000-0005-0000-0000-00006B010000}"/>
    <cellStyle name="Percent 3" xfId="27" xr:uid="{00000000-0005-0000-0000-00006C010000}"/>
    <cellStyle name="Percent 3 2" xfId="28" xr:uid="{00000000-0005-0000-0000-00006D010000}"/>
    <cellStyle name="Percent 4" xfId="29" xr:uid="{00000000-0005-0000-0000-00006E010000}"/>
    <cellStyle name="Percent 4 2" xfId="355" xr:uid="{00000000-0005-0000-0000-00006F010000}"/>
    <cellStyle name="Percent 4 3" xfId="354" xr:uid="{00000000-0005-0000-0000-000070010000}"/>
    <cellStyle name="Percent 5" xfId="253" xr:uid="{00000000-0005-0000-0000-000071010000}"/>
    <cellStyle name="Percent 5 2" xfId="414" xr:uid="{E6034C54-CB7A-467B-AEE9-7DA86D59D3D8}"/>
    <cellStyle name="Percent 6" xfId="254" xr:uid="{00000000-0005-0000-0000-000072010000}"/>
    <cellStyle name="Percent 7" xfId="250" xr:uid="{00000000-0005-0000-0000-000073010000}"/>
    <cellStyle name="Percent 7 2" xfId="275" xr:uid="{00000000-0005-0000-0000-000074010000}"/>
    <cellStyle name="Percent 7 3" xfId="356" xr:uid="{00000000-0005-0000-0000-000075010000}"/>
    <cellStyle name="Percent 8" xfId="357" xr:uid="{00000000-0005-0000-0000-000076010000}"/>
    <cellStyle name="Percent 9" xfId="372" xr:uid="{00000000-0005-0000-0000-000077010000}"/>
    <cellStyle name="Percent 9 2" xfId="392" xr:uid="{00000000-0005-0000-0000-000078010000}"/>
    <cellStyle name="Percent(1)" xfId="255" xr:uid="{00000000-0005-0000-0000-000079010000}"/>
    <cellStyle name="Percent(2)" xfId="256" xr:uid="{00000000-0005-0000-0000-00007A010000}"/>
    <cellStyle name="PRM" xfId="257" xr:uid="{00000000-0005-0000-0000-00007B010000}"/>
    <cellStyle name="PRM 2" xfId="258" xr:uid="{00000000-0005-0000-0000-00007C010000}"/>
    <cellStyle name="PRM 3" xfId="259" xr:uid="{00000000-0005-0000-0000-00007D010000}"/>
    <cellStyle name="PRM_2011-11" xfId="260" xr:uid="{00000000-0005-0000-0000-00007E010000}"/>
    <cellStyle name="PS_Comma" xfId="30" xr:uid="{00000000-0005-0000-0000-00007F010000}"/>
    <cellStyle name="PSChar" xfId="31" xr:uid="{00000000-0005-0000-0000-000080010000}"/>
    <cellStyle name="PSDate" xfId="32" xr:uid="{00000000-0005-0000-0000-000081010000}"/>
    <cellStyle name="PSDec" xfId="33" xr:uid="{00000000-0005-0000-0000-000082010000}"/>
    <cellStyle name="PSHeading" xfId="34" xr:uid="{00000000-0005-0000-0000-000083010000}"/>
    <cellStyle name="PSInt" xfId="35" xr:uid="{00000000-0005-0000-0000-000084010000}"/>
    <cellStyle name="PSSpacer" xfId="36" xr:uid="{00000000-0005-0000-0000-000085010000}"/>
    <cellStyle name="STYL0 - Style1" xfId="358" xr:uid="{00000000-0005-0000-0000-000086010000}"/>
    <cellStyle name="STYL1 - Style2" xfId="359" xr:uid="{00000000-0005-0000-0000-000087010000}"/>
    <cellStyle name="STYL2 - Style3" xfId="360" xr:uid="{00000000-0005-0000-0000-000088010000}"/>
    <cellStyle name="STYL3 - Style4" xfId="361" xr:uid="{00000000-0005-0000-0000-000089010000}"/>
    <cellStyle name="STYL4 - Style5" xfId="362" xr:uid="{00000000-0005-0000-0000-00008A010000}"/>
    <cellStyle name="STYL5 - Style6" xfId="363" xr:uid="{00000000-0005-0000-0000-00008B010000}"/>
    <cellStyle name="STYL6 - Style7" xfId="364" xr:uid="{00000000-0005-0000-0000-00008C010000}"/>
    <cellStyle name="STYL7 - Style8" xfId="365" xr:uid="{00000000-0005-0000-0000-00008D010000}"/>
    <cellStyle name="Style 1" xfId="261" xr:uid="{00000000-0005-0000-0000-00008E010000}"/>
    <cellStyle name="Style 1 2" xfId="262" xr:uid="{00000000-0005-0000-0000-00008F010000}"/>
    <cellStyle name="STYLE1" xfId="263" xr:uid="{00000000-0005-0000-0000-000090010000}"/>
    <cellStyle name="sub heading" xfId="366" xr:uid="{00000000-0005-0000-0000-000091010000}"/>
    <cellStyle name="Title 2" xfId="265" xr:uid="{00000000-0005-0000-0000-000092010000}"/>
    <cellStyle name="Title 3" xfId="264" xr:uid="{00000000-0005-0000-0000-000093010000}"/>
    <cellStyle name="title 4" xfId="408" xr:uid="{00000000-0005-0000-0000-000094010000}"/>
    <cellStyle name="Total 2" xfId="267" xr:uid="{00000000-0005-0000-0000-000095010000}"/>
    <cellStyle name="Total 2 2" xfId="367" xr:uid="{00000000-0005-0000-0000-000096010000}"/>
    <cellStyle name="Total 3" xfId="266" xr:uid="{00000000-0005-0000-0000-000097010000}"/>
    <cellStyle name="Total 3 2" xfId="368" xr:uid="{00000000-0005-0000-0000-000098010000}"/>
    <cellStyle name="Warning Text 2" xfId="269" xr:uid="{00000000-0005-0000-0000-000099010000}"/>
    <cellStyle name="Warning Text 3" xfId="268" xr:uid="{00000000-0005-0000-0000-00009A010000}"/>
    <cellStyle name="WM_STANDARD" xfId="37" xr:uid="{00000000-0005-0000-0000-00009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4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FE1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FE19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Infin%20to%20Laws%20Co-AU%20Mapping%201-5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AW%20P&amp;L%20map%200811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District\Joe_Garza\mark%20gregg\WUTC%20Files\Eastside\Eastside%20Rate%20Case%202006\Eastside%20RC%202006%20Filing%20Docs\Proforma%20Eastside%202005%204.17.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obi\AppData\Local\Microsoft\Windows\Temporary%20Internet%20Files\Content.Outlook\R1VAHYB7\4172\2017.10%20_%204172%20Eastside%20Recycle%20Credits-Revised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dobi/AppData/Local/Microsoft/Windows/Temporary%20Internet%20Files/Content.Outlook/R1VAHYB7/4172/2017.10%20_%204172%20Eastside%20Recycle%20Credits-Revised.xlsb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/personal/easlema_repsrv_com/Documents/Maria%20Documents/%60%60Maria%20Documents/%60BU404%20Docs/%60%60Rate%20Cases/4183%20Disposal%20increase%202024/Filed%2011-14-23/WUTC%20Model%20-%20Sea-Tac%20-%20Dec%202022%20v2%20-%20final%20internal%20version.xlsx?1CAD549C" TargetMode="External"/><Relationship Id="rId1" Type="http://schemas.openxmlformats.org/officeDocument/2006/relationships/externalLinkPath" Target="file:///\\1CAD549C\WUTC%20Model%20-%20Sea-Tac%20-%20Dec%202022%20v2%20-%20final%20internal%20version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/personal/easlema_repsrv_com/Documents/Maria%20Documents/%60%60Maria%20Documents/%60BU404%20Docs/%60%60Rate%20Cases/4176/WUTC%20Model%20-%20Kent%20Meridian%20Disposal%20Dec%202022%20-%20v10%20-%20final%20internal%20copy%20v3%20with%20carbon%20fee%20notes.xlsx?01A5996C" TargetMode="External"/><Relationship Id="rId1" Type="http://schemas.openxmlformats.org/officeDocument/2006/relationships/externalLinkPath" Target="file:///\\01A5996C\WUTC%20Model%20-%20Kent%20Meridian%20Disposal%20Dec%202022%20-%20v10%20-%20final%20internal%20copy%20v3%20with%20carbon%20fee%20note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172-01\Share\Division\Accounting\2014\Accounts%20Receivable\County%20&amp;%20City%20Reporting\172%20-%20Eastside\Bellevue\12%20December\2014%20Bellevue%20Monthly%20Report%20December-Diane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dkermode\Documents\+2018\LG%20replacement\SolidWaste-NonPublic%20LG%202018%20V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PR Narrative"/>
      <sheetName val="Summary &amp; PF"/>
      <sheetName val="PR vs GL"/>
      <sheetName val="Summary Calc &amp; Lookup"/>
      <sheetName val="Alloc Impact"/>
      <sheetName val="PA340"/>
      <sheetName val="Walkback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SQL Revenue Analysis"/>
      <sheetName val="7R Summary"/>
      <sheetName val="OTH Rev Sumry"/>
      <sheetName val="Rev Ref Tables"/>
      <sheetName val="Price Out Summ"/>
      <sheetName val="Resi Price Out"/>
      <sheetName val="Resi Charge Codes"/>
      <sheetName val="Comm (+MF) Price Out"/>
      <sheetName val="Comm Charge Codes"/>
      <sheetName val="IND (+MF) Price Out"/>
      <sheetName val="IR Revenue"/>
      <sheetName val="RO Revenue"/>
      <sheetName val="Route Hrs Instructions"/>
      <sheetName val="Truck Hrs Sum"/>
      <sheetName val="Resi Comm Hours Summary"/>
      <sheetName val="Pivot Ops Jan 22 - Dec 22"/>
      <sheetName val="Detail Jan 22 - Dec 22"/>
      <sheetName val="IND Hrs Sum"/>
      <sheetName val="IND Hrs Data"/>
      <sheetName val="IND Sum Confirm"/>
      <sheetName val="Route Analysis"/>
      <sheetName val="Contract Ref Table"/>
      <sheetName val="Fuel Calc"/>
      <sheetName val="Fuel"/>
      <sheetName val="Fuel Invoice Data Entry"/>
      <sheetName val="Disposal Instructions"/>
      <sheetName val="Disposal Summary (with IC)"/>
      <sheetName val="Permit Fees Recap"/>
      <sheetName val="HWFs"/>
      <sheetName val="Summary Disposal Data"/>
      <sheetName val="Disposal Ref Tables"/>
      <sheetName val="Avg Invest Instructions"/>
      <sheetName val="Avg Invest Summary"/>
      <sheetName val="4183 Asset Listing"/>
      <sheetName val="4183 Asset Register data"/>
      <sheetName val="Asset Type Tables"/>
      <sheetName val="Truck Depr Summary"/>
      <sheetName val="Month by Month"/>
      <sheetName val="4183 Asset Listing duplicate"/>
      <sheetName val="4183 Asset Register data duplic"/>
      <sheetName val="Cont Count Instructions"/>
      <sheetName val="InfoPro Container Count Instr"/>
      <sheetName val="Container Counts"/>
      <sheetName val="Cont Count Data"/>
      <sheetName val="Cont Ref Tables"/>
      <sheetName val="Tons Master Report &gt;"/>
      <sheetName val="Tons File Summary"/>
      <sheetName val="Resi MSW Tons"/>
      <sheetName val="Resi Recycle Tons"/>
      <sheetName val="Resi Yard Waste Tons"/>
      <sheetName val="4183 Commercial Yards"/>
      <sheetName val="4183 Com-MF-Resi Tons"/>
      <sheetName val="4183 Multifamily Yards"/>
      <sheetName val="4183 Resi Counts"/>
      <sheetName val="4183 Multifamily Counts"/>
      <sheetName val="4183 Commercial Counts"/>
      <sheetName val="Renton IND"/>
      <sheetName val="CoS"/>
      <sheetName val="Meeks"/>
      <sheetName val="Essbase Instructions"/>
      <sheetName val="Essbase P&amp;L"/>
      <sheetName val="4183 Balance Sheet"/>
      <sheetName val="Essbase Stats"/>
      <sheetName val="4584 P&amp;L - Aff. Co. MRF"/>
      <sheetName val="4584 BS - Aff. Co. MRF"/>
      <sheetName val="G-12 FS (Smartview)"/>
      <sheetName val="ALGL prior years history"/>
      <sheetName val="4176 Asset Listing"/>
      <sheetName val="4176 Asset Regi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33">
          <cell r="D133">
            <v>8525.0069999999996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F1" t="str">
            <v>Total Weight (Calculated)</v>
          </cell>
        </row>
      </sheetData>
      <sheetData sheetId="46">
        <row r="1">
          <cell r="A1" t="str">
            <v>LBSQL/WUTCDISIND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>
        <row r="1">
          <cell r="B1" t="str">
            <v>Material Type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>
        <row r="21">
          <cell r="C21" t="str">
            <v>U</v>
          </cell>
        </row>
      </sheetData>
      <sheetData sheetId="75">
        <row r="21">
          <cell r="C21" t="str">
            <v>U</v>
          </cell>
        </row>
      </sheetData>
      <sheetData sheetId="76">
        <row r="51">
          <cell r="C51" t="str">
            <v>U</v>
          </cell>
        </row>
      </sheetData>
      <sheetData sheetId="77" refreshError="1"/>
      <sheetData sheetId="78">
        <row r="3">
          <cell r="D3">
            <v>44562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>
        <row r="2">
          <cell r="B2">
            <v>44562</v>
          </cell>
        </row>
      </sheetData>
      <sheetData sheetId="84" refreshError="1"/>
      <sheetData sheetId="85" refreshError="1"/>
      <sheetData sheetId="86" refreshError="1"/>
      <sheetData sheetId="87">
        <row r="20">
          <cell r="E20">
            <v>-64059.41</v>
          </cell>
        </row>
        <row r="23">
          <cell r="D23">
            <v>-2524870.2400000002</v>
          </cell>
        </row>
        <row r="39">
          <cell r="D39">
            <v>2304839.17</v>
          </cell>
        </row>
      </sheetData>
      <sheetData sheetId="88" refreshError="1"/>
      <sheetData sheetId="89">
        <row r="24">
          <cell r="D24">
            <v>1093.44</v>
          </cell>
          <cell r="E24">
            <v>1052.3399999999999</v>
          </cell>
          <cell r="F24">
            <v>1057.52</v>
          </cell>
          <cell r="G24">
            <v>1068.08</v>
          </cell>
          <cell r="H24">
            <v>1167.98</v>
          </cell>
          <cell r="I24">
            <v>1002.31</v>
          </cell>
          <cell r="J24">
            <v>1161.6500000000001</v>
          </cell>
          <cell r="K24">
            <v>0</v>
          </cell>
          <cell r="L24">
            <v>1010.24</v>
          </cell>
          <cell r="M24">
            <v>1108.68</v>
          </cell>
          <cell r="N24">
            <v>914.5</v>
          </cell>
          <cell r="O24">
            <v>1113.02</v>
          </cell>
        </row>
        <row r="25">
          <cell r="D25">
            <v>225.38</v>
          </cell>
          <cell r="E25">
            <v>323.77999999999997</v>
          </cell>
          <cell r="F25">
            <v>265.94</v>
          </cell>
          <cell r="G25">
            <v>297.22000000000003</v>
          </cell>
          <cell r="H25">
            <v>376.39</v>
          </cell>
          <cell r="I25">
            <v>212.05</v>
          </cell>
          <cell r="J25">
            <v>252.89</v>
          </cell>
          <cell r="K25">
            <v>0</v>
          </cell>
          <cell r="L25">
            <v>379.04</v>
          </cell>
          <cell r="M25">
            <v>370.05</v>
          </cell>
          <cell r="N25">
            <v>325.33</v>
          </cell>
          <cell r="O25">
            <v>292.89</v>
          </cell>
        </row>
        <row r="26">
          <cell r="D26">
            <v>7.92</v>
          </cell>
          <cell r="E26">
            <v>17.14</v>
          </cell>
          <cell r="F26">
            <v>31.61</v>
          </cell>
          <cell r="G26">
            <v>32.65</v>
          </cell>
          <cell r="H26">
            <v>11.79</v>
          </cell>
          <cell r="I26">
            <v>9.5</v>
          </cell>
          <cell r="J26">
            <v>12.59</v>
          </cell>
          <cell r="K26">
            <v>9.56</v>
          </cell>
          <cell r="L26">
            <v>13.26</v>
          </cell>
          <cell r="M26">
            <v>0</v>
          </cell>
          <cell r="N26">
            <v>0</v>
          </cell>
          <cell r="O26">
            <v>0</v>
          </cell>
        </row>
        <row r="32">
          <cell r="D32">
            <v>612.43000000000006</v>
          </cell>
          <cell r="E32">
            <v>673.2</v>
          </cell>
          <cell r="F32">
            <v>597.66000000000008</v>
          </cell>
          <cell r="G32">
            <v>590.78</v>
          </cell>
          <cell r="H32">
            <v>610.16999999999985</v>
          </cell>
          <cell r="I32">
            <v>639.81000000000017</v>
          </cell>
          <cell r="J32">
            <v>620.42999999999984</v>
          </cell>
          <cell r="K32">
            <v>646.15000000000009</v>
          </cell>
          <cell r="L32">
            <v>602.48999999999978</v>
          </cell>
          <cell r="M32">
            <v>639.19000000000005</v>
          </cell>
          <cell r="N32">
            <v>471.16000000000008</v>
          </cell>
          <cell r="O32">
            <v>430.99000000000024</v>
          </cell>
        </row>
        <row r="56">
          <cell r="D56">
            <v>1846.1200000000001</v>
          </cell>
          <cell r="E56">
            <v>1915.63</v>
          </cell>
          <cell r="F56">
            <v>1757.04</v>
          </cell>
          <cell r="G56">
            <v>1835.3</v>
          </cell>
          <cell r="H56">
            <v>1945.3300000000002</v>
          </cell>
          <cell r="I56">
            <v>1708.3</v>
          </cell>
          <cell r="J56">
            <v>1940.61</v>
          </cell>
          <cell r="K56">
            <v>1893.7</v>
          </cell>
          <cell r="L56">
            <v>1733.52</v>
          </cell>
          <cell r="M56">
            <v>2002.72</v>
          </cell>
          <cell r="N56">
            <v>1619.47</v>
          </cell>
          <cell r="O56">
            <v>1949.63</v>
          </cell>
        </row>
        <row r="61">
          <cell r="D61">
            <v>559.80999999999995</v>
          </cell>
          <cell r="E61">
            <v>529.17999999999995</v>
          </cell>
          <cell r="F61">
            <v>470.7</v>
          </cell>
          <cell r="G61">
            <v>441.9</v>
          </cell>
          <cell r="H61">
            <v>478.04</v>
          </cell>
          <cell r="I61">
            <v>399.53</v>
          </cell>
          <cell r="J61">
            <v>520.16999999999996</v>
          </cell>
          <cell r="K61">
            <v>549.96</v>
          </cell>
          <cell r="L61">
            <v>498.88</v>
          </cell>
          <cell r="M61">
            <v>595.39</v>
          </cell>
          <cell r="N61">
            <v>432.8</v>
          </cell>
          <cell r="O61">
            <v>598.65</v>
          </cell>
        </row>
        <row r="81">
          <cell r="D81">
            <v>1338.78</v>
          </cell>
          <cell r="E81">
            <v>1354.08</v>
          </cell>
          <cell r="F81">
            <v>1301.8499999999999</v>
          </cell>
          <cell r="G81">
            <v>1396.25</v>
          </cell>
          <cell r="H81">
            <v>1470.48</v>
          </cell>
          <cell r="I81">
            <v>1353.94</v>
          </cell>
          <cell r="J81">
            <v>1418.59</v>
          </cell>
          <cell r="K81">
            <v>1363.83</v>
          </cell>
          <cell r="L81">
            <v>1273.0999999999999</v>
          </cell>
          <cell r="M81">
            <v>1409.72</v>
          </cell>
          <cell r="N81">
            <v>1214.73</v>
          </cell>
          <cell r="O81">
            <v>1635.88</v>
          </cell>
        </row>
        <row r="82">
          <cell r="D82">
            <v>1016.92</v>
          </cell>
          <cell r="E82">
            <v>1398.8</v>
          </cell>
          <cell r="F82">
            <v>975.02</v>
          </cell>
          <cell r="G82">
            <v>1134.45</v>
          </cell>
          <cell r="H82">
            <v>1231.04</v>
          </cell>
          <cell r="I82">
            <v>1604.16</v>
          </cell>
          <cell r="J82">
            <v>2393.08</v>
          </cell>
          <cell r="K82">
            <v>2094.65</v>
          </cell>
          <cell r="L82">
            <v>1589.87</v>
          </cell>
          <cell r="M82">
            <v>1157.44</v>
          </cell>
          <cell r="N82">
            <v>792.08</v>
          </cell>
          <cell r="O82">
            <v>773.59</v>
          </cell>
        </row>
        <row r="88">
          <cell r="D88">
            <v>703.84</v>
          </cell>
          <cell r="E88">
            <v>709.5</v>
          </cell>
          <cell r="F88">
            <v>621.27</v>
          </cell>
          <cell r="G88">
            <v>701.99</v>
          </cell>
          <cell r="H88">
            <v>729.36</v>
          </cell>
          <cell r="I88">
            <v>703.80000000000007</v>
          </cell>
          <cell r="J88">
            <v>709.51</v>
          </cell>
          <cell r="K88">
            <v>695.65</v>
          </cell>
          <cell r="L88">
            <v>654.73</v>
          </cell>
          <cell r="M88">
            <v>849.41</v>
          </cell>
          <cell r="N88">
            <v>746.13</v>
          </cell>
          <cell r="O88">
            <v>920.23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PR Narrative"/>
      <sheetName val="Summary &amp; PF"/>
      <sheetName val="PR vs GL"/>
      <sheetName val="Summary Calc &amp; Lookup"/>
      <sheetName val="RSA Labor Expense"/>
      <sheetName val="Alloc Impact"/>
      <sheetName val="PA340"/>
      <sheetName val="Walkback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SQL Revenue Analysis"/>
      <sheetName val="7R Summary"/>
      <sheetName val="OTH Rev Sumry"/>
      <sheetName val="Rev Ref Tables"/>
      <sheetName val="Price Out Summ"/>
      <sheetName val="Resi Price Out"/>
      <sheetName val="Resi Charge Codes"/>
      <sheetName val="Comm (+MF) Price Out"/>
      <sheetName val="Comm Charge Codes"/>
      <sheetName val="IND (+MF) Price Out"/>
      <sheetName val="IR Revenue"/>
      <sheetName val="RO Revenue"/>
      <sheetName val="Route Hrs Instructions"/>
      <sheetName val="Truck Hrs Sum"/>
      <sheetName val="Resi Comm Hours Summary"/>
      <sheetName val="Pivot Ops Jan 22 - Dec 22"/>
      <sheetName val="Detail Jan 22 - Dec 22"/>
      <sheetName val="IND Hrs Sum"/>
      <sheetName val="IND Hrs Data"/>
      <sheetName val="IND Sum Confirm"/>
      <sheetName val="Route Analysis"/>
      <sheetName val="Contract Ref Table"/>
      <sheetName val="Fuel Calc"/>
      <sheetName val="Fuel"/>
      <sheetName val="Fuel Invoice Data Entry"/>
      <sheetName val="Disposal Instructions"/>
      <sheetName val="Disposal Summary (with IC)"/>
      <sheetName val="Permit Fees Recap"/>
      <sheetName val="HWFs"/>
      <sheetName val="Summary Disposal Data"/>
      <sheetName val="Disposal Ref Tables"/>
      <sheetName val="Avg Invest Instructions"/>
      <sheetName val="Avg Invest Summary"/>
      <sheetName val="4176 Asset Listing"/>
      <sheetName val="4176 Asset Register data"/>
      <sheetName val="Asset Type Tables"/>
      <sheetName val="Truck Depr Summary"/>
      <sheetName val="Month by Month"/>
      <sheetName val="4183 Asset Listing"/>
      <sheetName val="4183 Asset Register data"/>
      <sheetName val="Cont Count Instructions"/>
      <sheetName val="InfoPro Container Count Instr"/>
      <sheetName val="Container Counts"/>
      <sheetName val="Cont Count Data"/>
      <sheetName val="Cont Ref Tables"/>
      <sheetName val="Tons Master Report &gt;"/>
      <sheetName val="Tons File Summary"/>
      <sheetName val="Resi MSW Tons"/>
      <sheetName val="Resi Recycle Tons"/>
      <sheetName val="Resi Yard Waste Tons"/>
      <sheetName val="4176 Commercial Yards"/>
      <sheetName val="4176 Com-MF-Resi Tons"/>
      <sheetName val="4176 Multifamily Yards"/>
      <sheetName val="4176 Resi Counts"/>
      <sheetName val="4176 Multifamily Counts"/>
      <sheetName val="4176 Commercial Counts"/>
      <sheetName val="CoS"/>
      <sheetName val="Meeks"/>
      <sheetName val="Essbase Instructions"/>
      <sheetName val="Essbase P&amp;L"/>
      <sheetName val="4176 Balance Sheet"/>
      <sheetName val="Essbase Stats"/>
      <sheetName val="4584 P&amp;L - Aff. Co. MRF"/>
      <sheetName val="4584 BS - Aff. Co. MRF"/>
      <sheetName val="G-12 FS (Smartview)"/>
      <sheetName val="WRRA payment details"/>
      <sheetName val="ALGL prior years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  <row r="5">
          <cell r="I5" t="str">
            <v>Single Family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8"/>
  <sheetViews>
    <sheetView topLeftCell="B1" zoomScaleNormal="100" workbookViewId="0">
      <pane xSplit="3" ySplit="1" topLeftCell="J2" activePane="bottomRight" state="frozen"/>
      <selection activeCell="B1" sqref="B1"/>
      <selection pane="topRight" activeCell="E1" sqref="E1"/>
      <selection pane="bottomLeft" activeCell="B2" sqref="B2"/>
      <selection pane="bottomRight" activeCell="M22" sqref="M22"/>
    </sheetView>
  </sheetViews>
  <sheetFormatPr defaultColWidth="8.88671875" defaultRowHeight="14.4"/>
  <cols>
    <col min="1" max="1" width="5.44140625" style="53" hidden="1" customWidth="1"/>
    <col min="2" max="2" width="25.33203125" style="57" bestFit="1" customWidth="1"/>
    <col min="3" max="3" width="32.6640625" style="53" customWidth="1"/>
    <col min="4" max="4" width="23.6640625" style="54" customWidth="1"/>
    <col min="5" max="5" width="13.6640625" style="53" customWidth="1"/>
    <col min="6" max="6" width="16" style="53" customWidth="1"/>
    <col min="7" max="7" width="19.33203125" style="87" customWidth="1"/>
    <col min="8" max="8" width="25.6640625" style="53" customWidth="1"/>
    <col min="9" max="9" width="21.6640625" style="52" customWidth="1"/>
    <col min="10" max="10" width="13.33203125" style="53" customWidth="1"/>
    <col min="11" max="11" width="12.5546875" style="53" bestFit="1" customWidth="1"/>
    <col min="12" max="12" width="13.6640625" style="53" customWidth="1"/>
    <col min="13" max="13" width="21.6640625" style="53" customWidth="1"/>
    <col min="14" max="14" width="14.44140625" style="53" customWidth="1"/>
    <col min="15" max="15" width="32.6640625" style="53" bestFit="1" customWidth="1"/>
    <col min="16" max="16" width="31.33203125" style="53" bestFit="1" customWidth="1"/>
    <col min="17" max="17" width="29" style="53" bestFit="1" customWidth="1"/>
    <col min="18" max="16384" width="8.88671875" style="53"/>
  </cols>
  <sheetData>
    <row r="1" spans="1:20" ht="28.8">
      <c r="A1" s="46"/>
      <c r="B1" s="80" t="s">
        <v>15</v>
      </c>
      <c r="C1" s="68" t="s">
        <v>17</v>
      </c>
      <c r="D1" s="67" t="s">
        <v>39</v>
      </c>
      <c r="E1" s="80" t="s">
        <v>0</v>
      </c>
      <c r="F1" s="46" t="s">
        <v>1</v>
      </c>
      <c r="G1" s="84" t="s">
        <v>10</v>
      </c>
      <c r="H1" s="80" t="s">
        <v>34</v>
      </c>
      <c r="I1" s="81" t="s">
        <v>35</v>
      </c>
      <c r="J1" s="77" t="s">
        <v>9</v>
      </c>
      <c r="K1" s="67" t="s">
        <v>2</v>
      </c>
      <c r="L1" s="80" t="s">
        <v>41</v>
      </c>
      <c r="M1" s="67" t="s">
        <v>37</v>
      </c>
      <c r="N1" s="80" t="s">
        <v>36</v>
      </c>
      <c r="O1" s="80" t="s">
        <v>38</v>
      </c>
      <c r="P1" s="80" t="s">
        <v>96</v>
      </c>
      <c r="Q1" s="80" t="s">
        <v>40</v>
      </c>
      <c r="S1" s="80" t="s">
        <v>149</v>
      </c>
      <c r="T1" s="80" t="s">
        <v>150</v>
      </c>
    </row>
    <row r="2" spans="1:20" s="55" customFormat="1" ht="14.4" customHeight="1">
      <c r="A2" s="189" t="s">
        <v>13</v>
      </c>
      <c r="B2" s="105" t="s">
        <v>95</v>
      </c>
      <c r="C2" s="192" t="s">
        <v>152</v>
      </c>
      <c r="D2" s="182">
        <v>1769</v>
      </c>
      <c r="E2" s="64">
        <f>References!B8</f>
        <v>2.1666666666666665</v>
      </c>
      <c r="F2" s="94">
        <f>D2*E2*12</f>
        <v>45994</v>
      </c>
      <c r="G2" s="95">
        <f>References!B22</f>
        <v>68</v>
      </c>
      <c r="H2" s="63">
        <f>G2*F2</f>
        <v>3127592</v>
      </c>
      <c r="I2" s="45">
        <f>$D$20*H2</f>
        <v>2236013.890941408</v>
      </c>
      <c r="J2" s="62">
        <f>I2*References!C$49</f>
        <v>19084.378559184919</v>
      </c>
      <c r="K2" s="62">
        <f>J2/References!$G$52</f>
        <v>19646.261642150421</v>
      </c>
      <c r="L2" s="62">
        <f>K2/F2*E2</f>
        <v>0.92548811202894377</v>
      </c>
      <c r="M2" s="184">
        <v>13.97</v>
      </c>
      <c r="N2" s="181">
        <f>L2+M2</f>
        <v>14.895488112028945</v>
      </c>
      <c r="O2" s="62">
        <f t="shared" ref="O2" si="0">M2*D2*12</f>
        <v>296555.16000000003</v>
      </c>
      <c r="P2" s="62">
        <f t="shared" ref="P2" si="1">N2*D2*12</f>
        <v>316201.42164215044</v>
      </c>
      <c r="Q2" s="62">
        <f>P2-O2</f>
        <v>19646.261642150406</v>
      </c>
      <c r="S2" s="179">
        <f>L2/M2</f>
        <v>6.6248254261198555E-2</v>
      </c>
      <c r="T2" s="180">
        <f>N2-M2-L2</f>
        <v>0</v>
      </c>
    </row>
    <row r="3" spans="1:20" s="55" customFormat="1" ht="14.4" customHeight="1">
      <c r="A3" s="188"/>
      <c r="B3" s="105" t="s">
        <v>159</v>
      </c>
      <c r="C3" s="192" t="s">
        <v>160</v>
      </c>
      <c r="D3" s="182">
        <v>309</v>
      </c>
      <c r="E3" s="64">
        <f>References!B8</f>
        <v>2.1666666666666665</v>
      </c>
      <c r="F3" s="94">
        <f t="shared" ref="F3:F4" si="2">D3*E3*12</f>
        <v>8034</v>
      </c>
      <c r="G3" s="95">
        <f>References!B21</f>
        <v>47</v>
      </c>
      <c r="H3" s="63">
        <f t="shared" ref="H3:H4" si="3">G3*F3</f>
        <v>377598</v>
      </c>
      <c r="I3" s="45">
        <f t="shared" ref="I3:I4" si="4">$D$20*H3</f>
        <v>269956.68654725229</v>
      </c>
      <c r="J3" s="62">
        <f>I3*References!C$49</f>
        <v>2304.0803196807988</v>
      </c>
      <c r="K3" s="62">
        <f>J3/References!$G$52</f>
        <v>2371.9171501758274</v>
      </c>
      <c r="L3" s="62">
        <f t="shared" ref="L3:L4" si="5">K3/F3*E3</f>
        <v>0.63967560684353486</v>
      </c>
      <c r="M3" s="184">
        <v>14.16</v>
      </c>
      <c r="N3" s="181">
        <f t="shared" ref="N3:N4" si="6">L3+M3</f>
        <v>14.799675606843534</v>
      </c>
      <c r="O3" s="62">
        <f t="shared" ref="O3:O4" si="7">M3*D3*12</f>
        <v>52505.279999999999</v>
      </c>
      <c r="P3" s="62">
        <f t="shared" ref="P3:P4" si="8">N3*D3*12</f>
        <v>54877.197150175823</v>
      </c>
      <c r="Q3" s="62">
        <f t="shared" ref="Q3:Q4" si="9">P3-O3</f>
        <v>2371.9171501758246</v>
      </c>
      <c r="S3" s="179">
        <f t="shared" ref="S3:S4" si="10">L3/M3</f>
        <v>4.5174830991775057E-2</v>
      </c>
      <c r="T3" s="180">
        <f t="shared" ref="T3:T4" si="11">N3-M3-L3</f>
        <v>0</v>
      </c>
    </row>
    <row r="4" spans="1:20" s="55" customFormat="1" ht="14.4" customHeight="1">
      <c r="A4" s="188"/>
      <c r="B4" s="105" t="s">
        <v>159</v>
      </c>
      <c r="C4" s="192" t="s">
        <v>152</v>
      </c>
      <c r="D4" s="182">
        <v>1074</v>
      </c>
      <c r="E4" s="64">
        <f>References!B8</f>
        <v>2.1666666666666665</v>
      </c>
      <c r="F4" s="94">
        <f t="shared" si="2"/>
        <v>27924</v>
      </c>
      <c r="G4" s="95">
        <f>References!B22</f>
        <v>68</v>
      </c>
      <c r="H4" s="63">
        <f t="shared" si="3"/>
        <v>1898832</v>
      </c>
      <c r="I4" s="45">
        <f t="shared" si="4"/>
        <v>1357534.7195427204</v>
      </c>
      <c r="J4" s="62">
        <f>I4*References!C$49</f>
        <v>11586.558831297119</v>
      </c>
      <c r="K4" s="62">
        <f>J4/References!$G$52</f>
        <v>11927.690787829029</v>
      </c>
      <c r="L4" s="62">
        <f t="shared" si="5"/>
        <v>0.92548811202894388</v>
      </c>
      <c r="M4" s="184">
        <v>17.46</v>
      </c>
      <c r="N4" s="181">
        <f t="shared" si="6"/>
        <v>18.385488112028945</v>
      </c>
      <c r="O4" s="62">
        <f t="shared" si="7"/>
        <v>225024.48</v>
      </c>
      <c r="P4" s="62">
        <f t="shared" si="8"/>
        <v>236952.17078782906</v>
      </c>
      <c r="Q4" s="62">
        <f t="shared" si="9"/>
        <v>11927.690787829051</v>
      </c>
      <c r="S4" s="179">
        <f t="shared" si="10"/>
        <v>5.3006191983330113E-2</v>
      </c>
      <c r="T4" s="180">
        <f t="shared" si="11"/>
        <v>0</v>
      </c>
    </row>
    <row r="5" spans="1:20" s="55" customFormat="1">
      <c r="A5" s="58"/>
      <c r="B5" s="82"/>
      <c r="C5" s="89"/>
      <c r="D5" s="90"/>
      <c r="E5" s="64"/>
      <c r="F5" s="63"/>
      <c r="G5" s="91"/>
      <c r="H5" s="63"/>
      <c r="I5" s="45"/>
      <c r="J5" s="62"/>
      <c r="K5" s="62"/>
      <c r="L5" s="62"/>
      <c r="M5" s="92"/>
      <c r="N5" s="62"/>
      <c r="O5" s="62"/>
      <c r="P5" s="62"/>
      <c r="Q5" s="62"/>
    </row>
    <row r="6" spans="1:20" s="55" customFormat="1">
      <c r="A6" s="47"/>
      <c r="B6" s="69"/>
      <c r="C6" s="48" t="s">
        <v>16</v>
      </c>
      <c r="D6" s="49">
        <f>SUM(D2:D5)</f>
        <v>3152</v>
      </c>
      <c r="E6" s="50"/>
      <c r="F6" s="49">
        <f>SUM(F2:F5)</f>
        <v>81952</v>
      </c>
      <c r="G6" s="85"/>
      <c r="H6" s="49">
        <f>SUM(H2:H5)</f>
        <v>5404022</v>
      </c>
      <c r="I6" s="49">
        <f>SUM(I2:I5)</f>
        <v>3863505.2970313807</v>
      </c>
      <c r="J6" s="65"/>
      <c r="K6" s="65"/>
      <c r="L6" s="65"/>
      <c r="M6" s="65"/>
      <c r="N6" s="65"/>
      <c r="O6" s="49">
        <f>SUM(O2:O5)</f>
        <v>574084.92000000004</v>
      </c>
      <c r="P6" s="93">
        <f>SUM(P2:P5)</f>
        <v>608030.78958015528</v>
      </c>
      <c r="Q6" s="93">
        <f>SUM(Q2:Q5)</f>
        <v>33945.869580155282</v>
      </c>
    </row>
    <row r="7" spans="1:20" s="55" customFormat="1">
      <c r="A7" s="58"/>
      <c r="B7" s="82"/>
      <c r="C7" s="89"/>
      <c r="D7" s="90"/>
      <c r="E7" s="64"/>
      <c r="F7" s="63"/>
      <c r="G7" s="91"/>
      <c r="H7" s="63"/>
      <c r="I7" s="45"/>
      <c r="J7" s="62"/>
      <c r="K7" s="62"/>
      <c r="L7" s="62"/>
      <c r="M7" s="92"/>
      <c r="N7" s="62"/>
      <c r="O7" s="62"/>
      <c r="P7" s="62"/>
      <c r="Q7" s="62"/>
    </row>
    <row r="8" spans="1:20">
      <c r="C8" s="59" t="s">
        <v>3</v>
      </c>
      <c r="D8" s="60">
        <f>D6</f>
        <v>3152</v>
      </c>
      <c r="E8" s="60"/>
      <c r="F8" s="60">
        <f>F6</f>
        <v>81952</v>
      </c>
      <c r="G8" s="86"/>
      <c r="H8" s="60">
        <f>H6</f>
        <v>5404022</v>
      </c>
      <c r="I8" s="60">
        <f>I6</f>
        <v>3863505.2970313807</v>
      </c>
      <c r="J8" s="62"/>
      <c r="K8" s="66"/>
      <c r="L8" s="66"/>
      <c r="M8" s="66"/>
      <c r="N8" s="66"/>
      <c r="O8" s="60">
        <f>O6</f>
        <v>574084.92000000004</v>
      </c>
      <c r="P8" s="60">
        <f>P6</f>
        <v>608030.78958015528</v>
      </c>
      <c r="Q8" s="60">
        <f>Q6</f>
        <v>33945.869580155282</v>
      </c>
    </row>
    <row r="9" spans="1:20">
      <c r="J9" s="51"/>
      <c r="P9" s="56"/>
      <c r="Q9" s="30">
        <f>Q8/O8</f>
        <v>5.9130397607648849E-2</v>
      </c>
    </row>
    <row r="10" spans="1:20">
      <c r="A10" s="96"/>
      <c r="B10" s="97"/>
      <c r="C10" s="98" t="s">
        <v>94</v>
      </c>
      <c r="D10" s="99"/>
      <c r="E10" s="100"/>
      <c r="F10" s="100"/>
      <c r="G10" s="101"/>
      <c r="H10" s="100"/>
      <c r="I10" s="102"/>
      <c r="J10" s="103"/>
      <c r="K10" s="100"/>
      <c r="L10" s="100"/>
      <c r="M10" s="100"/>
      <c r="N10" s="100"/>
      <c r="O10" s="185" t="s">
        <v>151</v>
      </c>
      <c r="P10" s="186" t="s">
        <v>150</v>
      </c>
      <c r="Q10" s="55"/>
      <c r="R10" s="55"/>
      <c r="S10" s="55"/>
    </row>
    <row r="11" spans="1:20">
      <c r="A11" s="104"/>
      <c r="B11" s="105" t="s">
        <v>95</v>
      </c>
      <c r="C11" s="192" t="s">
        <v>153</v>
      </c>
      <c r="D11" s="183">
        <v>1</v>
      </c>
      <c r="E11" s="64">
        <f>References!B8</f>
        <v>2.1666666666666665</v>
      </c>
      <c r="F11" s="94">
        <f>D11*E11*12</f>
        <v>26</v>
      </c>
      <c r="G11" s="91">
        <f>References!B22</f>
        <v>68</v>
      </c>
      <c r="H11" s="63">
        <f>G11*F11</f>
        <v>1768</v>
      </c>
      <c r="I11" s="45">
        <f>$D$20*H11</f>
        <v>1263.9988077678961</v>
      </c>
      <c r="J11" s="62">
        <f>(References!$C$49*I11)</f>
        <v>10.788229824298995</v>
      </c>
      <c r="K11" s="62">
        <f>J11/References!$G$52</f>
        <v>11.105857344347328</v>
      </c>
      <c r="L11" s="62">
        <f t="shared" ref="L11" si="12">K11/F11*E11</f>
        <v>0.92548811202894388</v>
      </c>
      <c r="M11" s="184">
        <v>18.7</v>
      </c>
      <c r="N11" s="181">
        <f t="shared" ref="N11" si="13">L11+M11</f>
        <v>19.625488112028943</v>
      </c>
      <c r="O11" s="179">
        <f>L11/M11</f>
        <v>4.9491342889248335E-2</v>
      </c>
      <c r="P11" s="76">
        <f>N11-M11-L11</f>
        <v>0</v>
      </c>
      <c r="Q11" s="55"/>
      <c r="R11" s="55"/>
      <c r="S11" s="55"/>
    </row>
    <row r="12" spans="1:20">
      <c r="A12" s="58"/>
      <c r="B12" s="105" t="s">
        <v>159</v>
      </c>
      <c r="C12" s="192" t="s">
        <v>161</v>
      </c>
      <c r="D12" s="183">
        <v>1</v>
      </c>
      <c r="E12" s="40">
        <f>References!B8</f>
        <v>2.1666666666666665</v>
      </c>
      <c r="F12" s="94">
        <f t="shared" ref="F12:F13" si="14">D12*E12*12</f>
        <v>26</v>
      </c>
      <c r="G12" s="87">
        <f>References!B21</f>
        <v>47</v>
      </c>
      <c r="H12" s="63">
        <f t="shared" ref="H12:H13" si="15">G12*F12</f>
        <v>1222</v>
      </c>
      <c r="I12" s="45">
        <f t="shared" ref="I12:I13" si="16">$D$20*H12</f>
        <v>873.64623478075168</v>
      </c>
      <c r="J12" s="62">
        <f>(References!$C$49*I12)</f>
        <v>7.4565706138537164</v>
      </c>
      <c r="K12" s="62">
        <f>J12/References!$G$52</f>
        <v>7.676107282122417</v>
      </c>
      <c r="L12" s="62">
        <f t="shared" ref="L12:L13" si="17">K12/F12*E12</f>
        <v>0.63967560684353475</v>
      </c>
      <c r="M12" s="184">
        <v>18.829999999999998</v>
      </c>
      <c r="N12" s="181">
        <f t="shared" ref="N12:N13" si="18">L12+M12</f>
        <v>19.469675606843534</v>
      </c>
      <c r="O12" s="179">
        <f t="shared" ref="O12:O13" si="19">L12/M12</f>
        <v>3.3971089051701264E-2</v>
      </c>
      <c r="P12" s="76">
        <f t="shared" ref="P12:P13" si="20">N12-M12-L12</f>
        <v>1.1102230246251565E-15</v>
      </c>
    </row>
    <row r="13" spans="1:20">
      <c r="A13" s="58"/>
      <c r="B13" s="105" t="s">
        <v>159</v>
      </c>
      <c r="C13" s="192" t="s">
        <v>162</v>
      </c>
      <c r="D13" s="183">
        <v>1</v>
      </c>
      <c r="E13" s="40">
        <f>References!B8</f>
        <v>2.1666666666666665</v>
      </c>
      <c r="F13" s="94">
        <f t="shared" si="14"/>
        <v>26</v>
      </c>
      <c r="G13" s="87">
        <f>References!B22</f>
        <v>68</v>
      </c>
      <c r="H13" s="63">
        <f t="shared" si="15"/>
        <v>1768</v>
      </c>
      <c r="I13" s="45">
        <f t="shared" si="16"/>
        <v>1263.9988077678961</v>
      </c>
      <c r="J13" s="62">
        <f>(References!$C$49*I13)</f>
        <v>10.788229824298995</v>
      </c>
      <c r="K13" s="62">
        <f>J13/References!$G$52</f>
        <v>11.105857344347328</v>
      </c>
      <c r="L13" s="62">
        <f t="shared" si="17"/>
        <v>0.92548811202894388</v>
      </c>
      <c r="M13" s="184">
        <v>19.02</v>
      </c>
      <c r="N13" s="181">
        <f t="shared" si="18"/>
        <v>19.945488112028944</v>
      </c>
      <c r="O13" s="179">
        <f t="shared" si="19"/>
        <v>4.8658680968924492E-2</v>
      </c>
      <c r="P13" s="76">
        <f t="shared" si="20"/>
        <v>0</v>
      </c>
    </row>
    <row r="14" spans="1:20">
      <c r="A14" s="58"/>
      <c r="C14" s="61"/>
      <c r="P14" s="56"/>
    </row>
    <row r="15" spans="1:20" ht="15" thickBot="1">
      <c r="A15" s="58"/>
      <c r="C15" s="222" t="s">
        <v>86</v>
      </c>
      <c r="D15" s="222"/>
      <c r="E15" s="70"/>
      <c r="F15" s="70"/>
      <c r="H15" s="106"/>
    </row>
    <row r="16" spans="1:20">
      <c r="A16" s="58"/>
      <c r="C16" s="157"/>
      <c r="D16" s="158" t="s">
        <v>16</v>
      </c>
      <c r="E16" s="37"/>
      <c r="F16" s="37"/>
      <c r="H16" s="106"/>
      <c r="J16" s="40"/>
      <c r="O16" s="54"/>
    </row>
    <row r="17" spans="1:15">
      <c r="A17" s="58"/>
      <c r="C17" s="74" t="s">
        <v>32</v>
      </c>
      <c r="D17" s="159">
        <f>Disposal!S47</f>
        <v>1931.7526485156905</v>
      </c>
      <c r="E17" s="52"/>
      <c r="F17" s="52"/>
      <c r="G17" s="88"/>
      <c r="H17" s="71"/>
      <c r="J17" s="40"/>
      <c r="O17" s="54"/>
    </row>
    <row r="18" spans="1:15">
      <c r="A18" s="58"/>
      <c r="C18" s="74" t="s">
        <v>33</v>
      </c>
      <c r="D18" s="160">
        <f>D17*2000</f>
        <v>3863505.2970313807</v>
      </c>
      <c r="E18" s="35"/>
      <c r="F18" s="35"/>
      <c r="H18" s="78"/>
      <c r="J18" s="40"/>
    </row>
    <row r="19" spans="1:15" ht="15" thickBot="1">
      <c r="A19" s="58"/>
      <c r="C19" s="114"/>
      <c r="D19" s="161"/>
      <c r="E19" s="52"/>
      <c r="F19" s="52"/>
      <c r="H19" s="79"/>
      <c r="J19" s="40"/>
      <c r="O19" s="54"/>
    </row>
    <row r="20" spans="1:15">
      <c r="C20" s="41" t="s">
        <v>11</v>
      </c>
      <c r="D20" s="34">
        <f>D18/$H$8</f>
        <v>0.71493145235740729</v>
      </c>
      <c r="E20" s="34"/>
      <c r="F20" s="34"/>
      <c r="H20" s="30"/>
      <c r="J20" s="40"/>
      <c r="M20" s="39"/>
      <c r="N20" s="39"/>
      <c r="O20" s="38"/>
    </row>
    <row r="21" spans="1:15">
      <c r="G21" s="88"/>
      <c r="H21" s="31"/>
      <c r="J21" s="40"/>
      <c r="M21" s="42"/>
      <c r="N21" s="29"/>
      <c r="O21" s="56"/>
    </row>
    <row r="22" spans="1:15">
      <c r="D22" s="33"/>
      <c r="E22" s="32"/>
      <c r="G22" s="88"/>
      <c r="H22" s="31"/>
      <c r="J22" s="40"/>
      <c r="M22" s="42"/>
      <c r="N22" s="29"/>
      <c r="O22" s="56"/>
    </row>
    <row r="23" spans="1:15">
      <c r="D23" s="33"/>
      <c r="E23" s="32"/>
      <c r="G23" s="88"/>
      <c r="H23" s="31"/>
      <c r="J23" s="40"/>
      <c r="M23" s="42"/>
      <c r="N23" s="29"/>
      <c r="O23" s="56"/>
    </row>
    <row r="24" spans="1:15">
      <c r="D24" s="53"/>
      <c r="I24" s="53"/>
    </row>
    <row r="25" spans="1:15">
      <c r="D25" s="53"/>
      <c r="E25" s="40"/>
      <c r="I25" s="53"/>
    </row>
    <row r="26" spans="1:15">
      <c r="D26" s="53"/>
      <c r="I26" s="53"/>
    </row>
    <row r="27" spans="1:15">
      <c r="D27" s="53"/>
      <c r="I27" s="53"/>
    </row>
    <row r="28" spans="1:15">
      <c r="D28" s="53"/>
    </row>
  </sheetData>
  <mergeCells count="1">
    <mergeCell ref="C15:D15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topLeftCell="A37" zoomScaleNormal="100" workbookViewId="0">
      <selection activeCell="B55" sqref="B55"/>
    </sheetView>
  </sheetViews>
  <sheetFormatPr defaultColWidth="9.109375" defaultRowHeight="14.4"/>
  <cols>
    <col min="1" max="1" width="36.33203125" style="3" bestFit="1" customWidth="1"/>
    <col min="2" max="2" width="22.109375" style="3" bestFit="1" customWidth="1"/>
    <col min="3" max="3" width="19.5546875" style="3" customWidth="1"/>
    <col min="4" max="4" width="10.5546875" style="3" bestFit="1" customWidth="1"/>
    <col min="5" max="5" width="8.88671875" style="3" customWidth="1"/>
    <col min="6" max="6" width="11.44140625" style="3" customWidth="1"/>
    <col min="7" max="7" width="11" style="3" bestFit="1" customWidth="1"/>
    <col min="8" max="8" width="9.5546875" style="3" customWidth="1"/>
    <col min="9" max="9" width="15.88671875" style="3" bestFit="1" customWidth="1"/>
    <col min="10" max="10" width="12" style="3" bestFit="1" customWidth="1"/>
    <col min="11" max="13" width="9.109375" style="3"/>
    <col min="14" max="14" width="14.33203125" style="3" bestFit="1" customWidth="1"/>
    <col min="15" max="15" width="11.5546875" style="3" bestFit="1" customWidth="1"/>
    <col min="16" max="16384" width="9.109375" style="3"/>
  </cols>
  <sheetData>
    <row r="1" spans="1:8">
      <c r="A1" s="223" t="s">
        <v>18</v>
      </c>
      <c r="B1" s="223"/>
      <c r="C1" s="223"/>
      <c r="D1" s="223"/>
      <c r="E1" s="223"/>
      <c r="F1" s="223"/>
      <c r="G1" s="223"/>
      <c r="H1" s="223"/>
    </row>
    <row r="2" spans="1:8">
      <c r="A2" s="3" t="s">
        <v>55</v>
      </c>
      <c r="B2" s="9" t="s">
        <v>42</v>
      </c>
      <c r="C2" s="9" t="s">
        <v>43</v>
      </c>
      <c r="D2" s="9" t="s">
        <v>44</v>
      </c>
      <c r="E2" s="10" t="s">
        <v>46</v>
      </c>
      <c r="F2" s="10" t="s">
        <v>47</v>
      </c>
      <c r="G2" s="10" t="s">
        <v>48</v>
      </c>
      <c r="H2" s="9" t="s">
        <v>51</v>
      </c>
    </row>
    <row r="3" spans="1:8">
      <c r="A3" s="3" t="s">
        <v>52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87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53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54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21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23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22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23" t="s">
        <v>10</v>
      </c>
      <c r="B11" s="223"/>
      <c r="C11" s="26"/>
      <c r="D11" s="12"/>
      <c r="E11" s="12"/>
      <c r="F11" s="12"/>
      <c r="G11" s="12"/>
      <c r="H11" s="12"/>
    </row>
    <row r="12" spans="1:8">
      <c r="A12" s="24" t="s">
        <v>50</v>
      </c>
      <c r="B12" s="28" t="s">
        <v>80</v>
      </c>
      <c r="C12" s="26"/>
      <c r="D12" s="12"/>
      <c r="E12" s="12"/>
      <c r="F12" s="12"/>
      <c r="G12" s="12"/>
      <c r="H12" s="12"/>
    </row>
    <row r="13" spans="1:8">
      <c r="A13" s="27" t="s">
        <v>81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56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57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58</v>
      </c>
      <c r="B16" s="25">
        <v>77</v>
      </c>
      <c r="C16" s="26"/>
      <c r="D16" s="12"/>
      <c r="E16" s="12"/>
      <c r="F16" s="3" t="s">
        <v>19</v>
      </c>
      <c r="G16" s="5">
        <v>2000</v>
      </c>
      <c r="H16" s="12"/>
    </row>
    <row r="17" spans="1:8">
      <c r="A17" s="27" t="s">
        <v>59</v>
      </c>
      <c r="B17" s="25">
        <v>97</v>
      </c>
      <c r="C17" s="26"/>
      <c r="D17" s="12"/>
      <c r="E17" s="12"/>
      <c r="F17" s="3" t="s">
        <v>20</v>
      </c>
      <c r="G17" s="14" t="s">
        <v>45</v>
      </c>
      <c r="H17" s="12"/>
    </row>
    <row r="18" spans="1:8">
      <c r="A18" s="27" t="s">
        <v>60</v>
      </c>
      <c r="B18" s="25">
        <v>117</v>
      </c>
      <c r="C18" s="26"/>
      <c r="D18" s="12"/>
      <c r="E18" s="12"/>
      <c r="H18" s="12"/>
    </row>
    <row r="19" spans="1:8">
      <c r="A19" s="27" t="s">
        <v>61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4" t="s">
        <v>91</v>
      </c>
      <c r="B20" s="36">
        <v>37</v>
      </c>
      <c r="C20" s="43" t="s">
        <v>82</v>
      </c>
      <c r="D20" s="26"/>
      <c r="E20" s="26"/>
      <c r="F20" s="7"/>
      <c r="G20" s="8"/>
      <c r="H20" s="26"/>
    </row>
    <row r="21" spans="1:8">
      <c r="A21" s="27" t="s">
        <v>62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63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64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31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65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66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67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68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69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70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71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72</v>
      </c>
      <c r="B32" s="25">
        <v>840</v>
      </c>
      <c r="C32" s="26"/>
      <c r="D32" s="12"/>
      <c r="E32" s="12"/>
      <c r="F32" s="12"/>
      <c r="G32" s="12"/>
      <c r="H32" s="12"/>
    </row>
    <row r="33" spans="1:15">
      <c r="A33" s="27" t="s">
        <v>73</v>
      </c>
      <c r="B33" s="25">
        <v>980</v>
      </c>
      <c r="C33" s="26"/>
      <c r="D33" s="12"/>
      <c r="E33" s="12"/>
      <c r="F33" s="12"/>
      <c r="G33" s="12"/>
      <c r="H33" s="12"/>
    </row>
    <row r="34" spans="1:15">
      <c r="A34" s="27" t="s">
        <v>88</v>
      </c>
      <c r="B34" s="25">
        <v>482</v>
      </c>
      <c r="C34" s="26" t="s">
        <v>82</v>
      </c>
      <c r="D34" s="12"/>
      <c r="E34" s="12"/>
      <c r="F34" s="12"/>
      <c r="G34" s="12"/>
      <c r="H34" s="12"/>
    </row>
    <row r="35" spans="1:15">
      <c r="A35" s="27" t="s">
        <v>89</v>
      </c>
      <c r="B35" s="25">
        <v>689</v>
      </c>
      <c r="C35" s="26" t="s">
        <v>82</v>
      </c>
      <c r="D35" s="12"/>
      <c r="E35" s="12"/>
      <c r="F35" s="12"/>
      <c r="G35" s="12"/>
      <c r="H35" s="12"/>
    </row>
    <row r="36" spans="1:15" s="22" customFormat="1">
      <c r="A36" s="27" t="s">
        <v>75</v>
      </c>
      <c r="B36" s="25">
        <v>892</v>
      </c>
      <c r="C36" s="26" t="s">
        <v>82</v>
      </c>
      <c r="D36" s="23"/>
      <c r="E36" s="23"/>
      <c r="F36" s="23"/>
      <c r="G36" s="23"/>
      <c r="H36" s="23"/>
    </row>
    <row r="37" spans="1:15" s="22" customFormat="1">
      <c r="A37" s="27" t="s">
        <v>74</v>
      </c>
      <c r="B37" s="25">
        <v>1301</v>
      </c>
      <c r="C37" s="26"/>
      <c r="D37" s="23"/>
      <c r="E37" s="23"/>
      <c r="F37" s="23"/>
      <c r="G37" s="23"/>
      <c r="H37" s="23"/>
    </row>
    <row r="38" spans="1:15" s="22" customFormat="1">
      <c r="A38" s="27" t="s">
        <v>76</v>
      </c>
      <c r="B38" s="25">
        <v>1686</v>
      </c>
      <c r="C38" s="26"/>
      <c r="D38" s="23"/>
      <c r="E38" s="23"/>
      <c r="F38" s="23"/>
      <c r="G38" s="23"/>
      <c r="H38" s="23"/>
    </row>
    <row r="39" spans="1:15" s="22" customFormat="1">
      <c r="A39" s="27" t="s">
        <v>77</v>
      </c>
      <c r="B39" s="25">
        <v>2046</v>
      </c>
      <c r="C39" s="26"/>
      <c r="D39" s="23"/>
      <c r="E39" s="23"/>
      <c r="F39" s="23"/>
      <c r="G39" s="23"/>
      <c r="H39" s="23"/>
    </row>
    <row r="40" spans="1:15" s="22" customFormat="1">
      <c r="A40" s="27" t="s">
        <v>78</v>
      </c>
      <c r="B40" s="25">
        <v>2310</v>
      </c>
      <c r="C40" s="26"/>
      <c r="D40" s="23"/>
      <c r="E40" s="23"/>
      <c r="F40" s="23"/>
      <c r="G40" s="23"/>
      <c r="H40" s="23"/>
    </row>
    <row r="41" spans="1:15" s="22" customFormat="1">
      <c r="A41" s="27" t="s">
        <v>90</v>
      </c>
      <c r="B41" s="25">
        <v>2800</v>
      </c>
      <c r="C41" s="26" t="s">
        <v>82</v>
      </c>
      <c r="D41" s="23"/>
      <c r="E41" s="23"/>
      <c r="F41" s="23"/>
      <c r="G41" s="23"/>
      <c r="H41" s="23"/>
    </row>
    <row r="42" spans="1:15" s="22" customFormat="1">
      <c r="A42" s="27" t="s">
        <v>79</v>
      </c>
      <c r="B42" s="25">
        <v>125</v>
      </c>
      <c r="C42" s="26"/>
      <c r="D42" s="23"/>
      <c r="E42" s="23"/>
      <c r="F42" s="23"/>
      <c r="G42" s="23"/>
      <c r="H42" s="23"/>
    </row>
    <row r="43" spans="1:15">
      <c r="B43" s="83" t="s">
        <v>92</v>
      </c>
      <c r="C43" s="83"/>
      <c r="D43" s="83"/>
    </row>
    <row r="46" spans="1:15">
      <c r="A46" s="21" t="s">
        <v>93</v>
      </c>
      <c r="B46" s="19" t="s">
        <v>5</v>
      </c>
      <c r="C46" s="19" t="s">
        <v>6</v>
      </c>
      <c r="F46" s="224" t="s">
        <v>26</v>
      </c>
      <c r="G46" s="224"/>
    </row>
    <row r="47" spans="1:15">
      <c r="A47" s="15" t="s">
        <v>7</v>
      </c>
      <c r="B47" s="155">
        <v>62.36</v>
      </c>
      <c r="C47" s="108">
        <f>B47/2000</f>
        <v>3.1179999999999999E-2</v>
      </c>
      <c r="F47" s="3" t="s">
        <v>27</v>
      </c>
      <c r="G47" s="111">
        <f>0.0175</f>
        <v>1.7500000000000002E-2</v>
      </c>
    </row>
    <row r="48" spans="1:15">
      <c r="A48" s="15" t="s">
        <v>8</v>
      </c>
      <c r="B48" s="156">
        <v>79.430000000000007</v>
      </c>
      <c r="C48" s="109">
        <f>B48/2000</f>
        <v>3.9715E-2</v>
      </c>
      <c r="F48" s="3" t="s">
        <v>28</v>
      </c>
      <c r="G48" s="112">
        <v>5.1000000000000004E-3</v>
      </c>
      <c r="N48" s="17"/>
      <c r="O48" s="17"/>
    </row>
    <row r="49" spans="1:7">
      <c r="A49" s="13" t="s">
        <v>9</v>
      </c>
      <c r="B49" s="107">
        <f>B48-B47</f>
        <v>17.070000000000007</v>
      </c>
      <c r="C49" s="110">
        <f>C48-C47</f>
        <v>8.5350000000000009E-3</v>
      </c>
      <c r="F49" s="3" t="s">
        <v>49</v>
      </c>
      <c r="G49" s="113">
        <v>6.0000000000000001E-3</v>
      </c>
    </row>
    <row r="50" spans="1:7">
      <c r="B50" s="187">
        <f>B49/B47</f>
        <v>0.27373316228351519</v>
      </c>
      <c r="F50" s="3" t="s">
        <v>16</v>
      </c>
      <c r="G50" s="16">
        <f>SUM(G47:G49)</f>
        <v>2.86E-2</v>
      </c>
    </row>
    <row r="51" spans="1:7">
      <c r="B51" s="20" t="s">
        <v>154</v>
      </c>
    </row>
    <row r="52" spans="1:7">
      <c r="A52" s="3" t="s">
        <v>4</v>
      </c>
      <c r="B52" s="17">
        <f>B49</f>
        <v>17.070000000000007</v>
      </c>
      <c r="F52" s="3" t="s">
        <v>29</v>
      </c>
      <c r="G52" s="18">
        <f>1-G50</f>
        <v>0.97140000000000004</v>
      </c>
    </row>
    <row r="53" spans="1:7">
      <c r="A53" s="3" t="s">
        <v>25</v>
      </c>
      <c r="B53" s="17">
        <f>B52/$G$52</f>
        <v>17.572575663990126</v>
      </c>
    </row>
    <row r="54" spans="1:7">
      <c r="A54" s="3" t="s">
        <v>24</v>
      </c>
      <c r="B54" s="6">
        <f>'Calcs '!D17</f>
        <v>1931.7526485156905</v>
      </c>
    </row>
    <row r="55" spans="1:7">
      <c r="A55" s="2" t="s">
        <v>30</v>
      </c>
      <c r="B55" s="4">
        <f>B53*B54</f>
        <v>33945.869580155289</v>
      </c>
    </row>
    <row r="58" spans="1:7" ht="15" thickBot="1"/>
    <row r="59" spans="1:7">
      <c r="A59" s="72" t="s">
        <v>85</v>
      </c>
      <c r="B59" s="73" t="s">
        <v>83</v>
      </c>
      <c r="D59" s="17"/>
    </row>
    <row r="60" spans="1:7">
      <c r="A60" s="74" t="s">
        <v>84</v>
      </c>
      <c r="B60" s="75">
        <f>'Calcs '!Q8</f>
        <v>33945.869580155282</v>
      </c>
    </row>
    <row r="61" spans="1:7">
      <c r="A61" s="74" t="s">
        <v>12</v>
      </c>
      <c r="B61" s="75">
        <f>B60-B55</f>
        <v>0</v>
      </c>
    </row>
    <row r="62" spans="1:7" ht="15" thickBot="1">
      <c r="A62" s="114"/>
      <c r="B62" s="115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&amp;C&amp;12
Disposal Fee Reference</oddHeader>
    <oddFooter>&amp;L&amp;8&amp;F - &amp;A&amp;C&amp;D&amp;R&amp;P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A10F-7DC3-472A-9E10-F505D39F34E7}">
  <sheetPr>
    <pageSetUpPr fitToPage="1"/>
  </sheetPr>
  <dimension ref="A1:Y467"/>
  <sheetViews>
    <sheetView workbookViewId="0">
      <selection activeCell="H15" sqref="H15"/>
    </sheetView>
  </sheetViews>
  <sheetFormatPr defaultColWidth="10.88671875" defaultRowHeight="14.4" outlineLevelRow="1" outlineLevelCol="1"/>
  <cols>
    <col min="1" max="1" width="9" style="118" customWidth="1" outlineLevel="1"/>
    <col min="2" max="2" width="6.88671875" style="118" customWidth="1" outlineLevel="1"/>
    <col min="3" max="4" width="6.77734375" style="116" customWidth="1" outlineLevel="1"/>
    <col min="5" max="5" width="28.5546875" style="116" customWidth="1"/>
    <col min="6" max="17" width="13.44140625" style="116" customWidth="1"/>
    <col min="18" max="18" width="1.21875" style="116" customWidth="1"/>
    <col min="19" max="19" width="13" style="117" bestFit="1" customWidth="1"/>
    <col min="20" max="20" width="2.33203125" style="116" customWidth="1"/>
    <col min="21" max="22" width="16.44140625" style="116" customWidth="1"/>
    <col min="23" max="23" width="10.88671875" style="116"/>
    <col min="24" max="24" width="12.109375" style="116" bestFit="1" customWidth="1"/>
    <col min="25" max="16384" width="10.88671875" style="116"/>
  </cols>
  <sheetData>
    <row r="1" spans="1:19">
      <c r="A1" s="225" t="s">
        <v>97</v>
      </c>
      <c r="B1" s="225"/>
      <c r="C1" s="225"/>
      <c r="D1" s="225"/>
      <c r="E1" s="225"/>
    </row>
    <row r="2" spans="1:19">
      <c r="A2" s="190" t="s">
        <v>155</v>
      </c>
    </row>
    <row r="3" spans="1:19" s="117" customFormat="1">
      <c r="A3" s="191" t="s">
        <v>98</v>
      </c>
      <c r="B3" s="191" t="s">
        <v>99</v>
      </c>
      <c r="C3" s="226" t="s">
        <v>100</v>
      </c>
      <c r="D3" s="226"/>
      <c r="F3" s="119">
        <v>44562</v>
      </c>
      <c r="G3" s="120">
        <f>EOMONTH(F3,1)</f>
        <v>44620</v>
      </c>
      <c r="H3" s="120">
        <f t="shared" ref="H3:Q3" si="0">EOMONTH(G3,1)</f>
        <v>44651</v>
      </c>
      <c r="I3" s="120">
        <f t="shared" si="0"/>
        <v>44681</v>
      </c>
      <c r="J3" s="120">
        <f t="shared" si="0"/>
        <v>44712</v>
      </c>
      <c r="K3" s="120">
        <f t="shared" si="0"/>
        <v>44742</v>
      </c>
      <c r="L3" s="120">
        <f t="shared" si="0"/>
        <v>44773</v>
      </c>
      <c r="M3" s="120">
        <f t="shared" si="0"/>
        <v>44804</v>
      </c>
      <c r="N3" s="120">
        <f t="shared" si="0"/>
        <v>44834</v>
      </c>
      <c r="O3" s="120">
        <f t="shared" si="0"/>
        <v>44865</v>
      </c>
      <c r="P3" s="120">
        <f t="shared" si="0"/>
        <v>44895</v>
      </c>
      <c r="Q3" s="120">
        <f t="shared" si="0"/>
        <v>44926</v>
      </c>
      <c r="S3" s="117" t="s">
        <v>101</v>
      </c>
    </row>
    <row r="4" spans="1:19" s="122" customFormat="1">
      <c r="A4" s="121"/>
      <c r="B4" s="121"/>
      <c r="C4" s="121"/>
      <c r="D4" s="121"/>
      <c r="F4" s="122">
        <f>MONTH(F3)</f>
        <v>1</v>
      </c>
      <c r="G4" s="122">
        <f t="shared" ref="G4:Q4" si="1">MONTH(G3)</f>
        <v>2</v>
      </c>
      <c r="H4" s="122">
        <f t="shared" si="1"/>
        <v>3</v>
      </c>
      <c r="I4" s="122">
        <f t="shared" si="1"/>
        <v>4</v>
      </c>
      <c r="J4" s="122">
        <f t="shared" si="1"/>
        <v>5</v>
      </c>
      <c r="K4" s="122">
        <f t="shared" si="1"/>
        <v>6</v>
      </c>
      <c r="L4" s="122">
        <f t="shared" si="1"/>
        <v>7</v>
      </c>
      <c r="M4" s="122">
        <f t="shared" si="1"/>
        <v>8</v>
      </c>
      <c r="N4" s="122">
        <f t="shared" si="1"/>
        <v>9</v>
      </c>
      <c r="O4" s="122">
        <f t="shared" si="1"/>
        <v>10</v>
      </c>
      <c r="P4" s="122">
        <f t="shared" si="1"/>
        <v>11</v>
      </c>
      <c r="Q4" s="122">
        <f t="shared" si="1"/>
        <v>12</v>
      </c>
      <c r="S4" s="123"/>
    </row>
    <row r="5" spans="1:19" ht="15" thickBot="1">
      <c r="C5" s="118"/>
      <c r="D5" s="118"/>
      <c r="E5" s="124" t="s">
        <v>102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4"/>
    </row>
    <row r="6" spans="1:19">
      <c r="C6" s="118"/>
      <c r="D6" s="118"/>
    </row>
    <row r="7" spans="1:19">
      <c r="C7" s="118"/>
      <c r="D7" s="118"/>
      <c r="E7" s="117" t="s">
        <v>103</v>
      </c>
    </row>
    <row r="8" spans="1:19">
      <c r="C8" s="118"/>
      <c r="D8" s="118"/>
      <c r="E8" s="116" t="s">
        <v>104</v>
      </c>
      <c r="F8" s="193">
        <f>'[9]Essbase Stats'!O24</f>
        <v>1113.02</v>
      </c>
      <c r="G8" s="193">
        <f>'[9]Essbase Stats'!N24</f>
        <v>914.5</v>
      </c>
      <c r="H8" s="193">
        <f>'[9]Essbase Stats'!M24</f>
        <v>1108.68</v>
      </c>
      <c r="I8" s="193">
        <f>'[9]Essbase Stats'!L24</f>
        <v>1010.24</v>
      </c>
      <c r="J8" s="193">
        <f>'[9]Essbase Stats'!K24</f>
        <v>0</v>
      </c>
      <c r="K8" s="193">
        <f>'[9]Essbase Stats'!J24</f>
        <v>1161.6500000000001</v>
      </c>
      <c r="L8" s="193">
        <f>'[9]Essbase Stats'!I24</f>
        <v>1002.31</v>
      </c>
      <c r="M8" s="193">
        <f>'[9]Essbase Stats'!H24</f>
        <v>1167.98</v>
      </c>
      <c r="N8" s="193">
        <f>'[9]Essbase Stats'!G24</f>
        <v>1068.08</v>
      </c>
      <c r="O8" s="193">
        <f>'[9]Essbase Stats'!F24</f>
        <v>1057.52</v>
      </c>
      <c r="P8" s="193">
        <f>'[9]Essbase Stats'!E24</f>
        <v>1052.3399999999999</v>
      </c>
      <c r="Q8" s="193">
        <f>'[9]Essbase Stats'!D24</f>
        <v>1093.44</v>
      </c>
      <c r="S8" s="127">
        <f>SUM(F8:R8)</f>
        <v>11749.76</v>
      </c>
    </row>
    <row r="9" spans="1:19">
      <c r="C9" s="118"/>
      <c r="D9" s="118"/>
      <c r="E9" s="116" t="s">
        <v>105</v>
      </c>
      <c r="F9" s="193">
        <f>SUM('[9]Essbase Stats'!O25+'[9]Essbase Stats'!O26+'[9]Essbase Stats'!O32)</f>
        <v>723.88000000000022</v>
      </c>
      <c r="G9" s="193">
        <f>SUM('[9]Essbase Stats'!N25+'[9]Essbase Stats'!N26+'[9]Essbase Stats'!N32)</f>
        <v>796.49</v>
      </c>
      <c r="H9" s="193">
        <f>SUM('[9]Essbase Stats'!M25+'[9]Essbase Stats'!M26+'[9]Essbase Stats'!M32)</f>
        <v>1009.24</v>
      </c>
      <c r="I9" s="193">
        <f>SUM('[9]Essbase Stats'!L25+'[9]Essbase Stats'!L26+'[9]Essbase Stats'!L32)</f>
        <v>994.78999999999974</v>
      </c>
      <c r="J9" s="193">
        <f>SUM('[9]Essbase Stats'!K25+'[9]Essbase Stats'!K26+'[9]Essbase Stats'!K32)</f>
        <v>655.71</v>
      </c>
      <c r="K9" s="193">
        <f>SUM('[9]Essbase Stats'!J25+'[9]Essbase Stats'!J26+'[9]Essbase Stats'!J32)</f>
        <v>885.90999999999985</v>
      </c>
      <c r="L9" s="193">
        <f>SUM('[9]Essbase Stats'!I25+'[9]Essbase Stats'!I26+'[9]Essbase Stats'!I32)</f>
        <v>861.36000000000013</v>
      </c>
      <c r="M9" s="193">
        <f>SUM('[9]Essbase Stats'!H25+'[9]Essbase Stats'!H26+'[9]Essbase Stats'!H32)</f>
        <v>998.34999999999991</v>
      </c>
      <c r="N9" s="193">
        <f>SUM('[9]Essbase Stats'!G25+'[9]Essbase Stats'!G26+'[9]Essbase Stats'!G32)</f>
        <v>920.65</v>
      </c>
      <c r="O9" s="193">
        <f>SUM('[9]Essbase Stats'!F25+'[9]Essbase Stats'!F26+'[9]Essbase Stats'!F32)</f>
        <v>895.21</v>
      </c>
      <c r="P9" s="193">
        <f>SUM('[9]Essbase Stats'!E25+'[9]Essbase Stats'!E26+'[9]Essbase Stats'!E32)</f>
        <v>1014.12</v>
      </c>
      <c r="Q9" s="193">
        <f>SUM('[9]Essbase Stats'!D25+'[9]Essbase Stats'!D26+'[9]Essbase Stats'!D32)</f>
        <v>845.73</v>
      </c>
      <c r="S9" s="127">
        <f t="shared" ref="S9:S15" si="2">SUM(F9:R9)</f>
        <v>10601.44</v>
      </c>
    </row>
    <row r="10" spans="1:19">
      <c r="C10" s="118"/>
      <c r="D10" s="118"/>
      <c r="E10" s="116" t="s">
        <v>106</v>
      </c>
      <c r="F10" s="193">
        <f>'[9]Essbase Stats'!O56</f>
        <v>1949.63</v>
      </c>
      <c r="G10" s="193">
        <f>'[9]Essbase Stats'!N56</f>
        <v>1619.47</v>
      </c>
      <c r="H10" s="193">
        <f>'[9]Essbase Stats'!M56</f>
        <v>2002.72</v>
      </c>
      <c r="I10" s="193">
        <f>'[9]Essbase Stats'!L56</f>
        <v>1733.52</v>
      </c>
      <c r="J10" s="193">
        <f>'[9]Essbase Stats'!K56</f>
        <v>1893.7</v>
      </c>
      <c r="K10" s="193">
        <f>'[9]Essbase Stats'!J56</f>
        <v>1940.61</v>
      </c>
      <c r="L10" s="193">
        <f>'[9]Essbase Stats'!I56</f>
        <v>1708.3</v>
      </c>
      <c r="M10" s="193">
        <f>'[9]Essbase Stats'!H56</f>
        <v>1945.3300000000002</v>
      </c>
      <c r="N10" s="193">
        <f>'[9]Essbase Stats'!G56</f>
        <v>1835.3</v>
      </c>
      <c r="O10" s="193">
        <f>'[9]Essbase Stats'!F56</f>
        <v>1757.04</v>
      </c>
      <c r="P10" s="193">
        <f>'[9]Essbase Stats'!E56</f>
        <v>1915.63</v>
      </c>
      <c r="Q10" s="193">
        <f>'[9]Essbase Stats'!D56</f>
        <v>1846.1200000000001</v>
      </c>
      <c r="S10" s="127">
        <f t="shared" si="2"/>
        <v>22147.370000000003</v>
      </c>
    </row>
    <row r="11" spans="1:19">
      <c r="C11" s="118"/>
      <c r="D11" s="118"/>
      <c r="E11" s="116" t="s">
        <v>107</v>
      </c>
      <c r="F11" s="193">
        <f>'[9]Essbase Stats'!O61</f>
        <v>598.65</v>
      </c>
      <c r="G11" s="193">
        <f>'[9]Essbase Stats'!N61</f>
        <v>432.8</v>
      </c>
      <c r="H11" s="193">
        <f>'[9]Essbase Stats'!M61</f>
        <v>595.39</v>
      </c>
      <c r="I11" s="193">
        <f>'[9]Essbase Stats'!L61</f>
        <v>498.88</v>
      </c>
      <c r="J11" s="193">
        <f>'[9]Essbase Stats'!K61</f>
        <v>549.96</v>
      </c>
      <c r="K11" s="193">
        <f>'[9]Essbase Stats'!J61</f>
        <v>520.16999999999996</v>
      </c>
      <c r="L11" s="193">
        <f>'[9]Essbase Stats'!I61</f>
        <v>399.53</v>
      </c>
      <c r="M11" s="193">
        <f>'[9]Essbase Stats'!H61</f>
        <v>478.04</v>
      </c>
      <c r="N11" s="193">
        <f>'[9]Essbase Stats'!G61</f>
        <v>441.9</v>
      </c>
      <c r="O11" s="193">
        <f>'[9]Essbase Stats'!F61</f>
        <v>470.7</v>
      </c>
      <c r="P11" s="193">
        <f>'[9]Essbase Stats'!E61</f>
        <v>529.17999999999995</v>
      </c>
      <c r="Q11" s="193">
        <f>'[9]Essbase Stats'!D61</f>
        <v>559.80999999999995</v>
      </c>
      <c r="S11" s="127">
        <f t="shared" si="2"/>
        <v>6075.01</v>
      </c>
    </row>
    <row r="12" spans="1:19">
      <c r="C12" s="118"/>
      <c r="D12" s="118"/>
      <c r="E12" s="116" t="s">
        <v>108</v>
      </c>
      <c r="F12" s="193">
        <f>'[9]Essbase Stats'!O81</f>
        <v>1635.88</v>
      </c>
      <c r="G12" s="193">
        <f>'[9]Essbase Stats'!N81</f>
        <v>1214.73</v>
      </c>
      <c r="H12" s="193">
        <f>'[9]Essbase Stats'!M81</f>
        <v>1409.72</v>
      </c>
      <c r="I12" s="193">
        <f>'[9]Essbase Stats'!L81</f>
        <v>1273.0999999999999</v>
      </c>
      <c r="J12" s="193">
        <f>'[9]Essbase Stats'!K81</f>
        <v>1363.83</v>
      </c>
      <c r="K12" s="193">
        <f>'[9]Essbase Stats'!J81</f>
        <v>1418.59</v>
      </c>
      <c r="L12" s="193">
        <f>'[9]Essbase Stats'!I81</f>
        <v>1353.94</v>
      </c>
      <c r="M12" s="193">
        <f>'[9]Essbase Stats'!H81</f>
        <v>1470.48</v>
      </c>
      <c r="N12" s="193">
        <f>'[9]Essbase Stats'!G81</f>
        <v>1396.25</v>
      </c>
      <c r="O12" s="193">
        <f>'[9]Essbase Stats'!F81</f>
        <v>1301.8499999999999</v>
      </c>
      <c r="P12" s="193">
        <f>'[9]Essbase Stats'!E81</f>
        <v>1354.08</v>
      </c>
      <c r="Q12" s="193">
        <f>'[9]Essbase Stats'!D81</f>
        <v>1338.78</v>
      </c>
      <c r="S12" s="127">
        <f>SUM(F12:R12)</f>
        <v>16531.23</v>
      </c>
    </row>
    <row r="13" spans="1:19">
      <c r="C13" s="118"/>
      <c r="D13" s="118"/>
      <c r="E13" s="116" t="s">
        <v>109</v>
      </c>
      <c r="F13" s="193">
        <f>'[9]Essbase Stats'!O88</f>
        <v>920.23</v>
      </c>
      <c r="G13" s="193">
        <f>'[9]Essbase Stats'!N88</f>
        <v>746.13</v>
      </c>
      <c r="H13" s="193">
        <f>'[9]Essbase Stats'!M88</f>
        <v>849.41</v>
      </c>
      <c r="I13" s="193">
        <f>'[9]Essbase Stats'!L88</f>
        <v>654.73</v>
      </c>
      <c r="J13" s="193">
        <f>'[9]Essbase Stats'!K88</f>
        <v>695.65</v>
      </c>
      <c r="K13" s="193">
        <f>'[9]Essbase Stats'!J88</f>
        <v>709.51</v>
      </c>
      <c r="L13" s="193">
        <f>'[9]Essbase Stats'!I88</f>
        <v>703.80000000000007</v>
      </c>
      <c r="M13" s="193">
        <f>'[9]Essbase Stats'!H88</f>
        <v>729.36</v>
      </c>
      <c r="N13" s="193">
        <f>'[9]Essbase Stats'!G88</f>
        <v>701.99</v>
      </c>
      <c r="O13" s="193">
        <f>'[9]Essbase Stats'!F88</f>
        <v>621.27</v>
      </c>
      <c r="P13" s="193">
        <f>'[9]Essbase Stats'!E88</f>
        <v>709.5</v>
      </c>
      <c r="Q13" s="193">
        <f>'[9]Essbase Stats'!D88</f>
        <v>703.84</v>
      </c>
      <c r="S13" s="127">
        <f>SUM(F13:R13)</f>
        <v>8745.42</v>
      </c>
    </row>
    <row r="14" spans="1:19">
      <c r="C14" s="118"/>
      <c r="D14" s="118"/>
      <c r="E14" s="128" t="s">
        <v>144</v>
      </c>
      <c r="F14" s="194">
        <f>'[9]Essbase Stats'!O82</f>
        <v>773.59</v>
      </c>
      <c r="G14" s="194">
        <f>'[9]Essbase Stats'!N82</f>
        <v>792.08</v>
      </c>
      <c r="H14" s="194">
        <f>'[9]Essbase Stats'!M82</f>
        <v>1157.44</v>
      </c>
      <c r="I14" s="194">
        <f>'[9]Essbase Stats'!L82</f>
        <v>1589.87</v>
      </c>
      <c r="J14" s="194">
        <f>'[9]Essbase Stats'!K82</f>
        <v>2094.65</v>
      </c>
      <c r="K14" s="194">
        <f>'[9]Essbase Stats'!J82</f>
        <v>2393.08</v>
      </c>
      <c r="L14" s="194">
        <f>'[9]Essbase Stats'!I82</f>
        <v>1604.16</v>
      </c>
      <c r="M14" s="194">
        <f>'[9]Essbase Stats'!H82</f>
        <v>1231.04</v>
      </c>
      <c r="N14" s="194">
        <f>'[9]Essbase Stats'!G82</f>
        <v>1134.45</v>
      </c>
      <c r="O14" s="194">
        <f>'[9]Essbase Stats'!F82</f>
        <v>975.02</v>
      </c>
      <c r="P14" s="194">
        <f>'[9]Essbase Stats'!E82</f>
        <v>1398.8</v>
      </c>
      <c r="Q14" s="194">
        <f>'[9]Essbase Stats'!D82</f>
        <v>1016.92</v>
      </c>
      <c r="R14" s="128"/>
      <c r="S14" s="143">
        <f t="shared" si="2"/>
        <v>16161.1</v>
      </c>
    </row>
    <row r="15" spans="1:19">
      <c r="C15" s="118"/>
      <c r="D15" s="118"/>
      <c r="E15" s="116" t="s">
        <v>101</v>
      </c>
      <c r="F15" s="126">
        <f t="shared" ref="F15:P15" si="3">SUM(F8:F14)</f>
        <v>7714.880000000001</v>
      </c>
      <c r="G15" s="126">
        <f t="shared" si="3"/>
        <v>6516.2</v>
      </c>
      <c r="H15" s="126">
        <f t="shared" si="3"/>
        <v>8132.6</v>
      </c>
      <c r="I15" s="126">
        <f t="shared" si="3"/>
        <v>7755.1299999999983</v>
      </c>
      <c r="J15" s="126">
        <f t="shared" si="3"/>
        <v>7253.5</v>
      </c>
      <c r="K15" s="126">
        <f t="shared" si="3"/>
        <v>9029.52</v>
      </c>
      <c r="L15" s="126">
        <f t="shared" si="3"/>
        <v>7633.4000000000005</v>
      </c>
      <c r="M15" s="126">
        <f t="shared" si="3"/>
        <v>8020.58</v>
      </c>
      <c r="N15" s="126">
        <f t="shared" si="3"/>
        <v>7498.619999999999</v>
      </c>
      <c r="O15" s="126">
        <f t="shared" si="3"/>
        <v>7078.6100000000006</v>
      </c>
      <c r="P15" s="126">
        <f t="shared" si="3"/>
        <v>7973.6500000000005</v>
      </c>
      <c r="Q15" s="126">
        <f>SUM(Q8:Q14)</f>
        <v>7404.64</v>
      </c>
      <c r="S15" s="127">
        <f t="shared" si="2"/>
        <v>92011.33</v>
      </c>
    </row>
    <row r="16" spans="1:19">
      <c r="C16" s="118"/>
      <c r="D16" s="118"/>
    </row>
    <row r="17" spans="1:25">
      <c r="C17" s="118"/>
      <c r="D17" s="118"/>
      <c r="E17" s="117" t="s">
        <v>110</v>
      </c>
      <c r="F17" s="195"/>
      <c r="G17" s="195"/>
      <c r="T17" s="196"/>
      <c r="U17" s="196"/>
      <c r="V17" s="196"/>
      <c r="W17" s="196"/>
      <c r="X17" s="196"/>
      <c r="Y17" s="196"/>
    </row>
    <row r="18" spans="1:25">
      <c r="A18" s="129" t="s">
        <v>111</v>
      </c>
      <c r="B18" s="129" t="s">
        <v>112</v>
      </c>
      <c r="C18" s="129">
        <v>20</v>
      </c>
      <c r="D18" s="129"/>
      <c r="E18" s="116" t="s">
        <v>114</v>
      </c>
      <c r="F18" s="195">
        <v>55.349999999999994</v>
      </c>
      <c r="G18" s="195">
        <v>29.429999999999996</v>
      </c>
      <c r="H18" s="195">
        <v>42.879999999999988</v>
      </c>
      <c r="I18" s="195">
        <v>36.020000000000003</v>
      </c>
      <c r="J18" s="195">
        <v>36.26</v>
      </c>
      <c r="K18" s="195">
        <v>44.92</v>
      </c>
      <c r="L18" s="195">
        <v>28.300000000000004</v>
      </c>
      <c r="M18" s="195">
        <v>26.979999999999997</v>
      </c>
      <c r="N18" s="195">
        <v>38.830000000000005</v>
      </c>
      <c r="O18" s="195">
        <v>36.849999999999994</v>
      </c>
      <c r="P18" s="195">
        <v>32.85</v>
      </c>
      <c r="Q18" s="195">
        <v>36.190000000000005</v>
      </c>
      <c r="R18" s="195"/>
      <c r="S18" s="127">
        <v>444.85999999999996</v>
      </c>
      <c r="T18" s="195"/>
      <c r="U18" s="195"/>
      <c r="V18" s="195"/>
      <c r="W18" s="195"/>
      <c r="X18" s="195"/>
      <c r="Y18" s="195"/>
    </row>
    <row r="19" spans="1:25">
      <c r="C19" s="116" t="s">
        <v>147</v>
      </c>
      <c r="E19" s="116" t="s">
        <v>116</v>
      </c>
      <c r="F19" s="195">
        <v>1047.47</v>
      </c>
      <c r="G19" s="195">
        <v>874.80000000000007</v>
      </c>
      <c r="H19" s="195">
        <v>1034.02</v>
      </c>
      <c r="I19" s="195">
        <v>959.42000000000007</v>
      </c>
      <c r="J19" s="195">
        <v>991.21</v>
      </c>
      <c r="K19" s="195">
        <v>1079.76</v>
      </c>
      <c r="L19" s="195">
        <v>965.17000000000019</v>
      </c>
      <c r="M19" s="195">
        <v>1135.8</v>
      </c>
      <c r="N19" s="195">
        <v>1039.53</v>
      </c>
      <c r="O19" s="195">
        <v>1031.54</v>
      </c>
      <c r="P19" s="195">
        <v>1002.7699999999999</v>
      </c>
      <c r="Q19" s="195">
        <v>1038.56</v>
      </c>
      <c r="R19" s="195"/>
      <c r="S19" s="127">
        <v>12200.050000000001</v>
      </c>
      <c r="T19" s="195"/>
      <c r="U19" s="195"/>
      <c r="V19" s="195"/>
      <c r="W19" s="195"/>
      <c r="X19" s="195"/>
      <c r="Y19" s="195"/>
    </row>
    <row r="20" spans="1:25" s="144" customFormat="1" outlineLevel="1">
      <c r="A20" s="130" t="str">
        <f>+A18</f>
        <v>I</v>
      </c>
      <c r="B20" s="130" t="str">
        <f>+B18</f>
        <v>MSW</v>
      </c>
      <c r="C20" s="131"/>
      <c r="D20" s="131"/>
      <c r="E20" s="131" t="str">
        <f>"Total "&amp;E17&amp;" "&amp;B20</f>
        <v>Total Roll-off / Industrial MSW</v>
      </c>
      <c r="F20" s="197">
        <v>1102.82</v>
      </c>
      <c r="G20" s="197">
        <v>904.23</v>
      </c>
      <c r="H20" s="197">
        <v>1076.8999999999999</v>
      </c>
      <c r="I20" s="197">
        <v>995.44</v>
      </c>
      <c r="J20" s="197">
        <v>1027.47</v>
      </c>
      <c r="K20" s="197">
        <v>1124.68</v>
      </c>
      <c r="L20" s="197">
        <v>993.47000000000014</v>
      </c>
      <c r="M20" s="197">
        <v>1162.78</v>
      </c>
      <c r="N20" s="197">
        <v>1078.3599999999999</v>
      </c>
      <c r="O20" s="197">
        <v>1068.3899999999999</v>
      </c>
      <c r="P20" s="197">
        <v>1035.6199999999999</v>
      </c>
      <c r="Q20" s="197">
        <v>1074.75</v>
      </c>
      <c r="R20" s="197"/>
      <c r="S20" s="138">
        <v>12644.91</v>
      </c>
      <c r="T20" s="198"/>
      <c r="U20" s="198"/>
      <c r="V20" s="198"/>
      <c r="W20" s="198"/>
      <c r="X20" s="198"/>
      <c r="Y20" s="198"/>
    </row>
    <row r="21" spans="1:25">
      <c r="A21" s="118" t="str">
        <f>+A20</f>
        <v>I</v>
      </c>
      <c r="B21" s="129" t="s">
        <v>117</v>
      </c>
      <c r="C21" s="118">
        <f>+C18</f>
        <v>20</v>
      </c>
      <c r="D21" s="118">
        <f>+D18</f>
        <v>0</v>
      </c>
      <c r="E21" s="116" t="s">
        <v>118</v>
      </c>
      <c r="F21" s="195">
        <v>2.8100000000000005</v>
      </c>
      <c r="G21" s="195">
        <v>9.16</v>
      </c>
      <c r="H21" s="195">
        <v>10.599999999999998</v>
      </c>
      <c r="I21" s="195">
        <v>5.89</v>
      </c>
      <c r="J21" s="195">
        <v>12.96</v>
      </c>
      <c r="K21" s="195">
        <v>6.6599999999999993</v>
      </c>
      <c r="L21" s="195">
        <v>4.93</v>
      </c>
      <c r="M21" s="195">
        <v>5.3499999999999988</v>
      </c>
      <c r="N21" s="195">
        <v>7.3</v>
      </c>
      <c r="O21" s="195">
        <v>3.88</v>
      </c>
      <c r="P21" s="195">
        <v>12.64</v>
      </c>
      <c r="Q21" s="195">
        <v>4.6400000000000006</v>
      </c>
      <c r="R21" s="195"/>
      <c r="S21" s="127">
        <v>86.82</v>
      </c>
      <c r="T21" s="195"/>
      <c r="U21" s="162"/>
      <c r="V21" s="195"/>
      <c r="W21" s="195"/>
      <c r="X21" s="195"/>
      <c r="Y21" s="195"/>
    </row>
    <row r="22" spans="1:25">
      <c r="C22" s="116" t="s">
        <v>147</v>
      </c>
      <c r="E22" s="116" t="s">
        <v>119</v>
      </c>
      <c r="F22" s="195">
        <v>740.05000000000007</v>
      </c>
      <c r="G22" s="195">
        <v>831.37001999999995</v>
      </c>
      <c r="H22" s="195">
        <v>1029.4499999999998</v>
      </c>
      <c r="I22" s="195">
        <v>1027.0309999999999</v>
      </c>
      <c r="J22" s="195">
        <v>1025.5</v>
      </c>
      <c r="K22" s="195">
        <v>953.6099999999999</v>
      </c>
      <c r="L22" s="195">
        <v>846.31000000000017</v>
      </c>
      <c r="M22" s="195">
        <v>994.0899999999998</v>
      </c>
      <c r="N22" s="195">
        <v>923.7700000000001</v>
      </c>
      <c r="O22" s="195">
        <v>872.51999999999987</v>
      </c>
      <c r="P22" s="195">
        <v>1000.94</v>
      </c>
      <c r="Q22" s="195">
        <v>828.0200000000001</v>
      </c>
      <c r="R22" s="195"/>
      <c r="S22" s="127">
        <v>11072.661020000001</v>
      </c>
      <c r="T22" s="195"/>
      <c r="U22" s="195"/>
      <c r="V22" s="195"/>
      <c r="W22" s="195"/>
      <c r="X22" s="195"/>
      <c r="Y22" s="195"/>
    </row>
    <row r="23" spans="1:25" s="144" customFormat="1" outlineLevel="1">
      <c r="A23" s="130" t="str">
        <f>+A21</f>
        <v>I</v>
      </c>
      <c r="B23" s="133" t="str">
        <f>+B21</f>
        <v>RCY</v>
      </c>
      <c r="C23" s="134" t="s">
        <v>120</v>
      </c>
      <c r="D23" s="131"/>
      <c r="E23" s="131" t="str">
        <f>"Total "&amp;E17&amp;" "&amp;B23</f>
        <v>Total Roll-off / Industrial RCY</v>
      </c>
      <c r="F23" s="197">
        <v>742.86</v>
      </c>
      <c r="G23" s="197">
        <v>840.53001999999992</v>
      </c>
      <c r="H23" s="197">
        <v>1040.0499999999997</v>
      </c>
      <c r="I23" s="197">
        <v>1032.921</v>
      </c>
      <c r="J23" s="197">
        <v>1038.46</v>
      </c>
      <c r="K23" s="197">
        <v>960.26999999999987</v>
      </c>
      <c r="L23" s="197">
        <v>851.24000000000012</v>
      </c>
      <c r="M23" s="197">
        <v>999.43999999999983</v>
      </c>
      <c r="N23" s="197">
        <v>931.07</v>
      </c>
      <c r="O23" s="197">
        <v>876.39999999999986</v>
      </c>
      <c r="P23" s="197">
        <v>1013.58</v>
      </c>
      <c r="Q23" s="197">
        <v>832.66000000000008</v>
      </c>
      <c r="R23" s="197"/>
      <c r="S23" s="138"/>
      <c r="T23" s="198"/>
      <c r="U23" s="198"/>
      <c r="V23" s="198"/>
      <c r="W23" s="198"/>
      <c r="X23" s="198"/>
      <c r="Y23" s="198"/>
    </row>
    <row r="24" spans="1:25" s="145" customFormat="1">
      <c r="A24" s="163">
        <v>6666666</v>
      </c>
      <c r="B24" s="164" t="s">
        <v>145</v>
      </c>
      <c r="E24" s="145" t="s">
        <v>146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/>
      <c r="S24" s="200">
        <v>0</v>
      </c>
      <c r="T24" s="199"/>
      <c r="U24" s="199"/>
      <c r="V24" s="199"/>
      <c r="W24" s="199"/>
      <c r="X24" s="199"/>
      <c r="Y24" s="199"/>
    </row>
    <row r="25" spans="1:25">
      <c r="A25" s="135"/>
      <c r="B25" s="135"/>
      <c r="C25" s="135"/>
      <c r="D25" s="135"/>
      <c r="E25" s="136" t="str">
        <f>"Total "&amp;E17</f>
        <v>Total Roll-off / Industrial</v>
      </c>
      <c r="F25" s="201">
        <v>1845.6799999999998</v>
      </c>
      <c r="G25" s="201">
        <v>1744.7600200000002</v>
      </c>
      <c r="H25" s="201">
        <v>2116.9499999999998</v>
      </c>
      <c r="I25" s="201">
        <v>2028.3609999999994</v>
      </c>
      <c r="J25" s="201">
        <v>2065.9300000000003</v>
      </c>
      <c r="K25" s="201">
        <v>2084.9499999999998</v>
      </c>
      <c r="L25" s="201">
        <v>1844.7100000000003</v>
      </c>
      <c r="M25" s="201">
        <v>2162.2200000000007</v>
      </c>
      <c r="N25" s="201">
        <v>2009.4299999999998</v>
      </c>
      <c r="O25" s="201">
        <v>1944.79</v>
      </c>
      <c r="P25" s="201">
        <v>2049.1999999999998</v>
      </c>
      <c r="Q25" s="201">
        <v>1907.4100000000003</v>
      </c>
      <c r="R25" s="201"/>
      <c r="S25" s="137">
        <v>23804.391020000003</v>
      </c>
      <c r="T25" s="195"/>
      <c r="U25" s="195"/>
      <c r="V25" s="195"/>
      <c r="W25" s="195"/>
      <c r="X25" s="195"/>
      <c r="Y25" s="195"/>
    </row>
    <row r="26" spans="1:25">
      <c r="C26" s="118"/>
      <c r="D26" s="118"/>
      <c r="E26" s="165" t="s">
        <v>121</v>
      </c>
      <c r="F26" s="166">
        <v>4.7797920409384798E-3</v>
      </c>
      <c r="G26" s="166">
        <v>1.9737122952208974E-2</v>
      </c>
      <c r="H26" s="166">
        <v>-4.5799652489242337E-4</v>
      </c>
      <c r="I26" s="166">
        <v>1.1636234869303541E-2</v>
      </c>
      <c r="J26" s="166">
        <v>2.1506763660764672</v>
      </c>
      <c r="K26" s="166">
        <v>1.8260759147473049E-2</v>
      </c>
      <c r="L26" s="166">
        <v>-1.0173474917769654E-2</v>
      </c>
      <c r="M26" s="166">
        <v>-1.8972178753925428E-3</v>
      </c>
      <c r="N26" s="166">
        <v>1.0408652758292947E-2</v>
      </c>
      <c r="O26" s="166">
        <v>-4.0661023285349929E-3</v>
      </c>
      <c r="P26" s="166">
        <v>-8.3524481480407031E-3</v>
      </c>
      <c r="Q26" s="166">
        <v>-1.6378141163487347E-2</v>
      </c>
      <c r="R26" s="166"/>
      <c r="S26" s="167">
        <v>6.5016241633558902E-2</v>
      </c>
      <c r="T26" s="195"/>
      <c r="U26" s="195"/>
      <c r="V26" s="195"/>
      <c r="W26" s="195"/>
      <c r="X26" s="195"/>
      <c r="Y26" s="195"/>
    </row>
    <row r="27" spans="1:25">
      <c r="C27" s="118"/>
      <c r="D27" s="118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195"/>
      <c r="U27" s="195"/>
      <c r="V27" s="195"/>
      <c r="W27" s="195"/>
      <c r="X27" s="195"/>
      <c r="Y27" s="195"/>
    </row>
    <row r="28" spans="1:25">
      <c r="C28" s="118"/>
      <c r="D28" s="118"/>
      <c r="E28" s="116" t="s">
        <v>122</v>
      </c>
      <c r="F28" s="195">
        <f t="shared" ref="F28:Q28" si="4">+F18</f>
        <v>55.349999999999994</v>
      </c>
      <c r="G28" s="195">
        <f t="shared" si="4"/>
        <v>29.429999999999996</v>
      </c>
      <c r="H28" s="195">
        <f t="shared" si="4"/>
        <v>42.879999999999988</v>
      </c>
      <c r="I28" s="195">
        <f t="shared" si="4"/>
        <v>36.020000000000003</v>
      </c>
      <c r="J28" s="195">
        <f t="shared" si="4"/>
        <v>36.26</v>
      </c>
      <c r="K28" s="195">
        <f t="shared" si="4"/>
        <v>44.92</v>
      </c>
      <c r="L28" s="195">
        <f t="shared" si="4"/>
        <v>28.300000000000004</v>
      </c>
      <c r="M28" s="195">
        <f t="shared" si="4"/>
        <v>26.979999999999997</v>
      </c>
      <c r="N28" s="195">
        <f t="shared" si="4"/>
        <v>38.830000000000005</v>
      </c>
      <c r="O28" s="195">
        <f t="shared" si="4"/>
        <v>36.849999999999994</v>
      </c>
      <c r="P28" s="195">
        <f t="shared" si="4"/>
        <v>32.85</v>
      </c>
      <c r="Q28" s="195">
        <f t="shared" si="4"/>
        <v>36.190000000000005</v>
      </c>
      <c r="R28" s="195"/>
      <c r="S28" s="127">
        <f>SUM(F28:R28)</f>
        <v>444.85999999999996</v>
      </c>
      <c r="T28" s="195"/>
      <c r="U28" s="195"/>
      <c r="V28" s="195"/>
      <c r="W28" s="195"/>
      <c r="X28" s="195"/>
      <c r="Y28" s="195"/>
    </row>
    <row r="29" spans="1:25">
      <c r="C29" s="118"/>
      <c r="D29" s="118"/>
      <c r="E29" s="116" t="s">
        <v>123</v>
      </c>
      <c r="F29" s="195">
        <v>1731.41</v>
      </c>
      <c r="G29" s="195">
        <v>1664.40002</v>
      </c>
      <c r="H29" s="195">
        <v>1974.8000000000006</v>
      </c>
      <c r="I29" s="195">
        <v>1904.87</v>
      </c>
      <c r="J29" s="195">
        <v>1954.8300000000002</v>
      </c>
      <c r="K29" s="195">
        <v>1933.2</v>
      </c>
      <c r="L29" s="195">
        <v>1746.1200000000001</v>
      </c>
      <c r="M29" s="195">
        <v>2052.39</v>
      </c>
      <c r="N29" s="195">
        <v>1918.38</v>
      </c>
      <c r="O29" s="195">
        <v>1857.4499999999998</v>
      </c>
      <c r="P29" s="195">
        <v>1934.48</v>
      </c>
      <c r="Q29" s="195">
        <v>1785.2499999999998</v>
      </c>
      <c r="R29" s="195"/>
      <c r="S29" s="127">
        <f>SUM(F29:R29)</f>
        <v>22457.580020000001</v>
      </c>
      <c r="T29" s="195"/>
      <c r="U29" s="195"/>
      <c r="V29" s="195"/>
      <c r="W29" s="195"/>
      <c r="X29" s="195"/>
      <c r="Y29" s="195"/>
    </row>
    <row r="30" spans="1:25">
      <c r="A30" s="146" t="str">
        <f>+A18</f>
        <v>I</v>
      </c>
      <c r="C30" s="118"/>
      <c r="D30" s="118"/>
      <c r="E30" s="131" t="str">
        <f>"Total "&amp;E17&amp;" Pass Thru Disp."</f>
        <v>Total Roll-off / Industrial Pass Thru Disp.</v>
      </c>
      <c r="F30" s="197">
        <v>1786.76</v>
      </c>
      <c r="G30" s="197">
        <v>1693.8300200000001</v>
      </c>
      <c r="H30" s="197">
        <v>2017.6800000000005</v>
      </c>
      <c r="I30" s="197">
        <v>1940.8899999999999</v>
      </c>
      <c r="J30" s="197">
        <v>1991.0900000000001</v>
      </c>
      <c r="K30" s="197">
        <v>1978.1200000000001</v>
      </c>
      <c r="L30" s="197">
        <v>1774.42</v>
      </c>
      <c r="M30" s="197">
        <v>2079.37</v>
      </c>
      <c r="N30" s="197">
        <v>1957.21</v>
      </c>
      <c r="O30" s="197">
        <v>1894.2999999999997</v>
      </c>
      <c r="P30" s="197">
        <v>1967.33</v>
      </c>
      <c r="Q30" s="197">
        <v>1821.4399999999998</v>
      </c>
      <c r="R30" s="197"/>
      <c r="S30" s="138">
        <v>22902.440019999998</v>
      </c>
      <c r="T30" s="195"/>
      <c r="U30" s="195"/>
      <c r="V30" s="195"/>
      <c r="W30" s="195"/>
      <c r="X30" s="195"/>
      <c r="Y30" s="195"/>
    </row>
    <row r="31" spans="1:25">
      <c r="C31" s="118"/>
      <c r="D31" s="118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27"/>
      <c r="T31" s="195"/>
      <c r="U31" s="195"/>
      <c r="V31" s="195"/>
      <c r="W31" s="195"/>
      <c r="X31" s="195"/>
      <c r="Y31" s="195"/>
    </row>
    <row r="32" spans="1:25">
      <c r="C32" s="118"/>
      <c r="D32" s="118"/>
      <c r="E32" s="117" t="s">
        <v>14</v>
      </c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27"/>
      <c r="T32" s="195"/>
      <c r="U32" s="203"/>
      <c r="V32" s="195"/>
      <c r="W32" s="195"/>
      <c r="X32" s="195"/>
      <c r="Y32" s="195"/>
    </row>
    <row r="33" spans="1:25">
      <c r="C33" s="118"/>
      <c r="D33" s="147" t="s">
        <v>113</v>
      </c>
      <c r="E33" s="116" t="s">
        <v>114</v>
      </c>
      <c r="F33" s="195">
        <v>66.93125871563862</v>
      </c>
      <c r="G33" s="195">
        <v>62.900477909823046</v>
      </c>
      <c r="H33" s="195">
        <v>69.227971956621516</v>
      </c>
      <c r="I33" s="195">
        <v>57.771838317838004</v>
      </c>
      <c r="J33" s="195">
        <v>69.489653249884839</v>
      </c>
      <c r="K33" s="195">
        <v>64.940688790245389</v>
      </c>
      <c r="L33" s="195">
        <v>46.428830409600891</v>
      </c>
      <c r="M33" s="195">
        <v>59.245669009976481</v>
      </c>
      <c r="N33" s="195">
        <v>68.444549863618434</v>
      </c>
      <c r="O33" s="195">
        <v>68.465758180548093</v>
      </c>
      <c r="P33" s="195">
        <v>69.629592960694055</v>
      </c>
      <c r="Q33" s="195">
        <v>72.179577936926066</v>
      </c>
      <c r="R33" s="195"/>
      <c r="S33" s="127">
        <v>775.65586730141547</v>
      </c>
      <c r="T33" s="195"/>
      <c r="U33" s="204"/>
      <c r="V33" s="195"/>
      <c r="W33" s="195"/>
      <c r="X33" s="195"/>
      <c r="Y33" s="195"/>
    </row>
    <row r="34" spans="1:25">
      <c r="D34" s="147" t="s">
        <v>115</v>
      </c>
      <c r="E34" s="116" t="s">
        <v>116</v>
      </c>
      <c r="F34" s="195">
        <v>1928.486284867392</v>
      </c>
      <c r="G34" s="195">
        <v>1595.9281175611536</v>
      </c>
      <c r="H34" s="195">
        <v>1965.8124191343318</v>
      </c>
      <c r="I34" s="195">
        <v>1734.7740923661447</v>
      </c>
      <c r="J34" s="195">
        <v>1886.5766653767216</v>
      </c>
      <c r="K34" s="195">
        <v>1922.476972181521</v>
      </c>
      <c r="L34" s="195">
        <v>1679.9554172174887</v>
      </c>
      <c r="M34" s="195">
        <v>1941.8046270429943</v>
      </c>
      <c r="N34" s="195">
        <v>1838.7631265027035</v>
      </c>
      <c r="O34" s="195">
        <v>1736.1612034873453</v>
      </c>
      <c r="P34" s="195">
        <v>1893.124931020026</v>
      </c>
      <c r="Q34" s="195">
        <v>1845.5567407667211</v>
      </c>
      <c r="R34" s="195"/>
      <c r="S34" s="127">
        <v>21969.420597524546</v>
      </c>
      <c r="T34" s="195"/>
      <c r="U34" s="205"/>
      <c r="V34" s="195"/>
      <c r="W34" s="195"/>
      <c r="X34" s="195"/>
      <c r="Y34" s="195"/>
    </row>
    <row r="35" spans="1:25" s="144" customFormat="1" outlineLevel="1">
      <c r="A35" s="148" t="s">
        <v>124</v>
      </c>
      <c r="B35" s="148" t="s">
        <v>112</v>
      </c>
      <c r="C35" s="131"/>
      <c r="D35" s="131"/>
      <c r="E35" s="139" t="str">
        <f>"Total "&amp;E32&amp;" "&amp;B35</f>
        <v>Total Commercial MSW</v>
      </c>
      <c r="F35" s="206">
        <v>1949.63</v>
      </c>
      <c r="G35" s="206">
        <v>1609.7600000000002</v>
      </c>
      <c r="H35" s="206">
        <v>1987.6200000000001</v>
      </c>
      <c r="I35" s="206">
        <v>1719.75</v>
      </c>
      <c r="J35" s="206">
        <v>1880.48</v>
      </c>
      <c r="K35" s="206">
        <v>1911.81</v>
      </c>
      <c r="L35" s="206">
        <v>1708.3</v>
      </c>
      <c r="M35" s="206">
        <v>1943.19</v>
      </c>
      <c r="N35" s="206">
        <v>1835.3</v>
      </c>
      <c r="O35" s="206">
        <v>1754.96</v>
      </c>
      <c r="P35" s="206">
        <v>1915.6299999999999</v>
      </c>
      <c r="Q35" s="206">
        <v>1844.9100000000003</v>
      </c>
      <c r="R35" s="206"/>
      <c r="S35" s="132">
        <v>-683.73646482596087</v>
      </c>
      <c r="T35" s="198"/>
      <c r="U35" s="207"/>
      <c r="V35" s="195"/>
      <c r="W35" s="198"/>
      <c r="X35" s="198"/>
      <c r="Y35" s="198"/>
    </row>
    <row r="36" spans="1:25">
      <c r="C36" s="118"/>
      <c r="D36" s="147" t="s">
        <v>113</v>
      </c>
      <c r="E36" s="116" t="s">
        <v>118</v>
      </c>
      <c r="F36" s="195">
        <v>55.832045374974342</v>
      </c>
      <c r="G36" s="195">
        <v>40.196561515461845</v>
      </c>
      <c r="H36" s="195">
        <v>65.21443030767287</v>
      </c>
      <c r="I36" s="195">
        <v>36.411180390770781</v>
      </c>
      <c r="J36" s="195">
        <v>44.219716656655336</v>
      </c>
      <c r="K36" s="195">
        <v>43.345927109851544</v>
      </c>
      <c r="L36" s="195">
        <v>53.620603431070691</v>
      </c>
      <c r="M36" s="195">
        <v>42.573598315921778</v>
      </c>
      <c r="N36" s="195">
        <v>34.242337063286023</v>
      </c>
      <c r="O36" s="195">
        <v>35.210949626572187</v>
      </c>
      <c r="P36" s="195">
        <v>39.250906257823189</v>
      </c>
      <c r="Q36" s="195">
        <v>41.965390963401077</v>
      </c>
      <c r="R36" s="195"/>
      <c r="S36" s="127">
        <v>532.08364701346159</v>
      </c>
      <c r="T36" s="195"/>
      <c r="U36" s="204"/>
      <c r="V36" s="195"/>
      <c r="W36" s="195"/>
      <c r="X36" s="195"/>
      <c r="Y36" s="195"/>
    </row>
    <row r="37" spans="1:25">
      <c r="D37" s="147" t="s">
        <v>115</v>
      </c>
      <c r="E37" s="116" t="s">
        <v>119</v>
      </c>
      <c r="F37" s="195">
        <v>595.16298748951613</v>
      </c>
      <c r="G37" s="195">
        <v>437.17386196555339</v>
      </c>
      <c r="H37" s="195">
        <v>606.63191367402078</v>
      </c>
      <c r="I37" s="195">
        <v>492.68237698880654</v>
      </c>
      <c r="J37" s="195">
        <v>529.5254673967911</v>
      </c>
      <c r="K37" s="195">
        <v>550.94963153678032</v>
      </c>
      <c r="L37" s="195">
        <v>462.63126178411903</v>
      </c>
      <c r="M37" s="195">
        <v>502.07285388447497</v>
      </c>
      <c r="N37" s="195">
        <v>497.38314976996236</v>
      </c>
      <c r="O37" s="195">
        <v>477.84899894697384</v>
      </c>
      <c r="P37" s="195">
        <v>547.76556137147622</v>
      </c>
      <c r="Q37" s="195">
        <v>561.05348178614167</v>
      </c>
      <c r="R37" s="195"/>
      <c r="S37" s="127">
        <v>6260.8815465946154</v>
      </c>
      <c r="T37" s="195"/>
      <c r="U37" s="205"/>
      <c r="V37" s="195"/>
      <c r="W37" s="195"/>
      <c r="X37" s="195"/>
      <c r="Y37" s="195"/>
    </row>
    <row r="38" spans="1:25" s="144" customFormat="1" outlineLevel="1">
      <c r="A38" s="130" t="str">
        <f>+A35</f>
        <v>C</v>
      </c>
      <c r="B38" s="133" t="s">
        <v>117</v>
      </c>
      <c r="C38" s="134" t="s">
        <v>120</v>
      </c>
      <c r="D38" s="149"/>
      <c r="E38" s="139" t="str">
        <f>"Total "&amp;E32&amp;" Recycling"</f>
        <v>Total Commercial Recycling</v>
      </c>
      <c r="F38" s="206">
        <v>613.77</v>
      </c>
      <c r="G38" s="206">
        <v>447.35</v>
      </c>
      <c r="H38" s="206">
        <v>598.45000000000005</v>
      </c>
      <c r="I38" s="206">
        <v>508.33</v>
      </c>
      <c r="J38" s="206">
        <v>550.06000000000006</v>
      </c>
      <c r="K38" s="206">
        <v>546.25</v>
      </c>
      <c r="L38" s="206">
        <v>442.02</v>
      </c>
      <c r="M38" s="206">
        <v>492.22999999999996</v>
      </c>
      <c r="N38" s="206">
        <v>496.48</v>
      </c>
      <c r="O38" s="206">
        <v>489.71000000000004</v>
      </c>
      <c r="P38" s="206">
        <v>538.92999999999995</v>
      </c>
      <c r="Q38" s="206">
        <v>566.42000000000007</v>
      </c>
      <c r="R38" s="206"/>
      <c r="S38" s="132">
        <v>-502.96519360807633</v>
      </c>
      <c r="T38" s="198"/>
      <c r="U38" s="208"/>
      <c r="V38" s="195"/>
      <c r="W38" s="198"/>
      <c r="X38" s="198"/>
      <c r="Y38" s="198"/>
    </row>
    <row r="39" spans="1:25" outlineLevel="1">
      <c r="A39" s="135"/>
      <c r="B39" s="135"/>
      <c r="C39" s="135"/>
      <c r="D39" s="135"/>
      <c r="E39" s="150" t="str">
        <f>"Total "&amp;E32&amp;" per Disposal Report"</f>
        <v>Total Commercial per Disposal Report</v>
      </c>
      <c r="F39" s="209">
        <v>2563.4</v>
      </c>
      <c r="G39" s="209">
        <v>2057.11</v>
      </c>
      <c r="H39" s="209">
        <v>2586.0700000000006</v>
      </c>
      <c r="I39" s="209">
        <v>2228.0800000000004</v>
      </c>
      <c r="J39" s="209">
        <v>2430.5399999999995</v>
      </c>
      <c r="K39" s="209">
        <v>2458.06</v>
      </c>
      <c r="L39" s="209">
        <v>2150.3200000000002</v>
      </c>
      <c r="M39" s="209">
        <v>2435.42</v>
      </c>
      <c r="N39" s="209">
        <v>2331.7800000000002</v>
      </c>
      <c r="O39" s="209">
        <v>2244.67</v>
      </c>
      <c r="P39" s="209">
        <v>2454.559999999999</v>
      </c>
      <c r="Q39" s="209">
        <v>2411.33</v>
      </c>
      <c r="R39" s="209"/>
      <c r="S39" s="151">
        <v>28351.339999999997</v>
      </c>
      <c r="T39" s="195"/>
      <c r="U39" s="210"/>
      <c r="V39" s="195"/>
      <c r="W39" s="195"/>
      <c r="X39" s="195"/>
      <c r="Y39" s="195"/>
    </row>
    <row r="40" spans="1:25">
      <c r="C40" s="118"/>
      <c r="D40" s="118"/>
      <c r="E40" s="116" t="str">
        <f>"Total "&amp;E32</f>
        <v>Total Commercial</v>
      </c>
      <c r="F40" s="196">
        <v>2646.4125764475211</v>
      </c>
      <c r="G40" s="196">
        <v>2136.1990189519915</v>
      </c>
      <c r="H40" s="196">
        <v>2706.8867350726468</v>
      </c>
      <c r="I40" s="196">
        <v>2321.6394880635603</v>
      </c>
      <c r="J40" s="196">
        <v>2529.8115026800529</v>
      </c>
      <c r="K40" s="196">
        <v>2581.7132196183984</v>
      </c>
      <c r="L40" s="196">
        <v>2242.6361128422795</v>
      </c>
      <c r="M40" s="196">
        <v>2545.6967482533673</v>
      </c>
      <c r="N40" s="196">
        <v>2438.8331631995702</v>
      </c>
      <c r="O40" s="196">
        <v>2317.6869102414398</v>
      </c>
      <c r="P40" s="196">
        <v>2549.7709916100193</v>
      </c>
      <c r="Q40" s="196">
        <v>2520.7551914531896</v>
      </c>
      <c r="R40" s="196"/>
      <c r="S40" s="127">
        <v>29538.041658434035</v>
      </c>
      <c r="T40" s="195"/>
      <c r="U40" s="211"/>
      <c r="V40" s="195"/>
      <c r="W40" s="195"/>
      <c r="X40" s="195"/>
      <c r="Y40" s="195"/>
    </row>
    <row r="41" spans="1:25">
      <c r="C41" s="118"/>
      <c r="D41" s="118"/>
      <c r="E41" s="165" t="s">
        <v>121</v>
      </c>
      <c r="F41" s="166">
        <v>3.8509338238938096E-2</v>
      </c>
      <c r="G41" s="166">
        <v>4.0895700347415964E-2</v>
      </c>
      <c r="H41" s="166">
        <v>4.186764035111934E-2</v>
      </c>
      <c r="I41" s="166">
        <v>3.9974685568697543E-2</v>
      </c>
      <c r="J41" s="166">
        <v>3.5255110236306564E-2</v>
      </c>
      <c r="K41" s="166">
        <v>4.9144263046025483E-2</v>
      </c>
      <c r="L41" s="166">
        <v>6.3954926555879643E-2</v>
      </c>
      <c r="M41" s="166">
        <v>5.0477949406556588E-2</v>
      </c>
      <c r="N41" s="166">
        <v>7.097890532213702E-2</v>
      </c>
      <c r="O41" s="166">
        <v>4.0375856357312889E-2</v>
      </c>
      <c r="P41" s="166">
        <v>4.2932167166372492E-2</v>
      </c>
      <c r="Q41" s="166">
        <v>4.7725907010257584E-2</v>
      </c>
      <c r="R41" s="195"/>
      <c r="S41" s="167">
        <v>4.661767216067636E-2</v>
      </c>
      <c r="T41" s="195"/>
      <c r="U41" s="195"/>
      <c r="V41" s="195"/>
      <c r="W41" s="195"/>
      <c r="X41" s="195"/>
      <c r="Y41" s="195"/>
    </row>
    <row r="42" spans="1:25">
      <c r="C42" s="118"/>
      <c r="D42" s="118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202"/>
      <c r="T42" s="195"/>
      <c r="U42" s="195"/>
      <c r="V42" s="195"/>
      <c r="W42" s="195"/>
      <c r="X42" s="195"/>
      <c r="Y42" s="195"/>
    </row>
    <row r="43" spans="1:25">
      <c r="C43" s="118"/>
      <c r="D43" s="118"/>
      <c r="E43" s="117" t="s">
        <v>13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27"/>
      <c r="T43" s="195"/>
      <c r="U43" s="203"/>
      <c r="V43" s="195"/>
      <c r="W43" s="195"/>
      <c r="X43" s="195"/>
      <c r="Y43" s="195"/>
    </row>
    <row r="44" spans="1:25">
      <c r="C44" s="118"/>
      <c r="D44" s="147" t="s">
        <v>113</v>
      </c>
      <c r="E44" s="116" t="s">
        <v>114</v>
      </c>
      <c r="F44" s="195">
        <v>362.66557506779611</v>
      </c>
      <c r="G44" s="195">
        <v>304.33597833954087</v>
      </c>
      <c r="H44" s="195">
        <v>371.12990053950574</v>
      </c>
      <c r="I44" s="195">
        <v>316.50510461280965</v>
      </c>
      <c r="J44" s="195">
        <v>348.08308147896491</v>
      </c>
      <c r="K44" s="195">
        <v>379.75343782092079</v>
      </c>
      <c r="L44" s="195">
        <v>339.89347621385434</v>
      </c>
      <c r="M44" s="195">
        <v>389.75307892282626</v>
      </c>
      <c r="N44" s="195">
        <v>358.67380781411504</v>
      </c>
      <c r="O44" s="195">
        <v>335.88593339339928</v>
      </c>
      <c r="P44" s="195">
        <v>374.98842443825492</v>
      </c>
      <c r="Q44" s="195">
        <v>316.56689786957162</v>
      </c>
      <c r="R44" s="195"/>
      <c r="S44" s="127">
        <v>4198.2346965115594</v>
      </c>
      <c r="T44" s="195"/>
      <c r="U44" s="152"/>
      <c r="V44" s="195"/>
      <c r="W44" s="195"/>
      <c r="X44" s="195"/>
      <c r="Y44" s="195"/>
    </row>
    <row r="45" spans="1:25">
      <c r="D45" s="147" t="s">
        <v>115</v>
      </c>
      <c r="E45" s="116" t="s">
        <v>116</v>
      </c>
      <c r="F45" s="195">
        <v>1066.2754487726206</v>
      </c>
      <c r="G45" s="195">
        <v>831.80723976691866</v>
      </c>
      <c r="H45" s="195">
        <v>934.53893207265185</v>
      </c>
      <c r="I45" s="195">
        <v>883.08829758192053</v>
      </c>
      <c r="J45" s="195">
        <v>940.47388971405007</v>
      </c>
      <c r="K45" s="195">
        <v>966.07064762658717</v>
      </c>
      <c r="L45" s="195">
        <v>939.15428221880143</v>
      </c>
      <c r="M45" s="195">
        <v>981.23573954337553</v>
      </c>
      <c r="N45" s="195">
        <v>961.22327591527039</v>
      </c>
      <c r="O45" s="195">
        <v>878.60004716888784</v>
      </c>
      <c r="P45" s="195">
        <v>894.22886706735369</v>
      </c>
      <c r="Q45" s="195">
        <v>919.23847523643497</v>
      </c>
      <c r="R45" s="195"/>
      <c r="S45" s="127">
        <v>11195.935142684872</v>
      </c>
      <c r="T45" s="195"/>
      <c r="U45" s="205"/>
      <c r="V45" s="195"/>
      <c r="W45" s="195"/>
      <c r="X45" s="195"/>
      <c r="Y45" s="195"/>
    </row>
    <row r="46" spans="1:25" s="144" customFormat="1" outlineLevel="1">
      <c r="A46" s="129" t="s">
        <v>113</v>
      </c>
      <c r="B46" s="129" t="s">
        <v>112</v>
      </c>
      <c r="C46" s="131"/>
      <c r="D46" s="149"/>
      <c r="E46" s="139" t="str">
        <f>"Total "&amp;E43&amp;" "&amp;B46</f>
        <v>Total Residential MSW</v>
      </c>
      <c r="F46" s="206">
        <v>1635.88</v>
      </c>
      <c r="G46" s="206">
        <v>1214.7300000000002</v>
      </c>
      <c r="H46" s="206">
        <v>1409.7200000000003</v>
      </c>
      <c r="I46" s="206">
        <v>1273.0999999999999</v>
      </c>
      <c r="J46" s="206">
        <v>1358.23</v>
      </c>
      <c r="K46" s="206">
        <v>1418.59</v>
      </c>
      <c r="L46" s="206">
        <v>1322.92</v>
      </c>
      <c r="M46" s="206">
        <v>1470.4799999999998</v>
      </c>
      <c r="N46" s="206">
        <v>1396.2499999999998</v>
      </c>
      <c r="O46" s="206">
        <v>1301.8499999999999</v>
      </c>
      <c r="P46" s="206">
        <v>1354.08</v>
      </c>
      <c r="Q46" s="206">
        <v>1338.7800000000002</v>
      </c>
      <c r="R46" s="206"/>
      <c r="S46" s="132">
        <v>1100.4401608035696</v>
      </c>
      <c r="T46" s="198"/>
      <c r="U46" s="207"/>
      <c r="V46" s="198"/>
      <c r="W46" s="198"/>
      <c r="X46" s="198"/>
      <c r="Y46" s="198"/>
    </row>
    <row r="47" spans="1:25">
      <c r="C47" s="118"/>
      <c r="D47" s="147" t="s">
        <v>113</v>
      </c>
      <c r="E47" s="116" t="s">
        <v>125</v>
      </c>
      <c r="F47" s="195">
        <v>87.511452457677223</v>
      </c>
      <c r="G47" s="195">
        <v>95.387434029018266</v>
      </c>
      <c r="H47" s="195">
        <v>119.38015729430589</v>
      </c>
      <c r="I47" s="195">
        <v>178.30868674680607</v>
      </c>
      <c r="J47" s="195">
        <v>257.72312303716916</v>
      </c>
      <c r="K47" s="195">
        <v>348.72042955753022</v>
      </c>
      <c r="L47" s="195">
        <v>187.80480421874014</v>
      </c>
      <c r="M47" s="195">
        <v>134.65988912476621</v>
      </c>
      <c r="N47" s="195">
        <v>114.85537615995676</v>
      </c>
      <c r="O47" s="195">
        <v>114.88692364351832</v>
      </c>
      <c r="P47" s="195">
        <v>176.18874405868257</v>
      </c>
      <c r="Q47" s="195">
        <v>116.32562818751975</v>
      </c>
      <c r="R47" s="195"/>
      <c r="S47" s="127">
        <v>1931.7526485156905</v>
      </c>
      <c r="T47" s="195"/>
      <c r="U47" s="204"/>
      <c r="V47" s="195"/>
      <c r="W47" s="195"/>
      <c r="X47" s="195"/>
      <c r="Y47" s="195"/>
    </row>
    <row r="48" spans="1:25">
      <c r="D48" s="147" t="s">
        <v>115</v>
      </c>
      <c r="E48" s="116" t="s">
        <v>126</v>
      </c>
      <c r="F48" s="195">
        <v>749.48438588318766</v>
      </c>
      <c r="G48" s="195">
        <v>714.81770555280286</v>
      </c>
      <c r="H48" s="195">
        <v>1063.6945514964289</v>
      </c>
      <c r="I48" s="195">
        <v>1412.0977017315859</v>
      </c>
      <c r="J48" s="195">
        <v>1829.1338267605618</v>
      </c>
      <c r="K48" s="195">
        <v>2040.816627147542</v>
      </c>
      <c r="L48" s="195">
        <v>1420.9585398708257</v>
      </c>
      <c r="M48" s="195">
        <v>1119.825434580451</v>
      </c>
      <c r="N48" s="195">
        <v>1023.9098897363693</v>
      </c>
      <c r="O48" s="195">
        <v>873.29535247563047</v>
      </c>
      <c r="P48" s="195">
        <v>1254.2070370373774</v>
      </c>
      <c r="Q48" s="195">
        <v>925.4165551493727</v>
      </c>
      <c r="R48" s="195"/>
      <c r="S48" s="127">
        <v>14427.657607422136</v>
      </c>
      <c r="T48" s="195"/>
      <c r="U48" s="205"/>
      <c r="V48" s="195"/>
      <c r="W48" s="195"/>
      <c r="X48" s="195"/>
      <c r="Y48" s="195"/>
    </row>
    <row r="49" spans="1:25" s="144" customFormat="1" outlineLevel="1">
      <c r="A49" s="130" t="str">
        <f>+A46</f>
        <v>R</v>
      </c>
      <c r="B49" s="130" t="s">
        <v>120</v>
      </c>
      <c r="C49" s="131"/>
      <c r="D49" s="149"/>
      <c r="E49" s="139" t="str">
        <f>"Total "&amp;E43&amp;" "&amp;B49</f>
        <v>Total Residential YW</v>
      </c>
      <c r="F49" s="206">
        <v>773.58999999999992</v>
      </c>
      <c r="G49" s="206">
        <v>792.08</v>
      </c>
      <c r="H49" s="206">
        <v>1157.4400000000003</v>
      </c>
      <c r="I49" s="206">
        <v>1589.8699999999997</v>
      </c>
      <c r="J49" s="206">
        <v>2079.09</v>
      </c>
      <c r="K49" s="206">
        <v>2393.0800000000004</v>
      </c>
      <c r="L49" s="206">
        <v>1604.1599999999999</v>
      </c>
      <c r="M49" s="206">
        <v>1231.0399999999997</v>
      </c>
      <c r="N49" s="206">
        <v>1134.45</v>
      </c>
      <c r="O49" s="206">
        <v>975.02</v>
      </c>
      <c r="P49" s="206">
        <v>1398.8000000000002</v>
      </c>
      <c r="Q49" s="206">
        <v>1016.92</v>
      </c>
      <c r="R49" s="206"/>
      <c r="S49" s="132">
        <v>-213.87025593782346</v>
      </c>
      <c r="T49" s="198"/>
      <c r="U49" s="207"/>
      <c r="V49" s="198"/>
      <c r="W49" s="198"/>
      <c r="X49" s="198"/>
      <c r="Y49" s="198"/>
    </row>
    <row r="50" spans="1:25">
      <c r="C50" s="118"/>
      <c r="D50" s="147" t="s">
        <v>113</v>
      </c>
      <c r="E50" s="116" t="s">
        <v>127</v>
      </c>
      <c r="F50" s="195">
        <v>147.68091327561035</v>
      </c>
      <c r="G50" s="195">
        <v>109.56410772651866</v>
      </c>
      <c r="H50" s="195">
        <v>167.13247593279772</v>
      </c>
      <c r="I50" s="195">
        <v>114.0079356974488</v>
      </c>
      <c r="J50" s="195">
        <v>113.75939923295061</v>
      </c>
      <c r="K50" s="195">
        <v>100.63664990778705</v>
      </c>
      <c r="L50" s="195">
        <v>121.71246011785195</v>
      </c>
      <c r="M50" s="195">
        <v>145.39171682585646</v>
      </c>
      <c r="N50" s="195">
        <v>134.28989654256071</v>
      </c>
      <c r="O50" s="195">
        <v>106.72697190953039</v>
      </c>
      <c r="P50" s="195">
        <v>105.1155456236787</v>
      </c>
      <c r="Q50" s="195">
        <v>83.254951818818341</v>
      </c>
      <c r="R50" s="195"/>
      <c r="S50" s="127">
        <v>1449.2730246114097</v>
      </c>
      <c r="T50" s="195"/>
      <c r="U50" s="204"/>
      <c r="V50" s="195"/>
      <c r="W50" s="195"/>
      <c r="X50" s="195"/>
      <c r="Y50" s="195"/>
    </row>
    <row r="51" spans="1:25">
      <c r="D51" s="147" t="s">
        <v>115</v>
      </c>
      <c r="E51" s="116" t="s">
        <v>128</v>
      </c>
      <c r="F51" s="195">
        <v>786.05433553629882</v>
      </c>
      <c r="G51" s="195">
        <v>603.12025009639137</v>
      </c>
      <c r="H51" s="195">
        <v>680.8030092068733</v>
      </c>
      <c r="I51" s="195">
        <v>597.0811704379247</v>
      </c>
      <c r="J51" s="195">
        <v>630.52244549014472</v>
      </c>
      <c r="K51" s="195">
        <v>646.27832034243613</v>
      </c>
      <c r="L51" s="195">
        <v>596.29957831976583</v>
      </c>
      <c r="M51" s="195">
        <v>615.55026701590702</v>
      </c>
      <c r="N51" s="195">
        <v>594.60282144502344</v>
      </c>
      <c r="O51" s="195">
        <v>552.05771272628681</v>
      </c>
      <c r="P51" s="195">
        <v>620.2095532151659</v>
      </c>
      <c r="Q51" s="195">
        <v>638.6714916685147</v>
      </c>
      <c r="R51" s="195"/>
      <c r="S51" s="127">
        <v>7561.2509555007327</v>
      </c>
      <c r="T51" s="195"/>
      <c r="U51" s="205"/>
      <c r="V51" s="195"/>
      <c r="W51" s="195"/>
      <c r="X51" s="195"/>
      <c r="Y51" s="195"/>
    </row>
    <row r="52" spans="1:25" s="144" customFormat="1" outlineLevel="1">
      <c r="A52" s="130" t="str">
        <f>+A49</f>
        <v>R</v>
      </c>
      <c r="B52" s="130" t="s">
        <v>117</v>
      </c>
      <c r="C52" s="131"/>
      <c r="D52" s="149"/>
      <c r="E52" s="139" t="str">
        <f>"Total "&amp;E43&amp;" "&amp;B50</f>
        <v xml:space="preserve">Total Residential </v>
      </c>
      <c r="F52" s="206">
        <v>910.83999999999992</v>
      </c>
      <c r="G52" s="206">
        <v>724.86</v>
      </c>
      <c r="H52" s="206">
        <v>876.77</v>
      </c>
      <c r="I52" s="206">
        <v>726.43</v>
      </c>
      <c r="J52" s="206">
        <v>752.7700000000001</v>
      </c>
      <c r="K52" s="206">
        <v>772.07</v>
      </c>
      <c r="L52" s="206">
        <v>743.74999999999977</v>
      </c>
      <c r="M52" s="206">
        <v>789.84</v>
      </c>
      <c r="N52" s="206">
        <v>767.09</v>
      </c>
      <c r="O52" s="206">
        <v>667.29</v>
      </c>
      <c r="P52" s="206">
        <v>762.43000000000006</v>
      </c>
      <c r="Q52" s="206">
        <v>755.5200000000001</v>
      </c>
      <c r="R52" s="206"/>
      <c r="S52" s="132">
        <v>239.1360198878574</v>
      </c>
      <c r="T52" s="198"/>
      <c r="U52" s="208"/>
      <c r="V52" s="198"/>
      <c r="W52" s="198"/>
      <c r="X52" s="198"/>
      <c r="Y52" s="198"/>
    </row>
    <row r="53" spans="1:25" outlineLevel="1">
      <c r="A53" s="135"/>
      <c r="B53" s="135"/>
      <c r="C53" s="135"/>
      <c r="D53" s="135"/>
      <c r="E53" s="150" t="str">
        <f>"Total "&amp;E43&amp;" per Disposal Report"</f>
        <v>Total Residential per Disposal Report</v>
      </c>
      <c r="F53" s="209">
        <v>3320.3100000000013</v>
      </c>
      <c r="G53" s="209">
        <v>2731.67</v>
      </c>
      <c r="H53" s="209">
        <v>3443.9299999999994</v>
      </c>
      <c r="I53" s="209">
        <v>3589.4</v>
      </c>
      <c r="J53" s="209">
        <v>4190.09</v>
      </c>
      <c r="K53" s="209">
        <v>4583.74</v>
      </c>
      <c r="L53" s="209">
        <v>3670.83</v>
      </c>
      <c r="M53" s="209">
        <v>3491.3599999999997</v>
      </c>
      <c r="N53" s="209">
        <v>3297.7900000000009</v>
      </c>
      <c r="O53" s="209">
        <v>2944.1599999999994</v>
      </c>
      <c r="P53" s="209">
        <v>3515.3100000000018</v>
      </c>
      <c r="Q53" s="209">
        <v>3111.22</v>
      </c>
      <c r="R53" s="209"/>
      <c r="S53" s="151">
        <v>41889.810000000005</v>
      </c>
      <c r="T53" s="195"/>
      <c r="U53" s="210"/>
      <c r="V53" s="195"/>
      <c r="W53" s="195"/>
      <c r="X53" s="195"/>
      <c r="Y53" s="195"/>
    </row>
    <row r="54" spans="1:25">
      <c r="C54" s="118"/>
      <c r="D54" s="118"/>
      <c r="E54" s="116" t="str">
        <f>"Total "&amp;E43</f>
        <v>Total Residential</v>
      </c>
      <c r="F54" s="196">
        <v>3199.6721109931905</v>
      </c>
      <c r="G54" s="196">
        <v>2659.0327155111909</v>
      </c>
      <c r="H54" s="196">
        <v>3336.6790265425634</v>
      </c>
      <c r="I54" s="196">
        <v>3501.0888968084955</v>
      </c>
      <c r="J54" s="196">
        <v>4119.6957657138419</v>
      </c>
      <c r="K54" s="196">
        <v>4482.2761124028038</v>
      </c>
      <c r="L54" s="196">
        <v>3605.8231409598393</v>
      </c>
      <c r="M54" s="196">
        <v>3386.4161260131823</v>
      </c>
      <c r="N54" s="196">
        <v>3187.5550676132957</v>
      </c>
      <c r="O54" s="196">
        <v>2861.4529413172527</v>
      </c>
      <c r="P54" s="196">
        <v>3424.9381714405126</v>
      </c>
      <c r="Q54" s="196">
        <v>2999.4739999302319</v>
      </c>
      <c r="R54" s="196"/>
      <c r="S54" s="127">
        <v>40764.104075246403</v>
      </c>
      <c r="T54" s="195"/>
      <c r="U54" s="211"/>
      <c r="V54" s="195"/>
      <c r="W54" s="195"/>
      <c r="X54" s="195"/>
      <c r="Y54" s="195"/>
    </row>
    <row r="55" spans="1:25">
      <c r="C55" s="118"/>
      <c r="D55" s="118"/>
      <c r="E55" s="165" t="s">
        <v>121</v>
      </c>
      <c r="F55" s="166">
        <v>-3.9050932218160694E-2</v>
      </c>
      <c r="G55" s="166">
        <v>-3.4111635011590979E-2</v>
      </c>
      <c r="H55" s="166">
        <v>-2.3383385517474209E-2</v>
      </c>
      <c r="I55" s="166">
        <v>-4.7221489016983087E-3</v>
      </c>
      <c r="J55" s="166">
        <v>-8.2891566431859687E-3</v>
      </c>
      <c r="K55" s="166">
        <v>-8.6048083901097971E-3</v>
      </c>
      <c r="L55" s="166">
        <v>-1.5313596504590854E-2</v>
      </c>
      <c r="M55" s="166">
        <v>-1.2959903577746235E-2</v>
      </c>
      <c r="N55" s="166">
        <v>-1.3962035452426247E-2</v>
      </c>
      <c r="O55" s="166">
        <v>-1.26588290016173E-2</v>
      </c>
      <c r="P55" s="166">
        <v>-1.0813899271451266E-2</v>
      </c>
      <c r="Q55" s="166">
        <v>-1.9632363057769497E-2</v>
      </c>
      <c r="R55" s="195"/>
      <c r="S55" s="166">
        <v>-1.6256817147494607E-2</v>
      </c>
      <c r="T55" s="195"/>
      <c r="U55" s="195"/>
      <c r="V55" s="195"/>
      <c r="W55" s="195"/>
      <c r="X55" s="195"/>
      <c r="Y55" s="195"/>
    </row>
    <row r="56" spans="1:25">
      <c r="C56" s="118"/>
      <c r="D56" s="118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27"/>
      <c r="T56" s="195"/>
      <c r="U56" s="195"/>
      <c r="V56" s="195"/>
      <c r="W56" s="195"/>
      <c r="X56" s="195"/>
      <c r="Y56" s="195"/>
    </row>
    <row r="57" spans="1:25">
      <c r="C57" s="118"/>
      <c r="D57" s="118"/>
      <c r="E57" s="140" t="s">
        <v>129</v>
      </c>
      <c r="F57" s="195">
        <v>4527.178567423447</v>
      </c>
      <c r="G57" s="195">
        <v>3699.201813577436</v>
      </c>
      <c r="H57" s="195">
        <v>4417.6092237031107</v>
      </c>
      <c r="I57" s="195">
        <v>3987.5793328787126</v>
      </c>
      <c r="J57" s="195">
        <v>4272.0932898196224</v>
      </c>
      <c r="K57" s="195">
        <v>4457.9217464192743</v>
      </c>
      <c r="L57" s="195">
        <v>3998.902006059745</v>
      </c>
      <c r="M57" s="195">
        <v>4534.8191145191722</v>
      </c>
      <c r="N57" s="195">
        <v>4305.4647600957078</v>
      </c>
      <c r="O57" s="195">
        <v>4087.5029422301805</v>
      </c>
      <c r="P57" s="195">
        <v>4267.5918154863284</v>
      </c>
      <c r="Q57" s="195">
        <v>4228.2916918096535</v>
      </c>
      <c r="R57" s="195"/>
      <c r="S57" s="127">
        <v>50784.156304022392</v>
      </c>
      <c r="T57" s="195"/>
      <c r="U57" s="195"/>
      <c r="V57" s="195"/>
      <c r="W57" s="195"/>
      <c r="X57" s="195"/>
      <c r="Y57" s="195"/>
    </row>
    <row r="58" spans="1:25" outlineLevel="1">
      <c r="C58" s="118"/>
      <c r="D58" s="118"/>
      <c r="E58" s="168" t="s">
        <v>121</v>
      </c>
      <c r="F58" s="166">
        <v>-3.6469157923127771E-2</v>
      </c>
      <c r="G58" s="166">
        <v>-1.3204093798533934E-2</v>
      </c>
      <c r="H58" s="166">
        <v>-2.2894941142214575E-2</v>
      </c>
      <c r="I58" s="166">
        <v>-7.2894417832056746E-3</v>
      </c>
      <c r="J58" s="166">
        <v>0.31145171028958218</v>
      </c>
      <c r="K58" s="166">
        <v>-1.3919562378916783E-2</v>
      </c>
      <c r="L58" s="166">
        <v>-1.6151355977969239E-2</v>
      </c>
      <c r="M58" s="166">
        <v>-1.0683492367850378E-2</v>
      </c>
      <c r="N58" s="166">
        <v>1.3570377208522721E-3</v>
      </c>
      <c r="O58" s="166">
        <v>-7.022395186538577E-3</v>
      </c>
      <c r="P58" s="166">
        <v>-1.2600082024426307E-2</v>
      </c>
      <c r="Q58" s="166">
        <v>-1.1698067051787997E-2</v>
      </c>
      <c r="R58" s="166"/>
      <c r="S58" s="166">
        <v>7.0554803690303647E-3</v>
      </c>
      <c r="T58" s="195"/>
      <c r="U58" s="195"/>
      <c r="V58" s="195"/>
      <c r="W58" s="195"/>
      <c r="X58" s="195"/>
      <c r="Y58" s="195"/>
    </row>
    <row r="59" spans="1:25">
      <c r="C59" s="118"/>
      <c r="D59" s="118"/>
      <c r="E59" s="140" t="s">
        <v>130</v>
      </c>
      <c r="F59" s="195">
        <v>2327.5902816763996</v>
      </c>
      <c r="G59" s="195">
        <v>2030.5848013039251</v>
      </c>
      <c r="H59" s="195">
        <v>2559.8318291213645</v>
      </c>
      <c r="I59" s="195">
        <v>2273.1036635149508</v>
      </c>
      <c r="J59" s="195">
        <v>2356.4870287765416</v>
      </c>
      <c r="K59" s="195">
        <v>2301.480528896855</v>
      </c>
      <c r="L59" s="195">
        <v>2085.5039036528074</v>
      </c>
      <c r="M59" s="195">
        <v>2305.0284360421601</v>
      </c>
      <c r="N59" s="195">
        <v>2191.5882048208323</v>
      </c>
      <c r="O59" s="195">
        <v>2048.2446332093632</v>
      </c>
      <c r="P59" s="195">
        <v>2325.9215664681442</v>
      </c>
      <c r="Q59" s="195">
        <v>2157.6053162368758</v>
      </c>
      <c r="R59" s="195"/>
      <c r="S59" s="127">
        <v>26962.970193720219</v>
      </c>
      <c r="T59" s="195"/>
      <c r="U59" s="195"/>
      <c r="V59" s="195"/>
      <c r="W59" s="195"/>
      <c r="X59" s="195"/>
      <c r="Y59" s="195"/>
    </row>
    <row r="60" spans="1:25">
      <c r="C60" s="118"/>
      <c r="D60" s="118"/>
      <c r="E60" s="140" t="s">
        <v>131</v>
      </c>
      <c r="F60" s="195">
        <v>836.99583834086491</v>
      </c>
      <c r="G60" s="195">
        <v>810.20513958182119</v>
      </c>
      <c r="H60" s="195">
        <v>1183.0747087907348</v>
      </c>
      <c r="I60" s="195">
        <v>1590.4063884783918</v>
      </c>
      <c r="J60" s="195">
        <v>2086.856949797731</v>
      </c>
      <c r="K60" s="195">
        <v>2389.5370567050722</v>
      </c>
      <c r="L60" s="195">
        <v>1608.7633440895659</v>
      </c>
      <c r="M60" s="195">
        <v>1254.4853237052171</v>
      </c>
      <c r="N60" s="195">
        <v>1138.7652658963261</v>
      </c>
      <c r="O60" s="195">
        <v>988.18227611914881</v>
      </c>
      <c r="P60" s="195">
        <v>1430.3957810960601</v>
      </c>
      <c r="Q60" s="195">
        <v>1041.7421833368924</v>
      </c>
      <c r="R60" s="195"/>
      <c r="S60" s="127">
        <v>16359.410255937826</v>
      </c>
      <c r="T60" s="195"/>
      <c r="U60" s="212"/>
      <c r="V60" s="195"/>
      <c r="W60" s="195"/>
      <c r="X60" s="195"/>
      <c r="Y60" s="195"/>
    </row>
    <row r="61" spans="1:25" outlineLevel="1">
      <c r="C61" s="118"/>
      <c r="D61" s="118"/>
      <c r="E61" s="168" t="s">
        <v>121</v>
      </c>
      <c r="F61" s="166">
        <v>4.9144204093445332E-2</v>
      </c>
      <c r="G61" s="166">
        <v>2.6482363463684377E-2</v>
      </c>
      <c r="H61" s="166">
        <v>3.6391323754277893E-2</v>
      </c>
      <c r="I61" s="166">
        <v>3.3502141898082094E-2</v>
      </c>
      <c r="J61" s="166">
        <v>0.11195629060635381</v>
      </c>
      <c r="K61" s="166">
        <v>4.0443764037271901E-2</v>
      </c>
      <c r="L61" s="166">
        <v>3.5142202037735659E-2</v>
      </c>
      <c r="M61" s="166">
        <v>3.5708832878173391E-2</v>
      </c>
      <c r="N61" s="166">
        <v>4.1064045438453656E-2</v>
      </c>
      <c r="O61" s="166">
        <v>2.5058034342215985E-2</v>
      </c>
      <c r="P61" s="166">
        <v>2.8677113474697036E-2</v>
      </c>
      <c r="Q61" s="166">
        <v>2.3365479823998836E-2</v>
      </c>
      <c r="R61" s="166"/>
      <c r="S61" s="166">
        <v>4.1829875298903474E-2</v>
      </c>
      <c r="T61" s="195"/>
      <c r="U61" s="195"/>
      <c r="V61" s="195"/>
      <c r="W61" s="195"/>
      <c r="X61" s="195"/>
      <c r="Y61" s="195"/>
    </row>
    <row r="62" spans="1:25">
      <c r="C62" s="118"/>
      <c r="D62" s="118"/>
      <c r="E62" s="141" t="s">
        <v>132</v>
      </c>
      <c r="F62" s="201">
        <v>7691.764687440711</v>
      </c>
      <c r="G62" s="201">
        <v>6539.9917544631826</v>
      </c>
      <c r="H62" s="201">
        <v>8160.5157616152101</v>
      </c>
      <c r="I62" s="201">
        <v>7851.0893848720552</v>
      </c>
      <c r="J62" s="201">
        <v>8715.4372683938946</v>
      </c>
      <c r="K62" s="201">
        <v>9148.9393320212021</v>
      </c>
      <c r="L62" s="201">
        <v>7693.169253802118</v>
      </c>
      <c r="M62" s="201">
        <v>8094.332874266549</v>
      </c>
      <c r="N62" s="201">
        <v>7635.8182308128662</v>
      </c>
      <c r="O62" s="201">
        <v>7123.9298515586925</v>
      </c>
      <c r="P62" s="201">
        <v>8023.9091630505327</v>
      </c>
      <c r="Q62" s="201">
        <v>7427.6391913834223</v>
      </c>
      <c r="R62" s="201"/>
      <c r="S62" s="137">
        <v>94106.536753680426</v>
      </c>
      <c r="T62" s="195"/>
      <c r="U62" s="195"/>
      <c r="V62" s="195"/>
      <c r="W62" s="195"/>
      <c r="X62" s="195"/>
      <c r="Y62" s="195"/>
    </row>
    <row r="63" spans="1:25">
      <c r="C63" s="118"/>
      <c r="D63" s="118"/>
      <c r="E63" s="168" t="s">
        <v>121</v>
      </c>
      <c r="F63" s="166">
        <v>-2.9961985875723851E-3</v>
      </c>
      <c r="G63" s="166">
        <v>3.6511700781409751E-3</v>
      </c>
      <c r="H63" s="166">
        <v>3.432575266853144E-3</v>
      </c>
      <c r="I63" s="166">
        <v>1.2373665544234136E-2</v>
      </c>
      <c r="J63" s="166">
        <v>0.20154922015494514</v>
      </c>
      <c r="K63" s="166">
        <v>1.3225435241430494E-2</v>
      </c>
      <c r="L63" s="166">
        <v>7.8299648652131459E-3</v>
      </c>
      <c r="M63" s="166">
        <v>9.1954539779603994E-3</v>
      </c>
      <c r="N63" s="166">
        <v>1.8296463991090084E-2</v>
      </c>
      <c r="O63" s="166">
        <v>6.4023659388907639E-3</v>
      </c>
      <c r="P63" s="166">
        <v>6.3031564027180575E-3</v>
      </c>
      <c r="Q63" s="166">
        <v>3.1060512575118437E-3</v>
      </c>
      <c r="R63" s="195"/>
      <c r="S63" s="166">
        <v>2.2771182132465873E-2</v>
      </c>
      <c r="T63" s="195"/>
      <c r="U63" s="195"/>
      <c r="V63" s="195"/>
      <c r="W63" s="195"/>
      <c r="X63" s="195"/>
      <c r="Y63" s="195"/>
    </row>
    <row r="64" spans="1:25">
      <c r="C64" s="118"/>
      <c r="D64" s="118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202"/>
      <c r="T64" s="195"/>
      <c r="U64" s="195"/>
      <c r="V64" s="195"/>
      <c r="W64" s="195"/>
      <c r="X64" s="195"/>
      <c r="Y64" s="195"/>
    </row>
    <row r="65" spans="3:25" ht="15" thickBot="1">
      <c r="C65" s="118"/>
      <c r="D65" s="118"/>
      <c r="E65" s="124" t="s">
        <v>133</v>
      </c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4"/>
    </row>
    <row r="66" spans="3:25">
      <c r="C66" s="118"/>
      <c r="D66" s="118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202"/>
      <c r="T66" s="195"/>
      <c r="U66" s="195"/>
      <c r="V66" s="195"/>
      <c r="W66" s="195"/>
      <c r="X66" s="195"/>
      <c r="Y66" s="195"/>
    </row>
    <row r="67" spans="3:25">
      <c r="C67" s="118"/>
      <c r="D67" s="118"/>
      <c r="E67" s="117" t="str">
        <f>+E17</f>
        <v>Roll-off / Industrial</v>
      </c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202"/>
      <c r="T67" s="195"/>
      <c r="U67" s="195"/>
      <c r="V67" s="195"/>
      <c r="W67" s="195"/>
      <c r="X67" s="195"/>
      <c r="Y67" s="195"/>
    </row>
    <row r="68" spans="3:25">
      <c r="C68" s="118"/>
      <c r="D68" s="118"/>
      <c r="E68" s="116" t="str">
        <f>+E18</f>
        <v>Regulated Garbage</v>
      </c>
      <c r="F68" s="142">
        <v>154.02000000000001</v>
      </c>
      <c r="G68" s="169">
        <v>154.02000000000001</v>
      </c>
      <c r="H68" s="169">
        <v>154.02000000000001</v>
      </c>
      <c r="I68" s="169">
        <v>154.02000000000001</v>
      </c>
      <c r="J68" s="169">
        <v>154.02000000000001</v>
      </c>
      <c r="K68" s="169">
        <v>154.02000000000001</v>
      </c>
      <c r="L68" s="169">
        <v>154.02000000000001</v>
      </c>
      <c r="M68" s="169">
        <v>154.02000000000001</v>
      </c>
      <c r="N68" s="169">
        <v>154.02000000000001</v>
      </c>
      <c r="O68" s="169">
        <v>154.02000000000001</v>
      </c>
      <c r="P68" s="169">
        <v>154.02000000000001</v>
      </c>
      <c r="Q68" s="169">
        <v>154.02000000000001</v>
      </c>
      <c r="R68" s="169"/>
      <c r="S68" s="170"/>
      <c r="T68" s="195"/>
      <c r="U68" s="195"/>
      <c r="V68" s="195"/>
      <c r="W68" s="195"/>
      <c r="X68" s="195"/>
      <c r="Y68" s="195"/>
    </row>
    <row r="69" spans="3:25">
      <c r="C69" s="118"/>
      <c r="D69" s="118"/>
      <c r="E69" s="116" t="str">
        <f>+E19</f>
        <v>Unregulated Garbage</v>
      </c>
      <c r="F69" s="169">
        <v>154.02000000000001</v>
      </c>
      <c r="G69" s="169">
        <v>154.02000000000001</v>
      </c>
      <c r="H69" s="169">
        <v>154.02000000000001</v>
      </c>
      <c r="I69" s="169">
        <v>154.02000000000001</v>
      </c>
      <c r="J69" s="169">
        <v>154.02000000000001</v>
      </c>
      <c r="K69" s="169">
        <v>154.02000000000001</v>
      </c>
      <c r="L69" s="169">
        <v>154.02000000000001</v>
      </c>
      <c r="M69" s="169">
        <v>154.02000000000001</v>
      </c>
      <c r="N69" s="169">
        <v>154.02000000000001</v>
      </c>
      <c r="O69" s="169">
        <v>154.02000000000001</v>
      </c>
      <c r="P69" s="169">
        <v>154.02000000000001</v>
      </c>
      <c r="Q69" s="169">
        <v>154.02000000000001</v>
      </c>
      <c r="R69" s="169"/>
      <c r="S69" s="170"/>
      <c r="T69" s="195"/>
      <c r="U69" s="195"/>
      <c r="V69" s="195"/>
      <c r="W69" s="195"/>
      <c r="X69" s="195"/>
      <c r="Y69" s="195"/>
    </row>
    <row r="70" spans="3:25">
      <c r="C70" s="118"/>
      <c r="D70" s="118"/>
      <c r="E70" s="116" t="str">
        <f>+E21</f>
        <v>Regulated RCY (MF)</v>
      </c>
      <c r="F70" s="142">
        <v>116.77</v>
      </c>
      <c r="G70" s="169">
        <v>116.77</v>
      </c>
      <c r="H70" s="169">
        <v>116.77</v>
      </c>
      <c r="I70" s="169">
        <v>116.77</v>
      </c>
      <c r="J70" s="169">
        <v>116.77</v>
      </c>
      <c r="K70" s="169">
        <v>116.77</v>
      </c>
      <c r="L70" s="169">
        <v>116.77</v>
      </c>
      <c r="M70" s="169">
        <v>116.77</v>
      </c>
      <c r="N70" s="169">
        <v>116.77</v>
      </c>
      <c r="O70" s="169">
        <v>116.77</v>
      </c>
      <c r="P70" s="169">
        <v>116.77</v>
      </c>
      <c r="Q70" s="169">
        <v>116.77</v>
      </c>
      <c r="R70" s="169"/>
      <c r="S70" s="170"/>
      <c r="T70" s="195"/>
      <c r="U70" s="195"/>
      <c r="V70" s="195"/>
      <c r="W70" s="195"/>
      <c r="X70" s="195"/>
      <c r="Y70" s="195"/>
    </row>
    <row r="71" spans="3:25">
      <c r="C71" s="118"/>
      <c r="D71" s="118"/>
      <c r="E71" s="116" t="str">
        <f>+E22</f>
        <v>Unregulated RCY / COGS</v>
      </c>
      <c r="F71" s="169">
        <v>90.83407877846092</v>
      </c>
      <c r="G71" s="169">
        <v>94.813979460072431</v>
      </c>
      <c r="H71" s="169">
        <v>85.441517315071167</v>
      </c>
      <c r="I71" s="169">
        <v>88.768333185658477</v>
      </c>
      <c r="J71" s="169">
        <v>82.282174549000487</v>
      </c>
      <c r="K71" s="169">
        <v>85.148886861505218</v>
      </c>
      <c r="L71" s="169">
        <v>83.991728799139793</v>
      </c>
      <c r="M71" s="169">
        <v>94.933054351215716</v>
      </c>
      <c r="N71" s="169">
        <v>99.580739794537578</v>
      </c>
      <c r="O71" s="169">
        <v>98.107115023151351</v>
      </c>
      <c r="P71" s="169">
        <v>90.718234859232311</v>
      </c>
      <c r="Q71" s="169">
        <v>95.092920460858423</v>
      </c>
      <c r="R71" s="169"/>
      <c r="S71" s="170"/>
      <c r="T71" s="195"/>
      <c r="U71" s="195"/>
      <c r="V71" s="195"/>
      <c r="W71" s="195"/>
      <c r="X71" s="195"/>
      <c r="Y71" s="195"/>
    </row>
    <row r="72" spans="3:25">
      <c r="C72" s="118"/>
      <c r="D72" s="118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202"/>
      <c r="T72" s="195"/>
      <c r="U72" s="195"/>
      <c r="V72" s="195"/>
      <c r="W72" s="195"/>
      <c r="X72" s="195"/>
      <c r="Y72" s="195"/>
    </row>
    <row r="73" spans="3:25">
      <c r="C73" s="118"/>
      <c r="D73" s="118"/>
      <c r="E73" s="116" t="s">
        <v>134</v>
      </c>
      <c r="F73" s="169">
        <v>154.02000000000001</v>
      </c>
      <c r="G73" s="169">
        <v>154.02000000000001</v>
      </c>
      <c r="H73" s="169">
        <v>154.02000000000001</v>
      </c>
      <c r="I73" s="169">
        <v>154.02000000000001</v>
      </c>
      <c r="J73" s="169">
        <v>154.02000000000001</v>
      </c>
      <c r="K73" s="169">
        <v>154.02000000000001</v>
      </c>
      <c r="L73" s="169">
        <v>154.01999999999998</v>
      </c>
      <c r="M73" s="169">
        <v>154.02000000000001</v>
      </c>
      <c r="N73" s="169">
        <v>154.02000000000001</v>
      </c>
      <c r="O73" s="169">
        <v>154.02000000000001</v>
      </c>
      <c r="P73" s="169">
        <v>154.02000000000001</v>
      </c>
      <c r="Q73" s="169">
        <v>154.02000000000001</v>
      </c>
      <c r="R73" s="195"/>
      <c r="S73" s="202"/>
      <c r="T73" s="195"/>
      <c r="U73" s="195"/>
      <c r="V73" s="195"/>
      <c r="W73" s="195"/>
      <c r="X73" s="195"/>
      <c r="Y73" s="195"/>
    </row>
    <row r="74" spans="3:25">
      <c r="C74" s="118"/>
      <c r="D74" s="118"/>
      <c r="E74" s="116" t="s">
        <v>135</v>
      </c>
      <c r="F74" s="169">
        <v>132.1788444100473</v>
      </c>
      <c r="G74" s="169">
        <v>128.59972892814557</v>
      </c>
      <c r="H74" s="169">
        <v>128.29173202349602</v>
      </c>
      <c r="I74" s="169">
        <v>123.48774961020962</v>
      </c>
      <c r="J74" s="169">
        <v>124.14841945335398</v>
      </c>
      <c r="K74" s="169">
        <v>129.20936354231327</v>
      </c>
      <c r="L74" s="169">
        <v>130.3733786910407</v>
      </c>
      <c r="M74" s="169">
        <v>131.43950243374795</v>
      </c>
      <c r="N74" s="169">
        <v>131.5202532344999</v>
      </c>
      <c r="O74" s="169">
        <v>133.62481520363943</v>
      </c>
      <c r="P74" s="169">
        <v>128.32136956701544</v>
      </c>
      <c r="Q74" s="169">
        <v>133.40140943845407</v>
      </c>
      <c r="R74" s="195"/>
      <c r="S74" s="202"/>
      <c r="T74" s="195"/>
      <c r="U74" s="195"/>
      <c r="V74" s="195"/>
      <c r="W74" s="195"/>
      <c r="X74" s="195"/>
      <c r="Y74" s="195"/>
    </row>
    <row r="75" spans="3:25">
      <c r="C75" s="118"/>
      <c r="D75" s="118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202"/>
      <c r="T75" s="195"/>
      <c r="U75" s="195"/>
      <c r="V75" s="195"/>
      <c r="W75" s="195"/>
      <c r="X75" s="195"/>
      <c r="Y75" s="195"/>
    </row>
    <row r="76" spans="3:25">
      <c r="C76" s="118"/>
      <c r="D76" s="118"/>
      <c r="E76" s="117" t="str">
        <f>+E32</f>
        <v>Commercial</v>
      </c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202"/>
      <c r="T76" s="195"/>
      <c r="U76" s="195"/>
      <c r="V76" s="195"/>
      <c r="W76" s="195"/>
      <c r="X76" s="195"/>
      <c r="Y76" s="195"/>
    </row>
    <row r="77" spans="3:25">
      <c r="C77" s="118"/>
      <c r="D77" s="118"/>
      <c r="E77" s="116" t="str">
        <f>+E33</f>
        <v>Regulated Garbage</v>
      </c>
      <c r="F77" s="169">
        <v>154.02000000000001</v>
      </c>
      <c r="G77" s="169">
        <v>154.02000000000001</v>
      </c>
      <c r="H77" s="169">
        <v>154.02000000000001</v>
      </c>
      <c r="I77" s="169">
        <v>154.02000000000001</v>
      </c>
      <c r="J77" s="169">
        <v>154.02000000000001</v>
      </c>
      <c r="K77" s="169">
        <v>154.02000000000001</v>
      </c>
      <c r="L77" s="169">
        <v>154.02000000000001</v>
      </c>
      <c r="M77" s="169">
        <v>154.02000000000001</v>
      </c>
      <c r="N77" s="169">
        <v>154.02000000000001</v>
      </c>
      <c r="O77" s="169">
        <v>154.02000000000001</v>
      </c>
      <c r="P77" s="169">
        <v>154.02000000000001</v>
      </c>
      <c r="Q77" s="169">
        <v>154.02000000000001</v>
      </c>
      <c r="R77" s="195"/>
      <c r="S77" s="202"/>
      <c r="T77" s="195"/>
      <c r="U77" s="195"/>
      <c r="V77" s="195"/>
      <c r="W77" s="195"/>
      <c r="X77" s="195"/>
      <c r="Y77" s="195"/>
    </row>
    <row r="78" spans="3:25">
      <c r="C78" s="118"/>
      <c r="D78" s="118"/>
      <c r="E78" s="116" t="str">
        <f>+E34</f>
        <v>Unregulated Garbage</v>
      </c>
      <c r="F78" s="169">
        <v>154.02000000000001</v>
      </c>
      <c r="G78" s="169">
        <v>154.02000000000001</v>
      </c>
      <c r="H78" s="169">
        <v>154.02000000000001</v>
      </c>
      <c r="I78" s="169">
        <v>154.02000000000001</v>
      </c>
      <c r="J78" s="169">
        <v>154.02000000000001</v>
      </c>
      <c r="K78" s="169">
        <v>154.02000000000001</v>
      </c>
      <c r="L78" s="169">
        <v>154.02000000000001</v>
      </c>
      <c r="M78" s="169">
        <v>154.02000000000001</v>
      </c>
      <c r="N78" s="169">
        <v>154.02000000000001</v>
      </c>
      <c r="O78" s="169">
        <v>154.02000000000001</v>
      </c>
      <c r="P78" s="169">
        <v>154.02000000000001</v>
      </c>
      <c r="Q78" s="169">
        <v>154.02000000000001</v>
      </c>
      <c r="R78" s="195"/>
      <c r="S78" s="202"/>
      <c r="T78" s="195"/>
      <c r="U78" s="195"/>
      <c r="V78" s="195"/>
      <c r="W78" s="195"/>
      <c r="X78" s="195"/>
      <c r="Y78" s="195"/>
    </row>
    <row r="79" spans="3:25">
      <c r="C79" s="118"/>
      <c r="D79" s="118"/>
      <c r="E79" s="116" t="str">
        <f>+E36</f>
        <v>Regulated RCY (MF)</v>
      </c>
      <c r="F79" s="171">
        <v>116.77</v>
      </c>
      <c r="G79" s="169">
        <v>116.77</v>
      </c>
      <c r="H79" s="169">
        <v>116.77</v>
      </c>
      <c r="I79" s="169">
        <v>116.77</v>
      </c>
      <c r="J79" s="169">
        <v>116.77</v>
      </c>
      <c r="K79" s="169">
        <v>116.77</v>
      </c>
      <c r="L79" s="169">
        <v>116.77</v>
      </c>
      <c r="M79" s="169">
        <v>116.77</v>
      </c>
      <c r="N79" s="169">
        <v>116.77</v>
      </c>
      <c r="O79" s="169">
        <v>116.77</v>
      </c>
      <c r="P79" s="169">
        <v>116.77</v>
      </c>
      <c r="Q79" s="169">
        <v>116.77</v>
      </c>
      <c r="R79" s="195"/>
      <c r="S79" s="202"/>
      <c r="T79" s="195"/>
      <c r="U79" s="195"/>
      <c r="V79" s="195"/>
      <c r="W79" s="195"/>
      <c r="X79" s="195"/>
      <c r="Y79" s="195"/>
    </row>
    <row r="80" spans="3:25">
      <c r="C80" s="118"/>
      <c r="D80" s="118"/>
      <c r="E80" s="116" t="str">
        <f>+E37</f>
        <v>Unregulated RCY / COGS</v>
      </c>
      <c r="F80" s="171">
        <v>116.77</v>
      </c>
      <c r="G80" s="169">
        <v>116.77</v>
      </c>
      <c r="H80" s="169">
        <v>116.77</v>
      </c>
      <c r="I80" s="169">
        <v>116.77</v>
      </c>
      <c r="J80" s="169">
        <v>116.77</v>
      </c>
      <c r="K80" s="169">
        <v>116.77</v>
      </c>
      <c r="L80" s="169">
        <v>116.77</v>
      </c>
      <c r="M80" s="169">
        <v>116.77</v>
      </c>
      <c r="N80" s="169">
        <v>116.77</v>
      </c>
      <c r="O80" s="169">
        <v>116.77</v>
      </c>
      <c r="P80" s="169">
        <v>116.77</v>
      </c>
      <c r="Q80" s="169">
        <v>116.77</v>
      </c>
      <c r="R80" s="169"/>
      <c r="S80" s="202"/>
      <c r="T80" s="195"/>
      <c r="U80" s="195"/>
      <c r="V80" s="195"/>
      <c r="W80" s="195"/>
      <c r="X80" s="195"/>
      <c r="Y80" s="195"/>
    </row>
    <row r="81" spans="3:25">
      <c r="C81" s="118"/>
      <c r="D81" s="118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202"/>
      <c r="T81" s="195"/>
      <c r="U81" s="195"/>
      <c r="V81" s="195"/>
      <c r="W81" s="195"/>
      <c r="X81" s="195"/>
      <c r="Y81" s="195"/>
    </row>
    <row r="82" spans="3:25">
      <c r="C82" s="118"/>
      <c r="D82" s="118"/>
      <c r="E82" s="117" t="str">
        <f>+E43</f>
        <v>Residential</v>
      </c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202"/>
      <c r="T82" s="195"/>
      <c r="U82" s="195"/>
      <c r="V82" s="195"/>
      <c r="W82" s="195"/>
      <c r="X82" s="195"/>
      <c r="Y82" s="195"/>
    </row>
    <row r="83" spans="3:25">
      <c r="C83" s="118"/>
      <c r="D83" s="118"/>
      <c r="E83" s="116" t="str">
        <f>+E44</f>
        <v>Regulated Garbage</v>
      </c>
      <c r="F83" s="169">
        <v>154.02000000000001</v>
      </c>
      <c r="G83" s="169">
        <v>154.02000000000001</v>
      </c>
      <c r="H83" s="169">
        <v>154.02000000000001</v>
      </c>
      <c r="I83" s="169">
        <v>154.02000000000001</v>
      </c>
      <c r="J83" s="169">
        <v>154.02000000000001</v>
      </c>
      <c r="K83" s="169">
        <v>154.02000000000001</v>
      </c>
      <c r="L83" s="169">
        <v>154.02000000000001</v>
      </c>
      <c r="M83" s="169">
        <v>154.02000000000001</v>
      </c>
      <c r="N83" s="169">
        <v>154.02000000000001</v>
      </c>
      <c r="O83" s="169">
        <v>154.02000000000001</v>
      </c>
      <c r="P83" s="169">
        <v>154.02000000000001</v>
      </c>
      <c r="Q83" s="169">
        <v>154.02000000000001</v>
      </c>
      <c r="R83" s="195"/>
      <c r="S83" s="202"/>
      <c r="T83" s="195"/>
      <c r="U83" s="195"/>
      <c r="V83" s="195"/>
      <c r="W83" s="195"/>
      <c r="X83" s="195"/>
      <c r="Y83" s="195"/>
    </row>
    <row r="84" spans="3:25">
      <c r="C84" s="118"/>
      <c r="D84" s="118"/>
      <c r="E84" s="116" t="str">
        <f>+E45</f>
        <v>Unregulated Garbage</v>
      </c>
      <c r="F84" s="169">
        <v>154.02000000000001</v>
      </c>
      <c r="G84" s="169">
        <v>154.02000000000001</v>
      </c>
      <c r="H84" s="169">
        <v>154.02000000000001</v>
      </c>
      <c r="I84" s="169">
        <v>154.02000000000001</v>
      </c>
      <c r="J84" s="169">
        <v>154.02000000000001</v>
      </c>
      <c r="K84" s="169">
        <v>154.02000000000001</v>
      </c>
      <c r="L84" s="169">
        <v>154.02000000000001</v>
      </c>
      <c r="M84" s="169">
        <v>154.02000000000001</v>
      </c>
      <c r="N84" s="169">
        <v>154.02000000000001</v>
      </c>
      <c r="O84" s="169">
        <v>154.02000000000001</v>
      </c>
      <c r="P84" s="169">
        <v>154.02000000000001</v>
      </c>
      <c r="Q84" s="169">
        <v>154.02000000000001</v>
      </c>
      <c r="R84" s="195"/>
      <c r="S84" s="202"/>
      <c r="T84" s="195"/>
      <c r="U84" s="195"/>
      <c r="V84" s="195"/>
      <c r="W84" s="195"/>
      <c r="X84" s="195"/>
      <c r="Y84" s="195"/>
    </row>
    <row r="85" spans="3:25">
      <c r="C85" s="118"/>
      <c r="D85" s="118"/>
      <c r="E85" s="116" t="str">
        <f>+E47</f>
        <v>Regulated Yardwaste</v>
      </c>
      <c r="F85" s="142">
        <v>62.360104277083394</v>
      </c>
      <c r="G85" s="142">
        <v>62.360104277083394</v>
      </c>
      <c r="H85" s="169">
        <v>62.360104277083394</v>
      </c>
      <c r="I85" s="169">
        <v>62.360104277083394</v>
      </c>
      <c r="J85" s="169">
        <v>62.360104277083394</v>
      </c>
      <c r="K85" s="169">
        <v>62.360104277083394</v>
      </c>
      <c r="L85" s="169">
        <v>62.360104277083394</v>
      </c>
      <c r="M85" s="172">
        <v>62.360104277083394</v>
      </c>
      <c r="N85" s="172">
        <v>62.360104277083394</v>
      </c>
      <c r="O85" s="169">
        <v>62.360104277083394</v>
      </c>
      <c r="P85" s="169">
        <v>62.360104277083394</v>
      </c>
      <c r="Q85" s="169">
        <v>62.360104277083394</v>
      </c>
      <c r="R85" s="195"/>
      <c r="S85" s="202"/>
      <c r="T85" s="195"/>
      <c r="U85" s="195"/>
      <c r="V85" s="195"/>
      <c r="W85" s="195"/>
      <c r="X85" s="195"/>
      <c r="Y85" s="195"/>
    </row>
    <row r="86" spans="3:25">
      <c r="C86" s="118"/>
      <c r="D86" s="118"/>
      <c r="E86" s="116" t="str">
        <f>+E48</f>
        <v>Unregulated Yardwaste</v>
      </c>
      <c r="F86" s="142">
        <v>62.360104277083394</v>
      </c>
      <c r="G86" s="142">
        <v>62.360104277083394</v>
      </c>
      <c r="H86" s="169">
        <v>62.360104277083394</v>
      </c>
      <c r="I86" s="169">
        <v>62.360104277083394</v>
      </c>
      <c r="J86" s="169">
        <v>62.360104277083394</v>
      </c>
      <c r="K86" s="169">
        <v>62.360104277083394</v>
      </c>
      <c r="L86" s="169">
        <v>62.360104277083394</v>
      </c>
      <c r="M86" s="172">
        <v>62.360104277083394</v>
      </c>
      <c r="N86" s="172">
        <v>62.360104277083394</v>
      </c>
      <c r="O86" s="169">
        <v>62.360104277083394</v>
      </c>
      <c r="P86" s="169">
        <v>62.360104277083394</v>
      </c>
      <c r="Q86" s="169">
        <v>62.360104277083394</v>
      </c>
      <c r="R86" s="195"/>
      <c r="S86" s="202"/>
      <c r="T86" s="195"/>
      <c r="U86" s="195"/>
      <c r="V86" s="195"/>
      <c r="W86" s="195"/>
      <c r="X86" s="195"/>
      <c r="Y86" s="195"/>
    </row>
    <row r="87" spans="3:25">
      <c r="C87" s="118"/>
      <c r="D87" s="118"/>
      <c r="E87" s="116" t="str">
        <f>+E50</f>
        <v>Regulated RCY</v>
      </c>
      <c r="F87" s="171">
        <v>114.46</v>
      </c>
      <c r="G87" s="169">
        <v>114.46</v>
      </c>
      <c r="H87" s="169">
        <v>114.46</v>
      </c>
      <c r="I87" s="169">
        <v>114.46</v>
      </c>
      <c r="J87" s="169">
        <v>114.46</v>
      </c>
      <c r="K87" s="169">
        <v>114.46</v>
      </c>
      <c r="L87" s="169">
        <v>114.46</v>
      </c>
      <c r="M87" s="169">
        <v>114.46</v>
      </c>
      <c r="N87" s="169">
        <v>114.46</v>
      </c>
      <c r="O87" s="169">
        <v>114.46</v>
      </c>
      <c r="P87" s="169">
        <v>114.46</v>
      </c>
      <c r="Q87" s="169">
        <v>114.46</v>
      </c>
      <c r="R87" s="195"/>
      <c r="S87" s="202"/>
      <c r="T87" s="195"/>
      <c r="U87" s="195"/>
      <c r="V87" s="195"/>
      <c r="W87" s="195"/>
      <c r="X87" s="195"/>
      <c r="Y87" s="195"/>
    </row>
    <row r="88" spans="3:25">
      <c r="C88" s="118"/>
      <c r="D88" s="118"/>
      <c r="E88" s="116" t="str">
        <f>+E51</f>
        <v>Unregulated RCY</v>
      </c>
      <c r="F88" s="171">
        <v>114.46</v>
      </c>
      <c r="G88" s="169">
        <v>114.46</v>
      </c>
      <c r="H88" s="169">
        <v>114.46</v>
      </c>
      <c r="I88" s="169">
        <v>114.46</v>
      </c>
      <c r="J88" s="169">
        <v>114.46</v>
      </c>
      <c r="K88" s="169">
        <v>114.46</v>
      </c>
      <c r="L88" s="169">
        <v>114.46</v>
      </c>
      <c r="M88" s="169">
        <v>114.46</v>
      </c>
      <c r="N88" s="169">
        <v>114.46</v>
      </c>
      <c r="O88" s="169">
        <v>114.46</v>
      </c>
      <c r="P88" s="169">
        <v>114.46</v>
      </c>
      <c r="Q88" s="169">
        <v>114.46</v>
      </c>
      <c r="R88" s="195"/>
      <c r="S88" s="202"/>
      <c r="T88" s="195"/>
      <c r="U88" s="195"/>
      <c r="V88" s="195"/>
      <c r="W88" s="195"/>
      <c r="X88" s="195"/>
      <c r="Y88" s="195"/>
    </row>
    <row r="89" spans="3:25">
      <c r="C89" s="118"/>
      <c r="D89" s="118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202"/>
      <c r="T89" s="195"/>
      <c r="U89" s="195"/>
      <c r="V89" s="195"/>
      <c r="W89" s="195"/>
      <c r="X89" s="195"/>
      <c r="Y89" s="195"/>
    </row>
    <row r="90" spans="3:25" ht="15" thickBot="1">
      <c r="C90" s="118"/>
      <c r="D90" s="118"/>
      <c r="E90" s="124" t="s">
        <v>136</v>
      </c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4"/>
    </row>
    <row r="91" spans="3:25">
      <c r="C91" s="118"/>
      <c r="D91" s="118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202"/>
      <c r="T91" s="195"/>
      <c r="U91" s="195" t="s">
        <v>148</v>
      </c>
      <c r="V91" s="195"/>
      <c r="W91" s="195"/>
      <c r="X91" s="195"/>
      <c r="Y91" s="195"/>
    </row>
    <row r="92" spans="3:25">
      <c r="C92" s="118"/>
      <c r="D92" s="118"/>
      <c r="E92" s="116" t="s">
        <v>137</v>
      </c>
      <c r="F92" s="195">
        <v>151853.03999999998</v>
      </c>
      <c r="G92" s="195">
        <v>164404.88999999996</v>
      </c>
      <c r="H92" s="195">
        <v>210823.65000000002</v>
      </c>
      <c r="I92" s="195">
        <v>189594.59999999998</v>
      </c>
      <c r="J92" s="195">
        <v>330358.56999999983</v>
      </c>
      <c r="K92" s="195">
        <v>259106.69000000006</v>
      </c>
      <c r="L92" s="195">
        <v>182223.41999999998</v>
      </c>
      <c r="M92" s="195">
        <v>172555.94999999995</v>
      </c>
      <c r="N92" s="195">
        <v>145656.86999999988</v>
      </c>
      <c r="O92" s="195">
        <v>76749.109999999986</v>
      </c>
      <c r="P92" s="195">
        <v>277833.08</v>
      </c>
      <c r="Q92" s="195">
        <v>143679.29999999999</v>
      </c>
      <c r="R92" s="195"/>
      <c r="S92" s="127">
        <v>2304839.1699999995</v>
      </c>
      <c r="T92" s="195"/>
      <c r="U92" s="195">
        <f>'[9]Essbase P&amp;L'!D39-S92</f>
        <v>0</v>
      </c>
      <c r="V92" s="195"/>
      <c r="W92" s="195"/>
      <c r="X92" s="195"/>
      <c r="Y92" s="195"/>
    </row>
    <row r="93" spans="3:25">
      <c r="C93" s="118"/>
      <c r="D93" s="118"/>
      <c r="E93" s="128" t="s">
        <v>138</v>
      </c>
      <c r="F93" s="213">
        <v>221214.39</v>
      </c>
      <c r="G93" s="213">
        <v>189494.08999999997</v>
      </c>
      <c r="H93" s="213">
        <v>234572.12</v>
      </c>
      <c r="I93" s="213">
        <v>202746.3</v>
      </c>
      <c r="J93" s="213">
        <v>219417.61000000004</v>
      </c>
      <c r="K93" s="213">
        <v>214562.59999999998</v>
      </c>
      <c r="L93" s="213">
        <v>202173.47</v>
      </c>
      <c r="M93" s="213">
        <v>210885.10000000003</v>
      </c>
      <c r="N93" s="213">
        <v>198340.66</v>
      </c>
      <c r="O93" s="213">
        <v>195257.25</v>
      </c>
      <c r="P93" s="213">
        <v>220861.41999999998</v>
      </c>
      <c r="Q93" s="213">
        <v>215345.23000000004</v>
      </c>
      <c r="R93" s="194"/>
      <c r="S93" s="143">
        <v>2524870.2399999998</v>
      </c>
      <c r="T93" s="193"/>
      <c r="U93" s="193">
        <f>(('[9]Essbase P&amp;L'!D23*-1)-S93)</f>
        <v>4.6566128730773926E-10</v>
      </c>
      <c r="V93" s="193"/>
      <c r="W93" s="193"/>
      <c r="X93" s="193"/>
      <c r="Y93" s="193"/>
    </row>
    <row r="94" spans="3:25">
      <c r="C94" s="118"/>
      <c r="D94" s="118"/>
      <c r="E94" s="116" t="s">
        <v>16</v>
      </c>
      <c r="F94" s="195">
        <v>373067.43</v>
      </c>
      <c r="G94" s="195">
        <v>353898.97999999992</v>
      </c>
      <c r="H94" s="195">
        <v>445395.77</v>
      </c>
      <c r="I94" s="195">
        <v>392340.89999999997</v>
      </c>
      <c r="J94" s="195">
        <v>549776.17999999993</v>
      </c>
      <c r="K94" s="195">
        <v>473669.29000000004</v>
      </c>
      <c r="L94" s="195">
        <v>384396.89</v>
      </c>
      <c r="M94" s="195">
        <v>383441.05</v>
      </c>
      <c r="N94" s="195">
        <v>343997.52999999991</v>
      </c>
      <c r="O94" s="195">
        <v>272006.36</v>
      </c>
      <c r="P94" s="195">
        <v>498694.5</v>
      </c>
      <c r="Q94" s="195">
        <v>359024.53</v>
      </c>
      <c r="R94" s="195"/>
      <c r="S94" s="127">
        <v>4829709.4099999992</v>
      </c>
      <c r="T94" s="195"/>
      <c r="U94" s="195"/>
      <c r="V94" s="195"/>
      <c r="W94" s="195"/>
      <c r="X94" s="195"/>
      <c r="Y94" s="195"/>
    </row>
    <row r="95" spans="3:25">
      <c r="C95" s="118"/>
      <c r="D95" s="118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202"/>
      <c r="T95" s="195"/>
      <c r="U95" s="195"/>
      <c r="V95" s="195"/>
      <c r="W95" s="195"/>
      <c r="X95" s="195"/>
      <c r="Y95" s="195"/>
    </row>
    <row r="96" spans="3:25">
      <c r="C96" s="118"/>
      <c r="D96" s="118"/>
      <c r="E96" s="116" t="s">
        <v>139</v>
      </c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202"/>
      <c r="T96" s="195"/>
      <c r="U96" s="195"/>
      <c r="V96" s="195"/>
      <c r="W96" s="195"/>
      <c r="X96" s="195"/>
      <c r="Y96" s="195"/>
    </row>
    <row r="97" spans="1:25">
      <c r="C97" s="118"/>
      <c r="D97" s="118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202"/>
      <c r="T97" s="195"/>
      <c r="U97" s="195"/>
      <c r="V97" s="195"/>
      <c r="W97" s="195"/>
      <c r="X97" s="195"/>
      <c r="Y97" s="195"/>
    </row>
    <row r="98" spans="1:25">
      <c r="C98" s="118"/>
      <c r="D98" s="118"/>
      <c r="E98" s="117" t="str">
        <f>+E67</f>
        <v>Roll-off / Industrial</v>
      </c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27"/>
      <c r="T98" s="195"/>
      <c r="U98" s="195"/>
      <c r="V98" s="195"/>
      <c r="W98" s="195"/>
      <c r="X98" s="195"/>
      <c r="Y98" s="195"/>
    </row>
    <row r="99" spans="1:25" s="174" customFormat="1">
      <c r="A99" s="173"/>
      <c r="B99" s="173"/>
      <c r="C99" s="173"/>
      <c r="D99" s="173"/>
      <c r="E99" s="174" t="str">
        <f>+E68</f>
        <v>Regulated Garbage</v>
      </c>
      <c r="F99" s="214">
        <v>8525.0069999999996</v>
      </c>
      <c r="G99" s="214">
        <v>4532.8085999999994</v>
      </c>
      <c r="H99" s="214">
        <v>6604.3775999999989</v>
      </c>
      <c r="I99" s="214">
        <v>5547.800400000001</v>
      </c>
      <c r="J99" s="214">
        <v>5584.7651999999998</v>
      </c>
      <c r="K99" s="214">
        <v>6918.5784000000003</v>
      </c>
      <c r="L99" s="214">
        <v>4358.7660000000005</v>
      </c>
      <c r="M99" s="214">
        <v>4155.4596000000001</v>
      </c>
      <c r="N99" s="214">
        <v>5980.5966000000017</v>
      </c>
      <c r="O99" s="214">
        <v>5675.6369999999997</v>
      </c>
      <c r="P99" s="214">
        <v>5059.5570000000007</v>
      </c>
      <c r="Q99" s="214">
        <v>5573.9838000000009</v>
      </c>
      <c r="R99" s="214"/>
      <c r="S99" s="175">
        <v>68517.337200000009</v>
      </c>
      <c r="T99" s="214"/>
      <c r="U99" s="214"/>
      <c r="V99" s="214"/>
      <c r="W99" s="214"/>
      <c r="X99" s="214"/>
      <c r="Y99" s="214"/>
    </row>
    <row r="100" spans="1:25">
      <c r="C100" s="118"/>
      <c r="D100" s="118"/>
      <c r="E100" s="215" t="s">
        <v>156</v>
      </c>
      <c r="F100" s="216">
        <v>-160185.42060000001</v>
      </c>
      <c r="G100" s="216">
        <v>-134123.69639999999</v>
      </c>
      <c r="H100" s="216">
        <v>-158381.84640000004</v>
      </c>
      <c r="I100" s="216">
        <v>-146268.17340000009</v>
      </c>
      <c r="J100" s="216">
        <v>-150794.82120000015</v>
      </c>
      <c r="K100" s="216">
        <v>-165345.09059999997</v>
      </c>
      <c r="L100" s="216">
        <v>-148655.4834</v>
      </c>
      <c r="M100" s="216">
        <v>-172768.85460000008</v>
      </c>
      <c r="N100" s="216">
        <v>-155640.29039999997</v>
      </c>
      <c r="O100" s="216">
        <v>-155055.01439999996</v>
      </c>
      <c r="P100" s="216">
        <v>-153220.63620000004</v>
      </c>
      <c r="Q100" s="216">
        <v>-158808.48179999989</v>
      </c>
      <c r="R100" s="216"/>
      <c r="S100" s="217">
        <v>-1859247.8094000004</v>
      </c>
      <c r="T100" s="193"/>
      <c r="U100" s="193"/>
      <c r="V100" s="193"/>
      <c r="W100" s="193"/>
      <c r="X100" s="193"/>
      <c r="Y100" s="193"/>
    </row>
    <row r="101" spans="1:25">
      <c r="C101" s="118"/>
      <c r="D101" s="118"/>
      <c r="E101" s="116" t="str">
        <f>+E69</f>
        <v>Unregulated Garbage</v>
      </c>
      <c r="F101" s="195">
        <v>161331.32940000002</v>
      </c>
      <c r="G101" s="195">
        <v>134736.69600000003</v>
      </c>
      <c r="H101" s="195">
        <v>159259.7604</v>
      </c>
      <c r="I101" s="195">
        <v>147769.86840000001</v>
      </c>
      <c r="J101" s="195">
        <v>152666.16420000003</v>
      </c>
      <c r="K101" s="195">
        <v>166304.63520000002</v>
      </c>
      <c r="L101" s="195">
        <v>148655.48340000003</v>
      </c>
      <c r="M101" s="195">
        <v>174935.916</v>
      </c>
      <c r="N101" s="195">
        <v>160108.4106</v>
      </c>
      <c r="O101" s="195">
        <v>158877.79080000002</v>
      </c>
      <c r="P101" s="195">
        <v>154446.6354</v>
      </c>
      <c r="Q101" s="195">
        <v>159959.01120000001</v>
      </c>
      <c r="R101" s="195"/>
      <c r="S101" s="127">
        <v>1879051.7010000004</v>
      </c>
      <c r="T101" s="195"/>
      <c r="U101" s="195"/>
      <c r="V101" s="195"/>
      <c r="W101" s="195"/>
      <c r="X101" s="195"/>
      <c r="Y101" s="195"/>
    </row>
    <row r="102" spans="1:25" s="174" customFormat="1">
      <c r="A102" s="173"/>
      <c r="B102" s="173"/>
      <c r="C102" s="173"/>
      <c r="D102" s="173"/>
      <c r="E102" s="174" t="str">
        <f>+E70</f>
        <v>Regulated RCY (MF)</v>
      </c>
      <c r="F102" s="214">
        <v>328.12370000000004</v>
      </c>
      <c r="G102" s="214">
        <v>1069.6132</v>
      </c>
      <c r="H102" s="214">
        <v>1237.7619999999997</v>
      </c>
      <c r="I102" s="214">
        <v>687.7752999999999</v>
      </c>
      <c r="J102" s="214">
        <v>1513.3392000000001</v>
      </c>
      <c r="K102" s="214">
        <v>777.68819999999994</v>
      </c>
      <c r="L102" s="214">
        <v>575.67609999999991</v>
      </c>
      <c r="M102" s="214">
        <v>624.71949999999981</v>
      </c>
      <c r="N102" s="214">
        <v>852.42099999999994</v>
      </c>
      <c r="O102" s="214">
        <v>453.06759999999997</v>
      </c>
      <c r="P102" s="214">
        <v>1475.9728</v>
      </c>
      <c r="Q102" s="214">
        <v>541.81280000000004</v>
      </c>
      <c r="R102" s="214"/>
      <c r="S102" s="175">
        <v>10137.971399999999</v>
      </c>
      <c r="T102" s="214"/>
      <c r="U102" s="214"/>
      <c r="V102" s="214"/>
      <c r="W102" s="214"/>
      <c r="X102" s="214"/>
      <c r="Y102" s="214"/>
    </row>
    <row r="103" spans="1:25">
      <c r="A103" s="118" t="str">
        <f>A23</f>
        <v>I</v>
      </c>
      <c r="B103" s="118" t="str">
        <f>B23</f>
        <v>RCY</v>
      </c>
      <c r="C103" s="118" t="str">
        <f>C23</f>
        <v>YW</v>
      </c>
      <c r="D103" s="118"/>
      <c r="E103" s="128" t="str">
        <f>+E71</f>
        <v>Unregulated RCY / COGS</v>
      </c>
      <c r="F103" s="218">
        <v>67221.760000000009</v>
      </c>
      <c r="G103" s="218">
        <v>78825.5</v>
      </c>
      <c r="H103" s="218">
        <v>87957.77</v>
      </c>
      <c r="I103" s="218">
        <v>91167.83</v>
      </c>
      <c r="J103" s="218">
        <v>84380.37</v>
      </c>
      <c r="K103" s="218">
        <v>81198.829999999987</v>
      </c>
      <c r="L103" s="218">
        <v>71083.040000000008</v>
      </c>
      <c r="M103" s="218">
        <v>94372.000000000015</v>
      </c>
      <c r="N103" s="218">
        <v>91989.699999999983</v>
      </c>
      <c r="O103" s="218">
        <v>85600.42</v>
      </c>
      <c r="P103" s="218">
        <v>90803.51</v>
      </c>
      <c r="Q103" s="218">
        <v>78738.84</v>
      </c>
      <c r="R103" s="218"/>
      <c r="S103" s="143">
        <v>1003339.5700000001</v>
      </c>
      <c r="T103" s="195"/>
      <c r="U103" s="195"/>
      <c r="V103" s="195"/>
      <c r="W103" s="195"/>
      <c r="X103" s="195"/>
      <c r="Y103" s="195"/>
    </row>
    <row r="104" spans="1:25">
      <c r="C104" s="118"/>
      <c r="D104" s="118"/>
      <c r="E104" s="116" t="str">
        <f>+E25</f>
        <v>Total Roll-off / Industrial</v>
      </c>
      <c r="F104" s="195">
        <v>77220.799500000023</v>
      </c>
      <c r="G104" s="195">
        <v>85040.92140000005</v>
      </c>
      <c r="H104" s="195">
        <v>96677.823599999974</v>
      </c>
      <c r="I104" s="195">
        <v>98905.100699999923</v>
      </c>
      <c r="J104" s="195">
        <v>93349.817399999869</v>
      </c>
      <c r="K104" s="195">
        <v>89854.641200000042</v>
      </c>
      <c r="L104" s="195">
        <v>76017.482100000037</v>
      </c>
      <c r="M104" s="195">
        <v>101319.24049999994</v>
      </c>
      <c r="N104" s="195">
        <v>103290.83780000001</v>
      </c>
      <c r="O104" s="195">
        <v>95551.901000000042</v>
      </c>
      <c r="P104" s="195">
        <v>98565.038999999961</v>
      </c>
      <c r="Q104" s="195">
        <v>86005.166000000099</v>
      </c>
      <c r="R104" s="195"/>
      <c r="S104" s="127">
        <v>1101798.7702000001</v>
      </c>
      <c r="T104" s="195"/>
      <c r="U104" s="195"/>
      <c r="V104" s="195"/>
      <c r="W104" s="195"/>
      <c r="X104" s="195"/>
      <c r="Y104" s="195"/>
    </row>
    <row r="105" spans="1:25">
      <c r="C105" s="118"/>
      <c r="D105" s="118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202"/>
      <c r="T105" s="195"/>
      <c r="U105" s="195"/>
      <c r="V105" s="195"/>
      <c r="W105" s="195"/>
      <c r="X105" s="195"/>
      <c r="Y105" s="195"/>
    </row>
    <row r="106" spans="1:25">
      <c r="A106" s="118" t="str">
        <f>A18</f>
        <v>I</v>
      </c>
      <c r="B106" s="118" t="str">
        <f>+B18</f>
        <v>MSW</v>
      </c>
      <c r="C106" s="118">
        <f>C18</f>
        <v>20</v>
      </c>
      <c r="D106" s="118"/>
      <c r="E106" s="116" t="s">
        <v>140</v>
      </c>
      <c r="F106" s="195">
        <v>8525.0069999999996</v>
      </c>
      <c r="G106" s="195">
        <v>4532.8085999999994</v>
      </c>
      <c r="H106" s="195">
        <v>6604.3775999999989</v>
      </c>
      <c r="I106" s="195">
        <v>5547.800400000001</v>
      </c>
      <c r="J106" s="195">
        <v>5584.7651999999998</v>
      </c>
      <c r="K106" s="195">
        <v>6918.5784000000003</v>
      </c>
      <c r="L106" s="195">
        <v>4358.7660000000005</v>
      </c>
      <c r="M106" s="195">
        <v>4155.4596000000001</v>
      </c>
      <c r="N106" s="195">
        <v>5980.5966000000017</v>
      </c>
      <c r="O106" s="195">
        <v>5675.6369999999997</v>
      </c>
      <c r="P106" s="195">
        <v>5059.5570000000007</v>
      </c>
      <c r="Q106" s="195">
        <v>5573.9838000000009</v>
      </c>
      <c r="R106" s="195"/>
      <c r="S106" s="127">
        <v>68517.337200000009</v>
      </c>
      <c r="T106" s="195"/>
      <c r="U106" s="195"/>
      <c r="V106" s="195"/>
      <c r="W106" s="195"/>
      <c r="X106" s="195"/>
      <c r="Y106" s="195"/>
    </row>
    <row r="107" spans="1:25">
      <c r="C107" s="118"/>
      <c r="D107" s="118"/>
      <c r="E107" s="116" t="s">
        <v>141</v>
      </c>
      <c r="F107" s="195">
        <v>228855.77300000002</v>
      </c>
      <c r="G107" s="195">
        <v>214041.39140000005</v>
      </c>
      <c r="H107" s="195">
        <v>253350.51240000001</v>
      </c>
      <c r="I107" s="195">
        <v>235228.1096</v>
      </c>
      <c r="J107" s="195">
        <v>242689.05479999998</v>
      </c>
      <c r="K107" s="195">
        <v>249787.5416</v>
      </c>
      <c r="L107" s="195">
        <v>227647.56399999998</v>
      </c>
      <c r="M107" s="195">
        <v>269765.12039999996</v>
      </c>
      <c r="N107" s="195">
        <v>252305.82339999996</v>
      </c>
      <c r="O107" s="195">
        <v>248201.41300000003</v>
      </c>
      <c r="P107" s="195">
        <v>248235.12300000002</v>
      </c>
      <c r="Q107" s="195">
        <v>238154.86620000008</v>
      </c>
      <c r="R107" s="195"/>
      <c r="S107" s="127">
        <v>2908262.2927999999</v>
      </c>
      <c r="T107" s="195"/>
      <c r="U107" s="195"/>
      <c r="V107" s="195"/>
      <c r="W107" s="195"/>
      <c r="X107" s="195"/>
      <c r="Y107" s="195"/>
    </row>
    <row r="108" spans="1:25">
      <c r="A108" s="118" t="str">
        <f>A106</f>
        <v>I</v>
      </c>
      <c r="C108" s="118"/>
      <c r="D108" s="118"/>
      <c r="E108" s="153" t="str">
        <f>+E30</f>
        <v>Total Roll-off / Industrial Pass Thru Disp.</v>
      </c>
      <c r="F108" s="219">
        <v>237380.78000000003</v>
      </c>
      <c r="G108" s="219">
        <v>218574.20000000004</v>
      </c>
      <c r="H108" s="219">
        <v>259954.89</v>
      </c>
      <c r="I108" s="219">
        <v>240775.91</v>
      </c>
      <c r="J108" s="219">
        <v>248273.81999999998</v>
      </c>
      <c r="K108" s="219">
        <v>256706.12</v>
      </c>
      <c r="L108" s="219">
        <v>232006.33</v>
      </c>
      <c r="M108" s="219">
        <v>273920.57999999996</v>
      </c>
      <c r="N108" s="219">
        <v>258286.41999999995</v>
      </c>
      <c r="O108" s="219">
        <v>253877.05000000002</v>
      </c>
      <c r="P108" s="219">
        <v>253294.68000000002</v>
      </c>
      <c r="Q108" s="219">
        <v>243728.85000000006</v>
      </c>
      <c r="R108" s="219"/>
      <c r="S108" s="154">
        <v>2976779.6300000004</v>
      </c>
      <c r="T108" s="195"/>
      <c r="U108" s="195"/>
      <c r="V108" s="195"/>
      <c r="W108" s="195"/>
      <c r="X108" s="195"/>
      <c r="Y108" s="195"/>
    </row>
    <row r="109" spans="1:25">
      <c r="C109" s="118"/>
      <c r="D109" s="118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76"/>
      <c r="T109" s="195"/>
      <c r="U109" s="195"/>
      <c r="V109" s="195"/>
      <c r="W109" s="195"/>
      <c r="X109" s="195"/>
      <c r="Y109" s="195"/>
    </row>
    <row r="110" spans="1:25">
      <c r="C110" s="118"/>
      <c r="D110" s="118"/>
      <c r="E110" s="117" t="str">
        <f>+E76</f>
        <v>Commercial</v>
      </c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202"/>
      <c r="T110" s="195"/>
      <c r="U110" s="195"/>
      <c r="V110" s="195"/>
      <c r="W110" s="195"/>
      <c r="X110" s="195"/>
      <c r="Y110" s="195"/>
    </row>
    <row r="111" spans="1:25" s="174" customFormat="1">
      <c r="A111" s="173"/>
      <c r="B111" s="173"/>
      <c r="C111" s="173"/>
      <c r="D111" s="173"/>
      <c r="E111" s="174" t="str">
        <f>+E77</f>
        <v>Regulated Garbage</v>
      </c>
      <c r="F111" s="214">
        <v>10308.752467382661</v>
      </c>
      <c r="G111" s="214">
        <v>9687.9316076709456</v>
      </c>
      <c r="H111" s="214">
        <v>10662.492240758847</v>
      </c>
      <c r="I111" s="214">
        <v>8898.0185377134094</v>
      </c>
      <c r="J111" s="214">
        <v>10702.796393547264</v>
      </c>
      <c r="K111" s="214">
        <v>10002.164887473595</v>
      </c>
      <c r="L111" s="214">
        <v>7150.9684596867301</v>
      </c>
      <c r="M111" s="214">
        <v>9125.0179409165776</v>
      </c>
      <c r="N111" s="214">
        <v>10541.829569994512</v>
      </c>
      <c r="O111" s="214">
        <v>10545.096074968018</v>
      </c>
      <c r="P111" s="214">
        <v>10724.3499078061</v>
      </c>
      <c r="Q111" s="214">
        <v>11117.098593845354</v>
      </c>
      <c r="R111" s="214"/>
      <c r="S111" s="175">
        <v>119466.51668176401</v>
      </c>
      <c r="T111" s="214"/>
      <c r="U111" s="214"/>
      <c r="V111" s="214"/>
      <c r="W111" s="214"/>
      <c r="X111" s="214"/>
      <c r="Y111" s="214"/>
    </row>
    <row r="112" spans="1:25">
      <c r="C112" s="118"/>
      <c r="D112" s="118"/>
      <c r="E112" s="215" t="s">
        <v>156</v>
      </c>
      <c r="F112" s="193">
        <v>-297025.45759527571</v>
      </c>
      <c r="G112" s="193">
        <v>-245804.8486667689</v>
      </c>
      <c r="H112" s="193">
        <v>-302774.42879506981</v>
      </c>
      <c r="I112" s="193">
        <v>-267189.90570623364</v>
      </c>
      <c r="J112" s="193">
        <v>-290570.53800132271</v>
      </c>
      <c r="K112" s="193">
        <v>-296099.90325539786</v>
      </c>
      <c r="L112" s="193">
        <v>-258746.73335983764</v>
      </c>
      <c r="M112" s="193">
        <v>-299076.74865716201</v>
      </c>
      <c r="N112" s="193">
        <v>-283206.29674394638</v>
      </c>
      <c r="O112" s="193">
        <v>-267403.54856112093</v>
      </c>
      <c r="P112" s="193">
        <v>-291579.10187570442</v>
      </c>
      <c r="Q112" s="193">
        <v>-284252.64921289042</v>
      </c>
      <c r="R112" s="193"/>
      <c r="S112" s="127">
        <v>-3383730.1604307303</v>
      </c>
      <c r="T112" s="193"/>
      <c r="U112" s="193"/>
      <c r="V112" s="193"/>
      <c r="W112" s="193"/>
      <c r="X112" s="193"/>
      <c r="Y112" s="193"/>
    </row>
    <row r="113" spans="1:25">
      <c r="C113" s="118"/>
      <c r="D113" s="118"/>
      <c r="E113" s="116" t="str">
        <f>+E78</f>
        <v>Unregulated Garbage</v>
      </c>
      <c r="F113" s="195">
        <v>297025.45759527571</v>
      </c>
      <c r="G113" s="195">
        <v>245804.8486667689</v>
      </c>
      <c r="H113" s="195">
        <v>302774.42879506981</v>
      </c>
      <c r="I113" s="195">
        <v>267189.90570623364</v>
      </c>
      <c r="J113" s="195">
        <v>290570.53800132271</v>
      </c>
      <c r="K113" s="195">
        <v>296099.90325539786</v>
      </c>
      <c r="L113" s="195">
        <v>258746.73335983764</v>
      </c>
      <c r="M113" s="195">
        <v>299076.74865716201</v>
      </c>
      <c r="N113" s="195">
        <v>283206.29674394638</v>
      </c>
      <c r="O113" s="195">
        <v>267403.54856112093</v>
      </c>
      <c r="P113" s="195">
        <v>291579.10187570442</v>
      </c>
      <c r="Q113" s="195">
        <v>284252.64921289042</v>
      </c>
      <c r="R113" s="195"/>
      <c r="S113" s="127">
        <v>3383730.1604307303</v>
      </c>
      <c r="T113" s="195"/>
      <c r="U113" s="195"/>
      <c r="V113" s="195"/>
      <c r="W113" s="195"/>
      <c r="X113" s="195"/>
      <c r="Y113" s="195"/>
    </row>
    <row r="114" spans="1:25" s="174" customFormat="1">
      <c r="A114" s="173"/>
      <c r="B114" s="173"/>
      <c r="C114" s="173"/>
      <c r="D114" s="173"/>
      <c r="E114" s="174" t="str">
        <f>+E79</f>
        <v>Regulated RCY (MF)</v>
      </c>
      <c r="F114" s="214">
        <v>6519.5079384357541</v>
      </c>
      <c r="G114" s="214">
        <v>4693.7524881604795</v>
      </c>
      <c r="H114" s="214">
        <v>7615.089027026961</v>
      </c>
      <c r="I114" s="214">
        <v>4251.733534230304</v>
      </c>
      <c r="J114" s="214">
        <v>5163.5363139976434</v>
      </c>
      <c r="K114" s="214">
        <v>5061.5039086173647</v>
      </c>
      <c r="L114" s="214">
        <v>6261.277862646124</v>
      </c>
      <c r="M114" s="214">
        <v>4971.3190753501858</v>
      </c>
      <c r="N114" s="214">
        <v>3998.4776988799085</v>
      </c>
      <c r="O114" s="214">
        <v>4111.5825878948344</v>
      </c>
      <c r="P114" s="214">
        <v>4583.3283237260139</v>
      </c>
      <c r="Q114" s="214">
        <v>4900.2987027963436</v>
      </c>
      <c r="R114" s="214"/>
      <c r="S114" s="175">
        <v>62131.407461761919</v>
      </c>
      <c r="T114" s="214"/>
      <c r="U114" s="214"/>
      <c r="V114" s="214"/>
      <c r="W114" s="214"/>
      <c r="X114" s="214"/>
      <c r="Y114" s="214"/>
    </row>
    <row r="115" spans="1:25">
      <c r="C115" s="118"/>
      <c r="D115" s="118"/>
      <c r="E115" s="128" t="str">
        <f>+E80</f>
        <v>Unregulated RCY / COGS</v>
      </c>
      <c r="F115" s="218">
        <v>69497.182049150797</v>
      </c>
      <c r="G115" s="218">
        <v>51048.791861717669</v>
      </c>
      <c r="H115" s="218">
        <v>70836.408559715404</v>
      </c>
      <c r="I115" s="218">
        <v>57530.521160982935</v>
      </c>
      <c r="J115" s="218">
        <v>61832.688827923295</v>
      </c>
      <c r="K115" s="218">
        <v>64334.388474549836</v>
      </c>
      <c r="L115" s="218">
        <v>54021.452438531574</v>
      </c>
      <c r="M115" s="218">
        <v>58627.04714809014</v>
      </c>
      <c r="N115" s="218">
        <v>58079.430398638506</v>
      </c>
      <c r="O115" s="218">
        <v>55798.427607038131</v>
      </c>
      <c r="P115" s="218">
        <v>63962.584601347276</v>
      </c>
      <c r="Q115" s="218">
        <v>65514.215068167759</v>
      </c>
      <c r="R115" s="218"/>
      <c r="S115" s="143">
        <v>731083.13819585345</v>
      </c>
      <c r="T115" s="195"/>
      <c r="U115" s="195"/>
      <c r="V115" s="195"/>
      <c r="W115" s="195"/>
      <c r="X115" s="195"/>
      <c r="Y115" s="195"/>
    </row>
    <row r="116" spans="1:25">
      <c r="C116" s="118"/>
      <c r="D116" s="118"/>
      <c r="E116" s="116" t="str">
        <f>+E39</f>
        <v>Total Commercial per Disposal Report</v>
      </c>
      <c r="F116" s="195">
        <v>86325.44245496919</v>
      </c>
      <c r="G116" s="195">
        <v>65430.47595754909</v>
      </c>
      <c r="H116" s="195">
        <v>89113.989827501209</v>
      </c>
      <c r="I116" s="195">
        <v>70680.273232926658</v>
      </c>
      <c r="J116" s="195">
        <v>77699.0215354682</v>
      </c>
      <c r="K116" s="195">
        <v>79398.057270640769</v>
      </c>
      <c r="L116" s="195">
        <v>67433.698760864427</v>
      </c>
      <c r="M116" s="195">
        <v>72723.384164356918</v>
      </c>
      <c r="N116" s="195">
        <v>72619.737667512949</v>
      </c>
      <c r="O116" s="195">
        <v>70455.106269900993</v>
      </c>
      <c r="P116" s="195">
        <v>79270.26283287938</v>
      </c>
      <c r="Q116" s="195">
        <v>81531.61236480948</v>
      </c>
      <c r="R116" s="195"/>
      <c r="S116" s="127">
        <v>912681.06233937922</v>
      </c>
      <c r="T116" s="195"/>
      <c r="U116" s="195"/>
      <c r="V116" s="195"/>
      <c r="W116" s="195"/>
      <c r="X116" s="195"/>
      <c r="Y116" s="195"/>
    </row>
    <row r="117" spans="1:25">
      <c r="C117" s="118"/>
      <c r="D117" s="118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202"/>
      <c r="T117" s="195"/>
      <c r="U117" s="195"/>
      <c r="V117" s="195"/>
      <c r="W117" s="195"/>
      <c r="X117" s="195"/>
      <c r="Y117" s="195"/>
    </row>
    <row r="118" spans="1:25">
      <c r="C118" s="118"/>
      <c r="D118" s="118"/>
      <c r="E118" s="117" t="str">
        <f>+E82</f>
        <v>Residential</v>
      </c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202"/>
      <c r="T118" s="195"/>
      <c r="W118" s="195"/>
      <c r="X118" s="195"/>
      <c r="Y118" s="195"/>
    </row>
    <row r="119" spans="1:25" s="174" customFormat="1">
      <c r="A119" s="173"/>
      <c r="B119" s="173"/>
      <c r="C119" s="173"/>
      <c r="D119" s="173"/>
      <c r="E119" s="174" t="str">
        <f>+E83</f>
        <v>Regulated Garbage</v>
      </c>
      <c r="F119" s="214">
        <v>55857.75187194196</v>
      </c>
      <c r="G119" s="214">
        <v>46873.827383856085</v>
      </c>
      <c r="H119" s="214">
        <v>57161.427281094679</v>
      </c>
      <c r="I119" s="214">
        <v>48748.116212464942</v>
      </c>
      <c r="J119" s="214">
        <v>53611.75620939018</v>
      </c>
      <c r="K119" s="214">
        <v>58489.624493178228</v>
      </c>
      <c r="L119" s="214">
        <v>52350.393206457848</v>
      </c>
      <c r="M119" s="214">
        <v>60029.769215693705</v>
      </c>
      <c r="N119" s="214">
        <v>55242.93987953</v>
      </c>
      <c r="O119" s="214">
        <v>51733.151461251364</v>
      </c>
      <c r="P119" s="214">
        <v>57755.717131980025</v>
      </c>
      <c r="Q119" s="214">
        <v>48757.633609871424</v>
      </c>
      <c r="R119" s="214"/>
      <c r="S119" s="175">
        <v>646612.10795671027</v>
      </c>
      <c r="T119" s="214"/>
      <c r="U119" s="214"/>
      <c r="V119" s="214"/>
      <c r="W119" s="214"/>
      <c r="X119" s="214"/>
      <c r="Y119" s="214"/>
    </row>
    <row r="120" spans="1:25">
      <c r="C120" s="118"/>
      <c r="D120" s="118"/>
      <c r="E120" s="215" t="s">
        <v>156</v>
      </c>
      <c r="F120" s="193">
        <v>-164227.74461995903</v>
      </c>
      <c r="G120" s="193">
        <v>-128114.95106890082</v>
      </c>
      <c r="H120" s="193">
        <v>-143937.68631782985</v>
      </c>
      <c r="I120" s="193">
        <v>-136013.2595935674</v>
      </c>
      <c r="J120" s="193">
        <v>-144851.78849375801</v>
      </c>
      <c r="K120" s="193">
        <v>-148794.20114744696</v>
      </c>
      <c r="L120" s="193">
        <v>-144648.54254733981</v>
      </c>
      <c r="M120" s="193">
        <v>-151129.92860447071</v>
      </c>
      <c r="N120" s="193">
        <v>-148047.60895646995</v>
      </c>
      <c r="O120" s="193">
        <v>-135321.97926495213</v>
      </c>
      <c r="P120" s="193">
        <v>-137729.13010571382</v>
      </c>
      <c r="Q120" s="193">
        <v>-141581.10995591572</v>
      </c>
      <c r="R120" s="193"/>
      <c r="S120" s="127">
        <v>-1724397.9306763243</v>
      </c>
      <c r="T120" s="193"/>
      <c r="U120" s="193"/>
      <c r="V120" s="193"/>
      <c r="W120" s="193"/>
      <c r="X120" s="193"/>
      <c r="Y120" s="193"/>
    </row>
    <row r="121" spans="1:25">
      <c r="C121" s="118"/>
      <c r="D121" s="118"/>
      <c r="E121" s="116" t="str">
        <f>+E84</f>
        <v>Unregulated Garbage</v>
      </c>
      <c r="F121" s="195">
        <v>164227.74461995903</v>
      </c>
      <c r="G121" s="195">
        <v>128114.95106890082</v>
      </c>
      <c r="H121" s="195">
        <v>143937.68631782985</v>
      </c>
      <c r="I121" s="195">
        <v>136013.2595935674</v>
      </c>
      <c r="J121" s="195">
        <v>144851.78849375801</v>
      </c>
      <c r="K121" s="195">
        <v>148794.20114744696</v>
      </c>
      <c r="L121" s="195">
        <v>144648.54254733981</v>
      </c>
      <c r="M121" s="195">
        <v>151129.92860447071</v>
      </c>
      <c r="N121" s="195">
        <v>148047.60895646995</v>
      </c>
      <c r="O121" s="195">
        <v>135321.97926495213</v>
      </c>
      <c r="P121" s="195">
        <v>137729.13010571382</v>
      </c>
      <c r="Q121" s="195">
        <v>141581.10995591572</v>
      </c>
      <c r="R121" s="195"/>
      <c r="S121" s="127">
        <v>1724397.9306763243</v>
      </c>
      <c r="T121" s="195"/>
      <c r="U121" s="195"/>
      <c r="V121" s="195"/>
      <c r="W121" s="195"/>
      <c r="X121" s="195"/>
      <c r="Y121" s="195"/>
    </row>
    <row r="122" spans="1:25" s="174" customFormat="1">
      <c r="A122" s="173"/>
      <c r="B122" s="173"/>
      <c r="C122" s="173"/>
      <c r="D122" s="173"/>
      <c r="E122" s="174" t="str">
        <f>+E85</f>
        <v>Regulated Yardwaste</v>
      </c>
      <c r="F122" s="214">
        <v>5457.2233006997776</v>
      </c>
      <c r="G122" s="214">
        <v>5948.3703327729918</v>
      </c>
      <c r="H122" s="214">
        <v>7444.5590574875332</v>
      </c>
      <c r="I122" s="214">
        <v>11119.348299040625</v>
      </c>
      <c r="J122" s="214">
        <v>16071.640827213463</v>
      </c>
      <c r="K122" s="214">
        <v>21746.2423507569</v>
      </c>
      <c r="L122" s="214">
        <v>11711.527174817867</v>
      </c>
      <c r="M122" s="214">
        <v>8397.4047277609097</v>
      </c>
      <c r="N122" s="214">
        <v>7162.3932341185418</v>
      </c>
      <c r="O122" s="214">
        <v>7164.3605384831199</v>
      </c>
      <c r="P122" s="214">
        <v>10987.148451947802</v>
      </c>
      <c r="Q122" s="214">
        <v>7254.0783038709633</v>
      </c>
      <c r="R122" s="214"/>
      <c r="S122" s="175">
        <v>120464.29659897048</v>
      </c>
      <c r="T122" s="214"/>
      <c r="U122" s="214"/>
      <c r="V122" s="214"/>
      <c r="W122" s="214"/>
      <c r="X122" s="214"/>
      <c r="Y122" s="214"/>
    </row>
    <row r="123" spans="1:25">
      <c r="C123" s="118"/>
      <c r="D123" s="118"/>
      <c r="E123" s="116" t="str">
        <f>+E86</f>
        <v>Unregulated Yardwaste</v>
      </c>
      <c r="F123" s="195">
        <v>46737.92445772139</v>
      </c>
      <c r="G123" s="195">
        <v>44576.106657378281</v>
      </c>
      <c r="H123" s="195">
        <v>66332.103150282754</v>
      </c>
      <c r="I123" s="195">
        <v>88058.559929411495</v>
      </c>
      <c r="J123" s="195">
        <v>114064.97617352923</v>
      </c>
      <c r="K123" s="195">
        <v>127265.53767932634</v>
      </c>
      <c r="L123" s="195">
        <v>88611.122719756851</v>
      </c>
      <c r="M123" s="195">
        <v>69832.430872567158</v>
      </c>
      <c r="N123" s="195">
        <v>63851.127494296954</v>
      </c>
      <c r="O123" s="195">
        <v>54458.789245072614</v>
      </c>
      <c r="P123" s="195">
        <v>78212.481614702643</v>
      </c>
      <c r="Q123" s="195">
        <v>57709.072878854175</v>
      </c>
      <c r="R123" s="195"/>
      <c r="S123" s="127">
        <v>899710.23287289985</v>
      </c>
      <c r="T123" s="195"/>
      <c r="U123" s="195"/>
      <c r="V123" s="195"/>
      <c r="W123" s="195"/>
      <c r="X123" s="195"/>
      <c r="Y123" s="195"/>
    </row>
    <row r="124" spans="1:25" s="174" customFormat="1">
      <c r="A124" s="173"/>
      <c r="B124" s="173"/>
      <c r="C124" s="173"/>
      <c r="D124" s="173"/>
      <c r="E124" s="174" t="str">
        <f>+E87</f>
        <v>Regulated RCY</v>
      </c>
      <c r="F124" s="214">
        <v>16903.557333526362</v>
      </c>
      <c r="G124" s="214">
        <v>12540.707770377325</v>
      </c>
      <c r="H124" s="214">
        <v>19129.983195268025</v>
      </c>
      <c r="I124" s="214">
        <v>13049.34831992999</v>
      </c>
      <c r="J124" s="214">
        <v>13020.900836203527</v>
      </c>
      <c r="K124" s="214">
        <v>11518.870948445305</v>
      </c>
      <c r="L124" s="214">
        <v>13931.208185089334</v>
      </c>
      <c r="M124" s="214">
        <v>16641.53590788753</v>
      </c>
      <c r="N124" s="214">
        <v>15370.821558261498</v>
      </c>
      <c r="O124" s="214">
        <v>12215.969204764848</v>
      </c>
      <c r="P124" s="214">
        <v>12031.525352086263</v>
      </c>
      <c r="Q124" s="214">
        <v>9529.3617851819472</v>
      </c>
      <c r="R124" s="214"/>
      <c r="S124" s="175">
        <v>165883.79039702195</v>
      </c>
      <c r="T124" s="214"/>
      <c r="U124" s="214"/>
      <c r="V124" s="214"/>
      <c r="W124" s="214"/>
      <c r="X124" s="214"/>
      <c r="Y124" s="214"/>
    </row>
    <row r="125" spans="1:25">
      <c r="C125" s="118"/>
      <c r="D125" s="118"/>
      <c r="E125" s="128" t="str">
        <f>+E88</f>
        <v>Unregulated RCY</v>
      </c>
      <c r="F125" s="218">
        <v>89971.779245484751</v>
      </c>
      <c r="G125" s="218">
        <v>69033.14382603296</v>
      </c>
      <c r="H125" s="218">
        <v>77924.712433818713</v>
      </c>
      <c r="I125" s="218">
        <v>68341.910768324859</v>
      </c>
      <c r="J125" s="218">
        <v>72169.599110801966</v>
      </c>
      <c r="K125" s="218">
        <v>73973.016546395229</v>
      </c>
      <c r="L125" s="218">
        <v>68252.449734480397</v>
      </c>
      <c r="M125" s="218">
        <v>70455.883562640709</v>
      </c>
      <c r="N125" s="218">
        <v>68058.238942597382</v>
      </c>
      <c r="O125" s="218">
        <v>63188.525798650786</v>
      </c>
      <c r="P125" s="218">
        <v>70989.185461007888</v>
      </c>
      <c r="Q125" s="218">
        <v>73102.33893637819</v>
      </c>
      <c r="R125" s="218"/>
      <c r="S125" s="143">
        <v>865460.78436661395</v>
      </c>
      <c r="T125" s="195"/>
      <c r="U125" s="195"/>
      <c r="V125" s="195"/>
      <c r="W125" s="195"/>
      <c r="X125" s="195"/>
      <c r="Y125" s="195"/>
    </row>
    <row r="126" spans="1:25">
      <c r="C126" s="118"/>
      <c r="D126" s="118"/>
      <c r="E126" s="116" t="str">
        <f>+E53</f>
        <v>Total Residential per Disposal Report</v>
      </c>
      <c r="F126" s="195">
        <v>214928.23620937424</v>
      </c>
      <c r="G126" s="195">
        <v>178972.15597041766</v>
      </c>
      <c r="H126" s="195">
        <v>227992.78511795169</v>
      </c>
      <c r="I126" s="195">
        <v>229317.28352917192</v>
      </c>
      <c r="J126" s="195">
        <v>268938.87315713835</v>
      </c>
      <c r="K126" s="195">
        <v>292993.29201810202</v>
      </c>
      <c r="L126" s="195">
        <v>234856.70102060231</v>
      </c>
      <c r="M126" s="195">
        <v>225357.02428655</v>
      </c>
      <c r="N126" s="195">
        <v>209685.52110880436</v>
      </c>
      <c r="O126" s="195">
        <v>188760.79624822273</v>
      </c>
      <c r="P126" s="195">
        <v>229976.05801172461</v>
      </c>
      <c r="Q126" s="195">
        <v>196352.48551415669</v>
      </c>
      <c r="R126" s="195"/>
      <c r="S126" s="127">
        <v>2698131.2121922164</v>
      </c>
      <c r="T126" s="195"/>
      <c r="U126" s="195"/>
      <c r="V126" s="195"/>
      <c r="W126" s="195"/>
      <c r="X126" s="195"/>
      <c r="Y126" s="195"/>
    </row>
    <row r="127" spans="1:25">
      <c r="C127" s="118"/>
      <c r="D127" s="118"/>
      <c r="F127" s="195"/>
      <c r="G127" s="195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202"/>
      <c r="T127" s="195"/>
      <c r="U127" s="195"/>
      <c r="V127" s="195"/>
      <c r="W127" s="195"/>
      <c r="X127" s="195"/>
      <c r="Y127" s="195"/>
    </row>
    <row r="128" spans="1:25">
      <c r="C128" s="118"/>
      <c r="D128" s="118"/>
      <c r="E128" s="116" t="s">
        <v>142</v>
      </c>
      <c r="F128" s="195">
        <v>103899.92361198652</v>
      </c>
      <c r="G128" s="195">
        <v>85347.011382837823</v>
      </c>
      <c r="H128" s="195">
        <v>109855.69040163605</v>
      </c>
      <c r="I128" s="195">
        <v>92302.140603379274</v>
      </c>
      <c r="J128" s="195">
        <v>105668.73498035206</v>
      </c>
      <c r="K128" s="195">
        <v>114514.67318847138</v>
      </c>
      <c r="L128" s="195">
        <v>96339.816988697901</v>
      </c>
      <c r="M128" s="195">
        <v>103945.22596760892</v>
      </c>
      <c r="N128" s="195">
        <v>99149.479540784465</v>
      </c>
      <c r="O128" s="195">
        <v>91898.864467362175</v>
      </c>
      <c r="P128" s="195">
        <v>102617.5989675462</v>
      </c>
      <c r="Q128" s="195">
        <v>87674.267595566023</v>
      </c>
      <c r="R128" s="195"/>
      <c r="S128" s="127">
        <v>1193213.427696229</v>
      </c>
      <c r="T128" s="195"/>
      <c r="U128" s="195"/>
      <c r="V128" s="195"/>
      <c r="W128" s="195"/>
      <c r="X128" s="195"/>
      <c r="Y128" s="195"/>
    </row>
    <row r="129" spans="3:25">
      <c r="C129" s="118"/>
      <c r="D129" s="118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202"/>
      <c r="T129" s="195"/>
      <c r="U129" s="195"/>
      <c r="V129" s="195"/>
      <c r="W129" s="195"/>
      <c r="X129" s="195"/>
      <c r="Y129" s="195"/>
    </row>
    <row r="130" spans="3:25">
      <c r="C130" s="118"/>
      <c r="D130" s="118"/>
      <c r="E130" s="116" t="s">
        <v>143</v>
      </c>
      <c r="F130" s="195">
        <v>378474.47816434345</v>
      </c>
      <c r="G130" s="195">
        <v>329443.55332796683</v>
      </c>
      <c r="H130" s="195">
        <v>413784.59854545287</v>
      </c>
      <c r="I130" s="195">
        <v>398902.65746209852</v>
      </c>
      <c r="J130" s="195">
        <v>439987.71209260641</v>
      </c>
      <c r="K130" s="195">
        <v>462245.99048874283</v>
      </c>
      <c r="L130" s="195">
        <v>378307.88188146678</v>
      </c>
      <c r="M130" s="195">
        <v>399399.64895090688</v>
      </c>
      <c r="N130" s="195">
        <v>385596.09657631733</v>
      </c>
      <c r="O130" s="195">
        <v>354767.80351812381</v>
      </c>
      <c r="P130" s="195">
        <v>407811.35984460393</v>
      </c>
      <c r="Q130" s="195">
        <v>363889.26387896627</v>
      </c>
      <c r="R130" s="195"/>
      <c r="S130" s="195">
        <v>4712611.0447315956</v>
      </c>
      <c r="T130" s="195"/>
      <c r="U130" s="195"/>
      <c r="V130" s="195"/>
      <c r="W130" s="195"/>
      <c r="X130" s="195"/>
      <c r="Y130" s="195"/>
    </row>
    <row r="131" spans="3:25">
      <c r="C131" s="118"/>
      <c r="D131" s="118"/>
      <c r="E131" s="165" t="s">
        <v>121</v>
      </c>
      <c r="F131" s="166">
        <v>1.4493487583044917E-2</v>
      </c>
      <c r="G131" s="166">
        <v>-6.9102845880011032E-2</v>
      </c>
      <c r="H131" s="166">
        <v>-7.0973218839835761E-2</v>
      </c>
      <c r="I131" s="166">
        <v>1.6724632741828671E-2</v>
      </c>
      <c r="J131" s="166">
        <v>-0.1996966618440863</v>
      </c>
      <c r="K131" s="166">
        <v>-2.4116614170315298E-2</v>
      </c>
      <c r="L131" s="166">
        <v>-1.5840419828925367E-2</v>
      </c>
      <c r="M131" s="166">
        <v>4.1619432637446829E-2</v>
      </c>
      <c r="N131" s="166">
        <v>0.12092693391233778</v>
      </c>
      <c r="O131" s="166">
        <v>0.30426289855179789</v>
      </c>
      <c r="P131" s="166">
        <v>-0.18224211447167771</v>
      </c>
      <c r="Q131" s="166">
        <v>1.3549864904680131E-2</v>
      </c>
      <c r="R131" s="166"/>
      <c r="S131" s="166">
        <v>-2.4245426655680191E-2</v>
      </c>
      <c r="T131" s="195"/>
      <c r="U131" s="195"/>
      <c r="V131" s="195"/>
      <c r="W131" s="195"/>
      <c r="X131" s="195"/>
      <c r="Y131" s="195"/>
    </row>
    <row r="132" spans="3:25">
      <c r="C132" s="118"/>
      <c r="D132" s="118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202"/>
      <c r="T132" s="195"/>
      <c r="U132" s="195"/>
      <c r="V132" s="195"/>
      <c r="W132" s="195"/>
      <c r="X132" s="195"/>
      <c r="Y132" s="195"/>
    </row>
    <row r="133" spans="3:25">
      <c r="C133" s="118"/>
      <c r="D133" s="118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202"/>
      <c r="T133" s="195"/>
      <c r="U133" s="195"/>
      <c r="V133" s="195"/>
      <c r="W133" s="195"/>
      <c r="X133" s="195"/>
      <c r="Y133" s="195"/>
    </row>
    <row r="134" spans="3:25"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202"/>
      <c r="T134" s="195"/>
      <c r="U134" s="195"/>
      <c r="V134" s="195"/>
      <c r="W134" s="195"/>
      <c r="X134" s="195"/>
      <c r="Y134" s="195"/>
    </row>
    <row r="135" spans="3:25"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202"/>
      <c r="T135" s="195"/>
      <c r="U135" s="195"/>
      <c r="V135" s="195"/>
      <c r="W135" s="195"/>
      <c r="X135" s="195"/>
      <c r="Y135" s="195"/>
    </row>
    <row r="136" spans="3:25"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202"/>
      <c r="T136" s="195"/>
      <c r="U136" s="195"/>
      <c r="V136" s="195"/>
      <c r="W136" s="195"/>
      <c r="X136" s="195"/>
      <c r="Y136" s="195"/>
    </row>
    <row r="137" spans="3:25"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202"/>
      <c r="T137" s="195"/>
      <c r="U137" s="195"/>
      <c r="V137" s="195"/>
      <c r="W137" s="195"/>
      <c r="X137" s="195"/>
      <c r="Y137" s="195"/>
    </row>
    <row r="138" spans="3:25">
      <c r="F138" s="195"/>
      <c r="G138" s="195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202"/>
      <c r="T138" s="195"/>
      <c r="U138" s="195"/>
      <c r="V138" s="195"/>
      <c r="W138" s="195"/>
      <c r="X138" s="195"/>
      <c r="Y138" s="195"/>
    </row>
    <row r="139" spans="3:25"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202"/>
      <c r="T139" s="195"/>
      <c r="U139" s="195"/>
      <c r="V139" s="195"/>
      <c r="W139" s="195"/>
      <c r="X139" s="195"/>
      <c r="Y139" s="195"/>
    </row>
    <row r="140" spans="3:25"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202"/>
      <c r="T140" s="195"/>
      <c r="U140" s="195"/>
      <c r="V140" s="195"/>
      <c r="W140" s="195"/>
      <c r="X140" s="195"/>
      <c r="Y140" s="195"/>
    </row>
    <row r="141" spans="3:25"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202"/>
      <c r="T141" s="195"/>
      <c r="U141" s="195"/>
      <c r="V141" s="195"/>
      <c r="W141" s="195"/>
      <c r="X141" s="195"/>
      <c r="Y141" s="195"/>
    </row>
    <row r="142" spans="3:25"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202"/>
      <c r="T142" s="195"/>
      <c r="U142" s="195"/>
      <c r="V142" s="195"/>
      <c r="W142" s="220">
        <v>44866</v>
      </c>
      <c r="X142" s="195"/>
      <c r="Y142" s="195"/>
    </row>
    <row r="143" spans="3:25">
      <c r="F143" s="195"/>
      <c r="G143" s="195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202"/>
      <c r="T143" s="195"/>
      <c r="U143" s="195"/>
      <c r="V143" s="195"/>
      <c r="W143" s="221" t="s">
        <v>157</v>
      </c>
      <c r="X143" s="221" t="s">
        <v>158</v>
      </c>
      <c r="Y143" s="195"/>
    </row>
    <row r="144" spans="3:25"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202"/>
      <c r="T144" s="195"/>
      <c r="U144" s="195"/>
      <c r="V144" s="195"/>
      <c r="W144" s="177">
        <v>1248.1500000000001</v>
      </c>
      <c r="X144" s="178">
        <v>72692.259999999995</v>
      </c>
      <c r="Y144" s="195"/>
    </row>
    <row r="145" spans="6:25"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202"/>
      <c r="T145" s="195"/>
      <c r="U145" s="195"/>
      <c r="V145" s="195"/>
      <c r="W145" s="177">
        <v>620.99</v>
      </c>
      <c r="X145" s="178">
        <v>42916.62</v>
      </c>
      <c r="Y145" s="195"/>
    </row>
    <row r="146" spans="6:25"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202"/>
      <c r="T146" s="195"/>
      <c r="U146" s="195"/>
      <c r="V146" s="195"/>
      <c r="W146" s="195">
        <f>SUM(W144:W145)</f>
        <v>1869.14</v>
      </c>
      <c r="X146" s="178">
        <f>SUM(X144:X145)</f>
        <v>115608.88</v>
      </c>
      <c r="Y146" s="178">
        <f>X146/W146</f>
        <v>61.851375498892537</v>
      </c>
    </row>
    <row r="147" spans="6:25"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202"/>
      <c r="T147" s="195"/>
      <c r="U147" s="195"/>
      <c r="V147" s="195"/>
      <c r="W147" s="195"/>
      <c r="X147" s="195"/>
      <c r="Y147" s="195"/>
    </row>
    <row r="148" spans="6:25"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202"/>
      <c r="T148" s="195"/>
      <c r="U148" s="195"/>
      <c r="V148" s="195"/>
      <c r="W148" s="195"/>
      <c r="X148" s="195"/>
      <c r="Y148" s="195"/>
    </row>
    <row r="149" spans="6:25"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202"/>
      <c r="T149" s="195"/>
      <c r="U149" s="195"/>
      <c r="V149" s="195"/>
      <c r="W149" s="195"/>
      <c r="X149" s="195"/>
      <c r="Y149" s="195"/>
    </row>
    <row r="150" spans="6:25"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202"/>
      <c r="T150" s="195"/>
      <c r="U150" s="195"/>
      <c r="V150" s="195"/>
      <c r="W150" s="195"/>
      <c r="X150" s="195"/>
      <c r="Y150" s="195"/>
    </row>
    <row r="151" spans="6:25"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202"/>
      <c r="T151" s="195"/>
      <c r="U151" s="195"/>
      <c r="V151" s="195"/>
      <c r="W151" s="195"/>
      <c r="X151" s="195"/>
      <c r="Y151" s="195"/>
    </row>
    <row r="152" spans="6:25"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202"/>
      <c r="T152" s="195"/>
      <c r="U152" s="195"/>
      <c r="V152" s="195"/>
      <c r="W152" s="195"/>
      <c r="X152" s="195"/>
      <c r="Y152" s="195"/>
    </row>
    <row r="153" spans="6:25"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202"/>
      <c r="T153" s="195"/>
      <c r="U153" s="195"/>
      <c r="V153" s="195"/>
      <c r="W153" s="195"/>
      <c r="X153" s="195"/>
      <c r="Y153" s="195"/>
    </row>
    <row r="154" spans="6:25"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202"/>
      <c r="T154" s="195"/>
      <c r="U154" s="195"/>
      <c r="V154" s="195"/>
      <c r="W154" s="195"/>
      <c r="X154" s="195"/>
      <c r="Y154" s="195"/>
    </row>
    <row r="155" spans="6:25">
      <c r="F155" s="195"/>
      <c r="G155" s="195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  <c r="R155" s="195"/>
      <c r="S155" s="202"/>
      <c r="T155" s="195"/>
      <c r="U155" s="195"/>
      <c r="V155" s="195"/>
      <c r="W155" s="195"/>
      <c r="X155" s="195"/>
      <c r="Y155" s="195"/>
    </row>
    <row r="156" spans="6:25"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  <c r="R156" s="195"/>
      <c r="S156" s="202"/>
      <c r="T156" s="195"/>
      <c r="U156" s="195"/>
      <c r="V156" s="195"/>
      <c r="W156" s="220">
        <v>44562</v>
      </c>
      <c r="X156" s="195"/>
      <c r="Y156" s="195"/>
    </row>
    <row r="157" spans="6:25"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  <c r="R157" s="195"/>
      <c r="S157" s="202"/>
      <c r="T157" s="195"/>
      <c r="U157" s="195"/>
      <c r="V157" s="195"/>
      <c r="W157" s="221" t="s">
        <v>157</v>
      </c>
      <c r="X157" s="221" t="s">
        <v>158</v>
      </c>
      <c r="Y157" s="195"/>
    </row>
    <row r="158" spans="6:25">
      <c r="F158" s="195"/>
      <c r="G158" s="195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  <c r="R158" s="195"/>
      <c r="S158" s="202"/>
      <c r="T158" s="195"/>
      <c r="U158" s="195"/>
      <c r="V158" s="195"/>
      <c r="W158" s="195">
        <v>366.52</v>
      </c>
      <c r="X158" s="195">
        <v>21346.12</v>
      </c>
      <c r="Y158" s="195"/>
    </row>
    <row r="159" spans="6:25"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202"/>
      <c r="T159" s="195"/>
      <c r="U159" s="195"/>
      <c r="V159" s="195"/>
      <c r="W159" s="195">
        <v>393.17</v>
      </c>
      <c r="X159" s="195">
        <v>27171.98</v>
      </c>
      <c r="Y159" s="195"/>
    </row>
    <row r="160" spans="6:25"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  <c r="R160" s="195"/>
      <c r="S160" s="202"/>
      <c r="T160" s="195"/>
      <c r="U160" s="195"/>
      <c r="V160" s="195"/>
      <c r="W160" s="195">
        <f>SUM(W158:W159)</f>
        <v>759.69</v>
      </c>
      <c r="X160" s="178">
        <f>SUM(X158:X159)</f>
        <v>48518.1</v>
      </c>
      <c r="Y160" s="178">
        <f>X160/W160</f>
        <v>63.865655727994309</v>
      </c>
    </row>
    <row r="161" spans="6:25"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202"/>
      <c r="T161" s="195"/>
      <c r="U161" s="195"/>
      <c r="V161" s="195"/>
      <c r="W161" s="195"/>
      <c r="X161" s="195"/>
      <c r="Y161" s="195"/>
    </row>
    <row r="162" spans="6:25">
      <c r="F162" s="195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202"/>
      <c r="T162" s="195"/>
      <c r="U162" s="195"/>
      <c r="V162" s="195"/>
      <c r="W162" s="195"/>
      <c r="X162" s="195"/>
      <c r="Y162" s="195"/>
    </row>
    <row r="163" spans="6:25">
      <c r="F163" s="195"/>
      <c r="G163" s="195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  <c r="R163" s="195"/>
      <c r="S163" s="202"/>
      <c r="T163" s="195"/>
      <c r="U163" s="195"/>
      <c r="V163" s="195"/>
      <c r="W163" s="195"/>
      <c r="X163" s="195"/>
      <c r="Y163" s="195"/>
    </row>
    <row r="164" spans="6:25"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  <c r="R164" s="195"/>
      <c r="S164" s="202"/>
      <c r="T164" s="195"/>
      <c r="U164" s="195"/>
      <c r="V164" s="195"/>
      <c r="W164" s="195"/>
      <c r="X164" s="195"/>
      <c r="Y164" s="195"/>
    </row>
    <row r="165" spans="6:25"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202"/>
      <c r="T165" s="195"/>
      <c r="U165" s="195"/>
      <c r="V165" s="195"/>
      <c r="W165" s="195"/>
      <c r="X165" s="195"/>
      <c r="Y165" s="195"/>
    </row>
    <row r="166" spans="6:25">
      <c r="F166" s="195"/>
      <c r="G166" s="195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  <c r="R166" s="195"/>
      <c r="S166" s="202"/>
      <c r="T166" s="195"/>
      <c r="U166" s="195"/>
      <c r="V166" s="195"/>
      <c r="W166" s="195"/>
      <c r="X166" s="195"/>
      <c r="Y166" s="195"/>
    </row>
    <row r="167" spans="6:25">
      <c r="F167" s="195"/>
      <c r="G167" s="195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202"/>
      <c r="T167" s="195"/>
      <c r="U167" s="195"/>
      <c r="V167" s="195"/>
      <c r="W167" s="195"/>
      <c r="X167" s="195"/>
      <c r="Y167" s="195"/>
    </row>
    <row r="168" spans="6:25"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202"/>
      <c r="T168" s="195"/>
      <c r="U168" s="195"/>
      <c r="V168" s="195"/>
      <c r="W168" s="195"/>
      <c r="X168" s="195"/>
      <c r="Y168" s="195"/>
    </row>
    <row r="169" spans="6:25">
      <c r="F169" s="195"/>
      <c r="G169" s="195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  <c r="R169" s="195"/>
      <c r="S169" s="202"/>
      <c r="T169" s="195"/>
      <c r="U169" s="195"/>
      <c r="V169" s="195"/>
      <c r="W169" s="195"/>
      <c r="X169" s="195"/>
      <c r="Y169" s="195"/>
    </row>
    <row r="170" spans="6:25">
      <c r="F170" s="195"/>
      <c r="G170" s="195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  <c r="R170" s="195"/>
      <c r="S170" s="202"/>
      <c r="T170" s="195"/>
      <c r="U170" s="195"/>
      <c r="V170" s="195"/>
      <c r="W170" s="195"/>
      <c r="X170" s="195"/>
      <c r="Y170" s="195"/>
    </row>
    <row r="171" spans="6:25"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202"/>
      <c r="T171" s="195"/>
      <c r="U171" s="195"/>
      <c r="V171" s="195"/>
      <c r="W171" s="195"/>
      <c r="X171" s="195"/>
      <c r="Y171" s="195"/>
    </row>
    <row r="172" spans="6:25"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202"/>
      <c r="T172" s="195"/>
      <c r="U172" s="195"/>
      <c r="V172" s="195"/>
      <c r="W172" s="195"/>
      <c r="X172" s="195"/>
      <c r="Y172" s="195"/>
    </row>
    <row r="173" spans="6:25"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202"/>
      <c r="T173" s="195"/>
      <c r="U173" s="195"/>
      <c r="V173" s="195"/>
      <c r="W173" s="195"/>
      <c r="X173" s="195"/>
      <c r="Y173" s="195"/>
    </row>
    <row r="174" spans="6:25"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202"/>
      <c r="T174" s="195"/>
      <c r="U174" s="195"/>
      <c r="V174" s="195"/>
      <c r="W174" s="220">
        <v>44682</v>
      </c>
      <c r="X174" s="195"/>
      <c r="Y174" s="195"/>
    </row>
    <row r="175" spans="6:25"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202"/>
      <c r="T175" s="195"/>
      <c r="U175" s="195"/>
      <c r="V175" s="195"/>
      <c r="W175" s="221" t="s">
        <v>157</v>
      </c>
      <c r="X175" s="221" t="s">
        <v>158</v>
      </c>
      <c r="Y175" s="195"/>
    </row>
    <row r="176" spans="6:25"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202"/>
      <c r="T176" s="195"/>
      <c r="U176" s="195"/>
      <c r="V176" s="195"/>
      <c r="W176" s="195">
        <v>1657.86</v>
      </c>
      <c r="X176" s="195">
        <v>96553.77</v>
      </c>
      <c r="Y176" s="195"/>
    </row>
    <row r="177" spans="6:25"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202"/>
      <c r="T177" s="195"/>
      <c r="U177" s="195"/>
      <c r="V177" s="195"/>
      <c r="W177" s="195">
        <v>1011.95</v>
      </c>
      <c r="X177" s="195">
        <v>69935.86</v>
      </c>
      <c r="Y177" s="195"/>
    </row>
    <row r="178" spans="6:25"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202"/>
      <c r="T178" s="195"/>
      <c r="U178" s="195"/>
      <c r="V178" s="195"/>
      <c r="W178" s="195">
        <f>SUM(W176:W177)</f>
        <v>2669.81</v>
      </c>
      <c r="X178" s="178">
        <f>SUM(X176:X177)</f>
        <v>166489.63</v>
      </c>
      <c r="Y178" s="178">
        <f>X178/W178</f>
        <v>62.360104277083394</v>
      </c>
    </row>
    <row r="179" spans="6:25"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202"/>
      <c r="T179" s="195"/>
      <c r="U179" s="195"/>
      <c r="V179" s="195"/>
      <c r="W179" s="195"/>
      <c r="X179" s="195"/>
      <c r="Y179" s="195"/>
    </row>
    <row r="180" spans="6:25"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202"/>
      <c r="T180" s="195"/>
      <c r="U180" s="195"/>
      <c r="V180" s="195"/>
      <c r="W180" s="195"/>
      <c r="X180" s="195"/>
      <c r="Y180" s="195"/>
    </row>
    <row r="181" spans="6:25"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202"/>
      <c r="T181" s="195"/>
      <c r="U181" s="195"/>
      <c r="V181" s="195"/>
      <c r="W181" s="195"/>
      <c r="X181" s="195"/>
      <c r="Y181" s="195"/>
    </row>
    <row r="182" spans="6:25"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202"/>
      <c r="T182" s="195"/>
      <c r="U182" s="195"/>
      <c r="V182" s="195"/>
      <c r="W182" s="195"/>
      <c r="X182" s="195"/>
      <c r="Y182" s="195"/>
    </row>
    <row r="183" spans="6:25"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202"/>
      <c r="T183" s="195"/>
      <c r="U183" s="195"/>
      <c r="V183" s="195"/>
      <c r="W183" s="195"/>
      <c r="X183" s="195"/>
      <c r="Y183" s="195"/>
    </row>
    <row r="184" spans="6:25"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202"/>
      <c r="T184" s="195"/>
      <c r="U184" s="195"/>
      <c r="V184" s="195"/>
      <c r="W184" s="195"/>
      <c r="X184" s="195"/>
      <c r="Y184" s="195"/>
    </row>
    <row r="185" spans="6:25"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202"/>
      <c r="T185" s="195"/>
      <c r="U185" s="195"/>
      <c r="V185" s="195"/>
      <c r="W185" s="195"/>
      <c r="X185" s="195"/>
      <c r="Y185" s="195"/>
    </row>
    <row r="186" spans="6:25"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202"/>
      <c r="T186" s="195"/>
      <c r="U186" s="195"/>
      <c r="V186" s="195"/>
      <c r="W186" s="195"/>
      <c r="X186" s="195"/>
      <c r="Y186" s="195"/>
    </row>
    <row r="187" spans="6:25"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202"/>
      <c r="T187" s="195"/>
      <c r="U187" s="195"/>
      <c r="V187" s="195"/>
      <c r="W187" s="195"/>
      <c r="X187" s="195"/>
      <c r="Y187" s="195"/>
    </row>
    <row r="188" spans="6:25"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202"/>
      <c r="T188" s="195"/>
      <c r="U188" s="195"/>
      <c r="V188" s="195"/>
      <c r="W188" s="195"/>
      <c r="X188" s="195"/>
      <c r="Y188" s="195"/>
    </row>
    <row r="189" spans="6:25"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202"/>
      <c r="T189" s="195"/>
      <c r="U189" s="195"/>
      <c r="V189" s="195"/>
      <c r="W189" s="195"/>
      <c r="X189" s="195"/>
      <c r="Y189" s="195"/>
    </row>
    <row r="190" spans="6:25"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202"/>
      <c r="T190" s="195"/>
      <c r="U190" s="195"/>
      <c r="V190" s="195"/>
      <c r="W190" s="195"/>
      <c r="X190" s="195"/>
      <c r="Y190" s="195"/>
    </row>
    <row r="191" spans="6:25"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202"/>
      <c r="T191" s="195"/>
      <c r="U191" s="195"/>
      <c r="V191" s="195"/>
      <c r="W191" s="195"/>
      <c r="X191" s="195"/>
      <c r="Y191" s="195"/>
    </row>
    <row r="192" spans="6:25"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202"/>
      <c r="T192" s="195"/>
      <c r="U192" s="195"/>
      <c r="V192" s="195"/>
      <c r="W192" s="195"/>
      <c r="X192" s="195"/>
      <c r="Y192" s="195"/>
    </row>
    <row r="193" spans="6:25"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202"/>
      <c r="T193" s="195"/>
      <c r="U193" s="195"/>
      <c r="V193" s="195"/>
      <c r="W193" s="195"/>
      <c r="X193" s="195"/>
      <c r="Y193" s="195"/>
    </row>
    <row r="194" spans="6:25"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202"/>
      <c r="T194" s="195"/>
      <c r="U194" s="195"/>
      <c r="V194" s="195"/>
      <c r="W194" s="195"/>
      <c r="X194" s="195"/>
      <c r="Y194" s="195"/>
    </row>
    <row r="195" spans="6:25"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202"/>
      <c r="T195" s="195"/>
      <c r="U195" s="195"/>
      <c r="V195" s="195"/>
      <c r="W195" s="195"/>
      <c r="X195" s="195"/>
      <c r="Y195" s="195"/>
    </row>
    <row r="196" spans="6:25"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202"/>
      <c r="T196" s="195"/>
      <c r="U196" s="195"/>
      <c r="V196" s="195"/>
      <c r="W196" s="195"/>
      <c r="X196" s="195"/>
      <c r="Y196" s="195"/>
    </row>
    <row r="197" spans="6:25"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202"/>
      <c r="T197" s="195"/>
      <c r="U197" s="195"/>
      <c r="V197" s="195"/>
      <c r="W197" s="195"/>
      <c r="X197" s="195"/>
      <c r="Y197" s="195"/>
    </row>
    <row r="198" spans="6:25"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202"/>
      <c r="T198" s="195"/>
      <c r="U198" s="195"/>
      <c r="V198" s="195"/>
      <c r="W198" s="195"/>
      <c r="X198" s="195"/>
      <c r="Y198" s="195"/>
    </row>
    <row r="199" spans="6:25"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202"/>
      <c r="T199" s="195"/>
      <c r="U199" s="195"/>
      <c r="V199" s="195"/>
      <c r="W199" s="195"/>
      <c r="X199" s="195"/>
      <c r="Y199" s="195"/>
    </row>
    <row r="200" spans="6:25"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202"/>
      <c r="T200" s="195"/>
      <c r="U200" s="195"/>
      <c r="V200" s="195"/>
      <c r="W200" s="195"/>
      <c r="X200" s="195"/>
      <c r="Y200" s="195"/>
    </row>
    <row r="201" spans="6:25"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202"/>
      <c r="T201" s="195"/>
      <c r="U201" s="195"/>
      <c r="V201" s="195"/>
      <c r="W201" s="195"/>
      <c r="X201" s="195"/>
      <c r="Y201" s="195"/>
    </row>
    <row r="202" spans="6:25"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202"/>
      <c r="T202" s="195"/>
      <c r="U202" s="195"/>
      <c r="V202" s="195"/>
      <c r="W202" s="195"/>
      <c r="X202" s="195"/>
      <c r="Y202" s="195"/>
    </row>
    <row r="203" spans="6:25"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202"/>
      <c r="T203" s="195"/>
      <c r="U203" s="195"/>
      <c r="V203" s="195"/>
      <c r="W203" s="195"/>
      <c r="X203" s="195"/>
      <c r="Y203" s="195"/>
    </row>
    <row r="204" spans="6:25"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202"/>
      <c r="T204" s="195"/>
      <c r="U204" s="195"/>
      <c r="V204" s="195"/>
      <c r="W204" s="195"/>
      <c r="X204" s="195"/>
      <c r="Y204" s="195"/>
    </row>
    <row r="205" spans="6:25"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202"/>
      <c r="T205" s="195"/>
      <c r="U205" s="195"/>
      <c r="V205" s="195"/>
      <c r="W205" s="195"/>
      <c r="X205" s="195"/>
      <c r="Y205" s="195"/>
    </row>
    <row r="206" spans="6:25"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202"/>
      <c r="T206" s="195"/>
      <c r="U206" s="195"/>
      <c r="V206" s="195"/>
      <c r="W206" s="195"/>
      <c r="X206" s="195"/>
      <c r="Y206" s="195"/>
    </row>
    <row r="207" spans="6:25"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202"/>
      <c r="T207" s="195"/>
      <c r="U207" s="195"/>
      <c r="V207" s="195"/>
      <c r="W207" s="195"/>
      <c r="X207" s="195"/>
      <c r="Y207" s="195"/>
    </row>
    <row r="208" spans="6:25"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202"/>
      <c r="T208" s="195"/>
      <c r="U208" s="195"/>
      <c r="V208" s="195"/>
      <c r="W208" s="195"/>
      <c r="X208" s="195"/>
      <c r="Y208" s="195"/>
    </row>
    <row r="209" spans="6:25"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202"/>
      <c r="T209" s="195"/>
      <c r="U209" s="195"/>
      <c r="V209" s="195"/>
      <c r="W209" s="195"/>
      <c r="X209" s="195"/>
      <c r="Y209" s="195"/>
    </row>
    <row r="210" spans="6:25"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202"/>
      <c r="T210" s="195"/>
      <c r="U210" s="195"/>
      <c r="V210" s="195"/>
      <c r="W210" s="195"/>
      <c r="X210" s="195"/>
      <c r="Y210" s="195"/>
    </row>
    <row r="211" spans="6:25"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202"/>
      <c r="T211" s="195"/>
      <c r="U211" s="195"/>
      <c r="V211" s="195"/>
      <c r="W211" s="195"/>
      <c r="X211" s="195"/>
      <c r="Y211" s="195"/>
    </row>
    <row r="212" spans="6:25"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202"/>
      <c r="T212" s="195"/>
      <c r="U212" s="195"/>
      <c r="V212" s="195"/>
      <c r="W212" s="195"/>
      <c r="X212" s="195"/>
      <c r="Y212" s="195"/>
    </row>
    <row r="213" spans="6:25"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202"/>
      <c r="T213" s="195"/>
      <c r="U213" s="195"/>
      <c r="V213" s="195"/>
      <c r="W213" s="195"/>
      <c r="X213" s="195"/>
      <c r="Y213" s="195"/>
    </row>
    <row r="214" spans="6:25"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202"/>
      <c r="T214" s="195"/>
      <c r="U214" s="195"/>
      <c r="V214" s="195"/>
      <c r="W214" s="195"/>
      <c r="X214" s="195"/>
      <c r="Y214" s="195"/>
    </row>
    <row r="215" spans="6:25"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  <c r="S215" s="202"/>
      <c r="T215" s="195"/>
      <c r="U215" s="195"/>
      <c r="V215" s="195"/>
      <c r="W215" s="195"/>
      <c r="X215" s="195"/>
      <c r="Y215" s="195"/>
    </row>
    <row r="216" spans="6:25"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  <c r="S216" s="202"/>
      <c r="T216" s="195"/>
      <c r="U216" s="195"/>
      <c r="V216" s="195"/>
      <c r="W216" s="195"/>
      <c r="X216" s="195"/>
      <c r="Y216" s="195"/>
    </row>
    <row r="217" spans="6:25"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  <c r="S217" s="202"/>
      <c r="T217" s="195"/>
      <c r="U217" s="195"/>
      <c r="V217" s="195"/>
      <c r="W217" s="195"/>
      <c r="X217" s="195"/>
      <c r="Y217" s="195"/>
    </row>
    <row r="218" spans="6:25"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202"/>
      <c r="T218" s="195"/>
      <c r="U218" s="195"/>
      <c r="V218" s="195"/>
      <c r="W218" s="195"/>
      <c r="X218" s="195"/>
      <c r="Y218" s="195"/>
    </row>
    <row r="219" spans="6:25"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202"/>
      <c r="T219" s="195"/>
      <c r="U219" s="195"/>
      <c r="V219" s="195"/>
      <c r="W219" s="195"/>
      <c r="X219" s="195"/>
      <c r="Y219" s="195"/>
    </row>
    <row r="220" spans="6:25"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202"/>
      <c r="T220" s="195"/>
      <c r="U220" s="195"/>
      <c r="V220" s="195"/>
      <c r="W220" s="195"/>
      <c r="X220" s="195"/>
      <c r="Y220" s="195"/>
    </row>
    <row r="221" spans="6:25"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202"/>
      <c r="T221" s="195"/>
      <c r="U221" s="195"/>
      <c r="V221" s="195"/>
      <c r="W221" s="195"/>
      <c r="X221" s="195"/>
      <c r="Y221" s="195"/>
    </row>
    <row r="222" spans="6:25"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202"/>
      <c r="T222" s="195"/>
      <c r="U222" s="195"/>
      <c r="V222" s="195"/>
      <c r="W222" s="195"/>
      <c r="X222" s="195"/>
      <c r="Y222" s="195"/>
    </row>
    <row r="223" spans="6:25"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  <c r="S223" s="202"/>
      <c r="T223" s="195"/>
      <c r="U223" s="195"/>
      <c r="V223" s="195"/>
      <c r="W223" s="195"/>
      <c r="X223" s="195"/>
      <c r="Y223" s="195"/>
    </row>
    <row r="224" spans="6:25">
      <c r="F224" s="195"/>
      <c r="G224" s="195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  <c r="R224" s="195"/>
      <c r="S224" s="202"/>
      <c r="T224" s="195"/>
      <c r="U224" s="195"/>
      <c r="V224" s="195"/>
      <c r="W224" s="195"/>
      <c r="X224" s="195"/>
      <c r="Y224" s="195"/>
    </row>
    <row r="225" spans="6:25">
      <c r="F225" s="195"/>
      <c r="G225" s="195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  <c r="R225" s="195"/>
      <c r="S225" s="202"/>
      <c r="T225" s="195"/>
      <c r="U225" s="195"/>
      <c r="V225" s="195"/>
      <c r="W225" s="195"/>
      <c r="X225" s="195"/>
      <c r="Y225" s="195"/>
    </row>
    <row r="226" spans="6:25">
      <c r="F226" s="195"/>
      <c r="G226" s="195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  <c r="R226" s="195"/>
      <c r="S226" s="202"/>
      <c r="T226" s="195"/>
      <c r="U226" s="195"/>
      <c r="V226" s="195"/>
      <c r="W226" s="195"/>
      <c r="X226" s="195"/>
      <c r="Y226" s="195"/>
    </row>
    <row r="227" spans="6:25">
      <c r="F227" s="195"/>
      <c r="G227" s="195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  <c r="R227" s="195"/>
      <c r="S227" s="202"/>
      <c r="T227" s="195"/>
      <c r="U227" s="195"/>
      <c r="V227" s="195"/>
      <c r="W227" s="195"/>
      <c r="X227" s="195"/>
      <c r="Y227" s="195"/>
    </row>
    <row r="228" spans="6:25">
      <c r="F228" s="195"/>
      <c r="G228" s="195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  <c r="R228" s="195"/>
      <c r="S228" s="202"/>
      <c r="T228" s="195"/>
      <c r="U228" s="195"/>
      <c r="V228" s="195"/>
      <c r="W228" s="195"/>
      <c r="X228" s="195"/>
      <c r="Y228" s="195"/>
    </row>
    <row r="229" spans="6:25">
      <c r="F229" s="195"/>
      <c r="G229" s="195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  <c r="S229" s="202"/>
      <c r="T229" s="195"/>
      <c r="U229" s="195"/>
      <c r="V229" s="195"/>
      <c r="W229" s="195"/>
      <c r="X229" s="195"/>
      <c r="Y229" s="195"/>
    </row>
    <row r="230" spans="6:25"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202"/>
      <c r="T230" s="195"/>
      <c r="U230" s="195"/>
      <c r="V230" s="195"/>
      <c r="W230" s="195"/>
      <c r="X230" s="195"/>
      <c r="Y230" s="195"/>
    </row>
    <row r="231" spans="6:25"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202"/>
      <c r="T231" s="195"/>
      <c r="U231" s="195"/>
      <c r="V231" s="195"/>
      <c r="W231" s="195"/>
      <c r="X231" s="195"/>
      <c r="Y231" s="195"/>
    </row>
    <row r="232" spans="6:25">
      <c r="F232" s="195"/>
      <c r="G232" s="195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  <c r="R232" s="195"/>
      <c r="S232" s="202"/>
      <c r="T232" s="195"/>
      <c r="U232" s="195"/>
      <c r="V232" s="195"/>
      <c r="W232" s="195"/>
      <c r="X232" s="195"/>
      <c r="Y232" s="195"/>
    </row>
    <row r="233" spans="6:25">
      <c r="F233" s="195"/>
      <c r="G233" s="195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  <c r="R233" s="195"/>
      <c r="S233" s="202"/>
      <c r="T233" s="195"/>
      <c r="U233" s="195"/>
      <c r="V233" s="195"/>
      <c r="W233" s="195"/>
      <c r="X233" s="195"/>
      <c r="Y233" s="195"/>
    </row>
    <row r="234" spans="6:25">
      <c r="F234" s="195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  <c r="R234" s="195"/>
      <c r="S234" s="202"/>
      <c r="T234" s="195"/>
      <c r="U234" s="195"/>
      <c r="V234" s="195"/>
      <c r="W234" s="195"/>
      <c r="X234" s="195"/>
      <c r="Y234" s="195"/>
    </row>
    <row r="235" spans="6:25">
      <c r="F235" s="195"/>
      <c r="G235" s="195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  <c r="R235" s="195"/>
      <c r="S235" s="202"/>
      <c r="T235" s="195"/>
      <c r="U235" s="195"/>
      <c r="V235" s="195"/>
      <c r="W235" s="195"/>
      <c r="X235" s="195"/>
      <c r="Y235" s="195"/>
    </row>
    <row r="236" spans="6:25"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  <c r="S236" s="202"/>
      <c r="T236" s="195"/>
      <c r="U236" s="195"/>
      <c r="V236" s="195"/>
      <c r="W236" s="195"/>
      <c r="X236" s="195"/>
      <c r="Y236" s="195"/>
    </row>
    <row r="237" spans="6:25"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202"/>
      <c r="T237" s="195"/>
      <c r="U237" s="195"/>
      <c r="V237" s="195"/>
      <c r="W237" s="195"/>
      <c r="X237" s="195"/>
      <c r="Y237" s="195"/>
    </row>
    <row r="238" spans="6:25">
      <c r="F238" s="195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  <c r="R238" s="195"/>
      <c r="S238" s="202"/>
      <c r="T238" s="195"/>
      <c r="U238" s="195"/>
      <c r="V238" s="195"/>
      <c r="W238" s="195"/>
      <c r="X238" s="195"/>
      <c r="Y238" s="195"/>
    </row>
    <row r="239" spans="6:25"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202"/>
      <c r="T239" s="195"/>
      <c r="U239" s="195"/>
      <c r="V239" s="195"/>
      <c r="W239" s="195"/>
      <c r="X239" s="195"/>
      <c r="Y239" s="195"/>
    </row>
    <row r="240" spans="6:25">
      <c r="F240" s="195"/>
      <c r="G240" s="195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  <c r="R240" s="195"/>
      <c r="S240" s="202"/>
      <c r="T240" s="195"/>
      <c r="U240" s="195"/>
      <c r="V240" s="195"/>
      <c r="W240" s="195"/>
      <c r="X240" s="195"/>
      <c r="Y240" s="195"/>
    </row>
    <row r="241" spans="6:25">
      <c r="F241" s="195"/>
      <c r="G241" s="195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  <c r="R241" s="195"/>
      <c r="S241" s="202"/>
      <c r="T241" s="195"/>
      <c r="U241" s="195"/>
      <c r="V241" s="195"/>
      <c r="W241" s="195"/>
      <c r="X241" s="195"/>
      <c r="Y241" s="195"/>
    </row>
    <row r="242" spans="6:25">
      <c r="F242" s="195"/>
      <c r="G242" s="195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  <c r="R242" s="195"/>
      <c r="S242" s="202"/>
      <c r="T242" s="195"/>
      <c r="U242" s="195"/>
      <c r="V242" s="195"/>
      <c r="W242" s="195"/>
      <c r="X242" s="195"/>
      <c r="Y242" s="195"/>
    </row>
    <row r="243" spans="6:25">
      <c r="F243" s="195"/>
      <c r="G243" s="195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  <c r="R243" s="195"/>
      <c r="S243" s="202"/>
      <c r="T243" s="195"/>
      <c r="U243" s="195"/>
      <c r="V243" s="195"/>
      <c r="W243" s="195"/>
      <c r="X243" s="195"/>
      <c r="Y243" s="195"/>
    </row>
    <row r="244" spans="6:25">
      <c r="F244" s="195"/>
      <c r="G244" s="195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  <c r="R244" s="195"/>
      <c r="S244" s="202"/>
      <c r="T244" s="195"/>
      <c r="U244" s="195"/>
      <c r="V244" s="195"/>
      <c r="W244" s="195"/>
      <c r="X244" s="195"/>
      <c r="Y244" s="195"/>
    </row>
    <row r="245" spans="6:25">
      <c r="F245" s="195"/>
      <c r="G245" s="195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  <c r="R245" s="195"/>
      <c r="S245" s="202"/>
      <c r="T245" s="195"/>
      <c r="U245" s="195"/>
      <c r="V245" s="195"/>
      <c r="W245" s="195"/>
      <c r="X245" s="195"/>
      <c r="Y245" s="195"/>
    </row>
    <row r="246" spans="6:25">
      <c r="F246" s="195"/>
      <c r="G246" s="195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  <c r="R246" s="195"/>
      <c r="S246" s="202"/>
      <c r="T246" s="195"/>
      <c r="U246" s="195"/>
      <c r="V246" s="195"/>
      <c r="W246" s="195"/>
      <c r="X246" s="195"/>
      <c r="Y246" s="195"/>
    </row>
    <row r="247" spans="6:25">
      <c r="F247" s="195"/>
      <c r="G247" s="195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  <c r="R247" s="195"/>
      <c r="S247" s="202"/>
      <c r="T247" s="195"/>
      <c r="U247" s="195"/>
      <c r="V247" s="195"/>
      <c r="W247" s="195"/>
      <c r="X247" s="195"/>
      <c r="Y247" s="195"/>
    </row>
    <row r="248" spans="6:25">
      <c r="F248" s="195"/>
      <c r="G248" s="195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  <c r="R248" s="195"/>
      <c r="S248" s="202"/>
      <c r="T248" s="195"/>
      <c r="U248" s="195"/>
      <c r="V248" s="195"/>
      <c r="W248" s="195"/>
      <c r="X248" s="195"/>
      <c r="Y248" s="195"/>
    </row>
    <row r="249" spans="6:25">
      <c r="F249" s="195"/>
      <c r="G249" s="195"/>
      <c r="H249" s="195"/>
      <c r="I249" s="195"/>
      <c r="J249" s="195"/>
      <c r="K249" s="195"/>
      <c r="L249" s="195"/>
      <c r="M249" s="195"/>
      <c r="N249" s="195"/>
      <c r="O249" s="195"/>
      <c r="P249" s="195"/>
      <c r="Q249" s="195"/>
      <c r="R249" s="195"/>
      <c r="S249" s="202"/>
      <c r="T249" s="195"/>
      <c r="U249" s="195"/>
      <c r="V249" s="195"/>
      <c r="W249" s="195"/>
      <c r="X249" s="195"/>
      <c r="Y249" s="195"/>
    </row>
    <row r="250" spans="6:25"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  <c r="R250" s="195"/>
      <c r="S250" s="202"/>
      <c r="T250" s="195"/>
      <c r="U250" s="195"/>
      <c r="V250" s="195"/>
      <c r="W250" s="195"/>
      <c r="X250" s="195"/>
      <c r="Y250" s="195"/>
    </row>
    <row r="251" spans="6:25">
      <c r="F251" s="195"/>
      <c r="G251" s="195"/>
      <c r="H251" s="195"/>
      <c r="I251" s="195"/>
      <c r="J251" s="195"/>
      <c r="K251" s="195"/>
      <c r="L251" s="195"/>
      <c r="M251" s="195"/>
      <c r="N251" s="195"/>
      <c r="O251" s="195"/>
      <c r="P251" s="195"/>
      <c r="Q251" s="195"/>
      <c r="R251" s="195"/>
      <c r="S251" s="202"/>
      <c r="T251" s="195"/>
      <c r="U251" s="195"/>
      <c r="V251" s="195"/>
      <c r="W251" s="195"/>
      <c r="X251" s="195"/>
      <c r="Y251" s="195"/>
    </row>
    <row r="252" spans="6:25">
      <c r="F252" s="195"/>
      <c r="G252" s="195"/>
      <c r="H252" s="195"/>
      <c r="I252" s="195"/>
      <c r="J252" s="195"/>
      <c r="K252" s="195"/>
      <c r="L252" s="195"/>
      <c r="M252" s="195"/>
      <c r="N252" s="195"/>
      <c r="O252" s="195"/>
      <c r="P252" s="195"/>
      <c r="Q252" s="195"/>
      <c r="R252" s="195"/>
      <c r="S252" s="202"/>
      <c r="T252" s="195"/>
      <c r="U252" s="195"/>
      <c r="V252" s="195"/>
      <c r="W252" s="195"/>
      <c r="X252" s="195"/>
      <c r="Y252" s="195"/>
    </row>
    <row r="253" spans="6:25">
      <c r="F253" s="195"/>
      <c r="G253" s="195"/>
      <c r="H253" s="195"/>
      <c r="I253" s="195"/>
      <c r="J253" s="195"/>
      <c r="K253" s="195"/>
      <c r="L253" s="195"/>
      <c r="M253" s="195"/>
      <c r="N253" s="195"/>
      <c r="O253" s="195"/>
      <c r="P253" s="195"/>
      <c r="Q253" s="195"/>
      <c r="R253" s="195"/>
      <c r="S253" s="202"/>
      <c r="T253" s="195"/>
      <c r="U253" s="195"/>
      <c r="V253" s="195"/>
      <c r="W253" s="195"/>
      <c r="X253" s="195"/>
      <c r="Y253" s="195"/>
    </row>
    <row r="254" spans="6:25">
      <c r="F254" s="195"/>
      <c r="G254" s="195"/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  <c r="R254" s="195"/>
      <c r="S254" s="202"/>
      <c r="T254" s="195"/>
      <c r="U254" s="195"/>
      <c r="V254" s="195"/>
      <c r="W254" s="195"/>
      <c r="X254" s="195"/>
      <c r="Y254" s="195"/>
    </row>
    <row r="255" spans="6:25">
      <c r="F255" s="195"/>
      <c r="G255" s="195"/>
      <c r="H255" s="195"/>
      <c r="I255" s="195"/>
      <c r="J255" s="195"/>
      <c r="K255" s="195"/>
      <c r="L255" s="195"/>
      <c r="M255" s="195"/>
      <c r="N255" s="195"/>
      <c r="O255" s="195"/>
      <c r="P255" s="195"/>
      <c r="Q255" s="195"/>
      <c r="R255" s="195"/>
      <c r="S255" s="202"/>
      <c r="T255" s="195"/>
      <c r="U255" s="195"/>
      <c r="V255" s="195"/>
      <c r="W255" s="195"/>
      <c r="X255" s="195"/>
      <c r="Y255" s="195"/>
    </row>
    <row r="256" spans="6:25">
      <c r="F256" s="195"/>
      <c r="G256" s="195"/>
      <c r="H256" s="195"/>
      <c r="I256" s="195"/>
      <c r="J256" s="195"/>
      <c r="K256" s="195"/>
      <c r="L256" s="195"/>
      <c r="M256" s="195"/>
      <c r="N256" s="195"/>
      <c r="O256" s="195"/>
      <c r="P256" s="195"/>
      <c r="Q256" s="195"/>
      <c r="R256" s="195"/>
      <c r="S256" s="202"/>
      <c r="T256" s="195"/>
      <c r="U256" s="195"/>
      <c r="V256" s="195"/>
      <c r="W256" s="195"/>
      <c r="X256" s="195"/>
      <c r="Y256" s="195"/>
    </row>
    <row r="257" spans="6:25">
      <c r="F257" s="195"/>
      <c r="G257" s="195"/>
      <c r="H257" s="195"/>
      <c r="I257" s="195"/>
      <c r="J257" s="195"/>
      <c r="K257" s="195"/>
      <c r="L257" s="195"/>
      <c r="M257" s="195"/>
      <c r="N257" s="195"/>
      <c r="O257" s="195"/>
      <c r="P257" s="195"/>
      <c r="Q257" s="195"/>
      <c r="R257" s="195"/>
      <c r="S257" s="202"/>
      <c r="T257" s="195"/>
      <c r="U257" s="195"/>
      <c r="V257" s="195"/>
      <c r="W257" s="195"/>
      <c r="X257" s="195"/>
      <c r="Y257" s="195"/>
    </row>
    <row r="258" spans="6:25"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  <c r="R258" s="195"/>
      <c r="S258" s="202"/>
      <c r="T258" s="195"/>
      <c r="U258" s="195"/>
      <c r="V258" s="195"/>
      <c r="W258" s="195"/>
      <c r="X258" s="195"/>
      <c r="Y258" s="195"/>
    </row>
    <row r="259" spans="6:25">
      <c r="F259" s="195"/>
      <c r="G259" s="195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  <c r="R259" s="195"/>
      <c r="S259" s="202"/>
      <c r="T259" s="195"/>
      <c r="U259" s="195"/>
      <c r="V259" s="195"/>
      <c r="W259" s="195"/>
      <c r="X259" s="195"/>
      <c r="Y259" s="195"/>
    </row>
    <row r="260" spans="6:25">
      <c r="F260" s="195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202"/>
      <c r="T260" s="195"/>
      <c r="U260" s="195"/>
      <c r="V260" s="195"/>
      <c r="W260" s="195"/>
      <c r="X260" s="195"/>
      <c r="Y260" s="195"/>
    </row>
    <row r="261" spans="6:25"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202"/>
      <c r="T261" s="195"/>
      <c r="U261" s="195"/>
      <c r="V261" s="195"/>
      <c r="W261" s="195"/>
      <c r="X261" s="195"/>
      <c r="Y261" s="195"/>
    </row>
    <row r="262" spans="6:25"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202"/>
      <c r="T262" s="195"/>
      <c r="U262" s="195"/>
      <c r="V262" s="195"/>
      <c r="W262" s="195"/>
      <c r="X262" s="195"/>
      <c r="Y262" s="195"/>
    </row>
    <row r="263" spans="6:25">
      <c r="F263" s="195"/>
      <c r="G263" s="195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  <c r="R263" s="195"/>
      <c r="S263" s="202"/>
      <c r="T263" s="195"/>
      <c r="U263" s="195"/>
      <c r="V263" s="195"/>
      <c r="W263" s="195"/>
      <c r="X263" s="195"/>
      <c r="Y263" s="195"/>
    </row>
    <row r="264" spans="6:25"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202"/>
      <c r="T264" s="195"/>
      <c r="U264" s="195"/>
      <c r="V264" s="195"/>
      <c r="W264" s="195"/>
      <c r="X264" s="195"/>
      <c r="Y264" s="195"/>
    </row>
    <row r="265" spans="6:25">
      <c r="F265" s="195"/>
      <c r="G265" s="195"/>
      <c r="H265" s="195"/>
      <c r="I265" s="195"/>
      <c r="J265" s="195"/>
      <c r="K265" s="195"/>
      <c r="L265" s="195"/>
      <c r="M265" s="195"/>
      <c r="N265" s="195"/>
      <c r="O265" s="195"/>
      <c r="P265" s="195"/>
      <c r="Q265" s="195"/>
      <c r="R265" s="195"/>
      <c r="S265" s="202"/>
      <c r="T265" s="195"/>
      <c r="U265" s="195"/>
      <c r="V265" s="195"/>
      <c r="W265" s="195"/>
      <c r="X265" s="195"/>
      <c r="Y265" s="195"/>
    </row>
    <row r="266" spans="6:25">
      <c r="F266" s="195"/>
      <c r="G266" s="195"/>
      <c r="H266" s="195"/>
      <c r="I266" s="195"/>
      <c r="J266" s="195"/>
      <c r="K266" s="195"/>
      <c r="L266" s="195"/>
      <c r="M266" s="195"/>
      <c r="N266" s="195"/>
      <c r="O266" s="195"/>
      <c r="P266" s="195"/>
      <c r="Q266" s="195"/>
      <c r="R266" s="195"/>
      <c r="S266" s="202"/>
      <c r="T266" s="195"/>
      <c r="U266" s="195"/>
      <c r="V266" s="195"/>
      <c r="W266" s="195"/>
      <c r="X266" s="195"/>
      <c r="Y266" s="195"/>
    </row>
    <row r="267" spans="6:25">
      <c r="F267" s="195"/>
      <c r="G267" s="195"/>
      <c r="H267" s="195"/>
      <c r="I267" s="195"/>
      <c r="J267" s="195"/>
      <c r="K267" s="195"/>
      <c r="L267" s="195"/>
      <c r="M267" s="195"/>
      <c r="N267" s="195"/>
      <c r="O267" s="195"/>
      <c r="P267" s="195"/>
      <c r="Q267" s="195"/>
      <c r="R267" s="195"/>
      <c r="S267" s="202"/>
      <c r="T267" s="195"/>
      <c r="U267" s="195"/>
      <c r="V267" s="195"/>
      <c r="W267" s="195"/>
      <c r="X267" s="195"/>
      <c r="Y267" s="195"/>
    </row>
    <row r="268" spans="6:25"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202"/>
      <c r="T268" s="195"/>
      <c r="U268" s="195"/>
      <c r="V268" s="195"/>
      <c r="W268" s="195"/>
      <c r="X268" s="195"/>
      <c r="Y268" s="195"/>
    </row>
    <row r="269" spans="6:25"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202"/>
      <c r="T269" s="195"/>
      <c r="U269" s="195"/>
      <c r="V269" s="195"/>
      <c r="W269" s="195"/>
      <c r="X269" s="195"/>
      <c r="Y269" s="195"/>
    </row>
    <row r="270" spans="6:25">
      <c r="F270" s="195"/>
      <c r="G270" s="195"/>
      <c r="H270" s="195"/>
      <c r="I270" s="195"/>
      <c r="J270" s="195"/>
      <c r="K270" s="195"/>
      <c r="L270" s="195"/>
      <c r="M270" s="195"/>
      <c r="N270" s="195"/>
      <c r="O270" s="195"/>
      <c r="P270" s="195"/>
      <c r="Q270" s="195"/>
      <c r="R270" s="195"/>
      <c r="S270" s="202"/>
      <c r="T270" s="195"/>
      <c r="U270" s="195"/>
      <c r="V270" s="195"/>
      <c r="W270" s="195"/>
      <c r="X270" s="195"/>
      <c r="Y270" s="195"/>
    </row>
    <row r="271" spans="6:25">
      <c r="F271" s="195"/>
      <c r="G271" s="195"/>
      <c r="H271" s="195"/>
      <c r="I271" s="195"/>
      <c r="J271" s="195"/>
      <c r="K271" s="195"/>
      <c r="L271" s="195"/>
      <c r="M271" s="195"/>
      <c r="N271" s="195"/>
      <c r="O271" s="195"/>
      <c r="P271" s="195"/>
      <c r="Q271" s="195"/>
      <c r="R271" s="195"/>
      <c r="S271" s="202"/>
      <c r="T271" s="195"/>
      <c r="U271" s="195"/>
      <c r="V271" s="195"/>
      <c r="W271" s="195"/>
      <c r="X271" s="195"/>
      <c r="Y271" s="195"/>
    </row>
    <row r="272" spans="6:25">
      <c r="F272" s="195"/>
      <c r="G272" s="195"/>
      <c r="H272" s="195"/>
      <c r="I272" s="195"/>
      <c r="J272" s="195"/>
      <c r="K272" s="195"/>
      <c r="L272" s="195"/>
      <c r="M272" s="195"/>
      <c r="N272" s="195"/>
      <c r="O272" s="195"/>
      <c r="P272" s="195"/>
      <c r="Q272" s="195"/>
      <c r="R272" s="195"/>
      <c r="S272" s="202"/>
      <c r="T272" s="195"/>
      <c r="U272" s="195"/>
      <c r="V272" s="195"/>
      <c r="W272" s="195"/>
      <c r="X272" s="195"/>
      <c r="Y272" s="195"/>
    </row>
    <row r="273" spans="6:25">
      <c r="F273" s="195"/>
      <c r="G273" s="195"/>
      <c r="H273" s="195"/>
      <c r="I273" s="195"/>
      <c r="J273" s="195"/>
      <c r="K273" s="195"/>
      <c r="L273" s="195"/>
      <c r="M273" s="195"/>
      <c r="N273" s="195"/>
      <c r="O273" s="195"/>
      <c r="P273" s="195"/>
      <c r="Q273" s="195"/>
      <c r="R273" s="195"/>
      <c r="S273" s="202"/>
      <c r="T273" s="195"/>
      <c r="U273" s="195"/>
      <c r="V273" s="195"/>
      <c r="W273" s="195"/>
      <c r="X273" s="195"/>
      <c r="Y273" s="195"/>
    </row>
    <row r="274" spans="6:25"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  <c r="P274" s="195"/>
      <c r="Q274" s="195"/>
      <c r="R274" s="195"/>
      <c r="S274" s="202"/>
      <c r="T274" s="195"/>
      <c r="U274" s="195"/>
      <c r="V274" s="195"/>
      <c r="W274" s="195"/>
      <c r="X274" s="195"/>
      <c r="Y274" s="195"/>
    </row>
    <row r="275" spans="6:25">
      <c r="F275" s="195"/>
      <c r="G275" s="195"/>
      <c r="H275" s="195"/>
      <c r="I275" s="195"/>
      <c r="J275" s="195"/>
      <c r="K275" s="195"/>
      <c r="L275" s="195"/>
      <c r="M275" s="195"/>
      <c r="N275" s="195"/>
      <c r="O275" s="195"/>
      <c r="P275" s="195"/>
      <c r="Q275" s="195"/>
      <c r="R275" s="195"/>
      <c r="S275" s="202"/>
      <c r="T275" s="195"/>
      <c r="U275" s="195"/>
      <c r="V275" s="195"/>
      <c r="W275" s="195"/>
      <c r="X275" s="195"/>
      <c r="Y275" s="195"/>
    </row>
    <row r="276" spans="6:25">
      <c r="F276" s="195"/>
      <c r="G276" s="195"/>
      <c r="H276" s="195"/>
      <c r="I276" s="195"/>
      <c r="J276" s="195"/>
      <c r="K276" s="195"/>
      <c r="L276" s="195"/>
      <c r="M276" s="195"/>
      <c r="N276" s="195"/>
      <c r="O276" s="195"/>
      <c r="P276" s="195"/>
      <c r="Q276" s="195"/>
      <c r="R276" s="195"/>
      <c r="S276" s="202"/>
      <c r="T276" s="195"/>
      <c r="U276" s="195"/>
      <c r="V276" s="195"/>
      <c r="W276" s="195"/>
      <c r="X276" s="195"/>
      <c r="Y276" s="195"/>
    </row>
    <row r="277" spans="6:25">
      <c r="F277" s="195"/>
      <c r="G277" s="195"/>
      <c r="H277" s="195"/>
      <c r="I277" s="195"/>
      <c r="J277" s="195"/>
      <c r="K277" s="195"/>
      <c r="L277" s="195"/>
      <c r="M277" s="195"/>
      <c r="N277" s="195"/>
      <c r="O277" s="195"/>
      <c r="P277" s="195"/>
      <c r="Q277" s="195"/>
      <c r="R277" s="195"/>
      <c r="S277" s="202"/>
      <c r="T277" s="195"/>
      <c r="U277" s="195"/>
      <c r="V277" s="195"/>
      <c r="W277" s="195"/>
      <c r="X277" s="195"/>
      <c r="Y277" s="195"/>
    </row>
    <row r="278" spans="6:25">
      <c r="F278" s="195"/>
      <c r="G278" s="195"/>
      <c r="H278" s="195"/>
      <c r="I278" s="195"/>
      <c r="J278" s="195"/>
      <c r="K278" s="195"/>
      <c r="L278" s="195"/>
      <c r="M278" s="195"/>
      <c r="N278" s="195"/>
      <c r="O278" s="195"/>
      <c r="P278" s="195"/>
      <c r="Q278" s="195"/>
      <c r="R278" s="195"/>
      <c r="S278" s="202"/>
      <c r="T278" s="195"/>
      <c r="U278" s="195"/>
      <c r="V278" s="195"/>
      <c r="W278" s="195"/>
      <c r="X278" s="195"/>
      <c r="Y278" s="195"/>
    </row>
    <row r="279" spans="6:25">
      <c r="F279" s="195"/>
      <c r="G279" s="195"/>
      <c r="H279" s="195"/>
      <c r="I279" s="195"/>
      <c r="J279" s="195"/>
      <c r="K279" s="195"/>
      <c r="L279" s="195"/>
      <c r="M279" s="195"/>
      <c r="N279" s="195"/>
      <c r="O279" s="195"/>
      <c r="P279" s="195"/>
      <c r="Q279" s="195"/>
      <c r="R279" s="195"/>
      <c r="S279" s="202"/>
      <c r="T279" s="195"/>
      <c r="U279" s="195"/>
      <c r="V279" s="195"/>
      <c r="W279" s="195"/>
      <c r="X279" s="195"/>
      <c r="Y279" s="195"/>
    </row>
    <row r="280" spans="6:25">
      <c r="F280" s="195"/>
      <c r="G280" s="195"/>
      <c r="H280" s="195"/>
      <c r="I280" s="195"/>
      <c r="J280" s="195"/>
      <c r="K280" s="195"/>
      <c r="L280" s="195"/>
      <c r="M280" s="195"/>
      <c r="N280" s="195"/>
      <c r="O280" s="195"/>
      <c r="P280" s="195"/>
      <c r="Q280" s="195"/>
      <c r="R280" s="195"/>
      <c r="S280" s="202"/>
      <c r="T280" s="195"/>
      <c r="U280" s="195"/>
      <c r="V280" s="195"/>
      <c r="W280" s="195"/>
      <c r="X280" s="195"/>
      <c r="Y280" s="195"/>
    </row>
    <row r="281" spans="6:25">
      <c r="F281" s="195"/>
      <c r="G281" s="195"/>
      <c r="H281" s="195"/>
      <c r="I281" s="195"/>
      <c r="J281" s="195"/>
      <c r="K281" s="195"/>
      <c r="L281" s="195"/>
      <c r="M281" s="195"/>
      <c r="N281" s="195"/>
      <c r="O281" s="195"/>
      <c r="P281" s="195"/>
      <c r="Q281" s="195"/>
      <c r="R281" s="195"/>
      <c r="S281" s="202"/>
      <c r="T281" s="195"/>
      <c r="U281" s="195"/>
      <c r="V281" s="195"/>
      <c r="W281" s="195"/>
      <c r="X281" s="195"/>
      <c r="Y281" s="195"/>
    </row>
    <row r="282" spans="6:25">
      <c r="F282" s="195"/>
      <c r="G282" s="195"/>
      <c r="H282" s="195"/>
      <c r="I282" s="195"/>
      <c r="J282" s="195"/>
      <c r="K282" s="195"/>
      <c r="L282" s="195"/>
      <c r="M282" s="195"/>
      <c r="N282" s="195"/>
      <c r="O282" s="195"/>
      <c r="P282" s="195"/>
      <c r="Q282" s="195"/>
      <c r="R282" s="195"/>
      <c r="S282" s="202"/>
      <c r="T282" s="195"/>
      <c r="U282" s="195"/>
      <c r="V282" s="195"/>
      <c r="W282" s="195"/>
      <c r="X282" s="195"/>
      <c r="Y282" s="195"/>
    </row>
    <row r="283" spans="6:25">
      <c r="F283" s="195"/>
      <c r="G283" s="195"/>
      <c r="H283" s="195"/>
      <c r="I283" s="195"/>
      <c r="J283" s="195"/>
      <c r="K283" s="195"/>
      <c r="L283" s="195"/>
      <c r="M283" s="195"/>
      <c r="N283" s="195"/>
      <c r="O283" s="195"/>
      <c r="P283" s="195"/>
      <c r="Q283" s="195"/>
      <c r="R283" s="195"/>
      <c r="S283" s="202"/>
      <c r="T283" s="195"/>
      <c r="U283" s="195"/>
      <c r="V283" s="195"/>
      <c r="W283" s="195"/>
      <c r="X283" s="195"/>
      <c r="Y283" s="195"/>
    </row>
    <row r="284" spans="6:25">
      <c r="F284" s="195"/>
      <c r="G284" s="195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202"/>
      <c r="T284" s="195"/>
      <c r="U284" s="195"/>
      <c r="V284" s="195"/>
      <c r="W284" s="195"/>
      <c r="X284" s="195"/>
      <c r="Y284" s="195"/>
    </row>
    <row r="285" spans="6:25">
      <c r="F285" s="195"/>
      <c r="G285" s="195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  <c r="R285" s="195"/>
      <c r="S285" s="202"/>
      <c r="T285" s="195"/>
      <c r="U285" s="195"/>
      <c r="V285" s="195"/>
      <c r="W285" s="195"/>
      <c r="X285" s="195"/>
      <c r="Y285" s="195"/>
    </row>
    <row r="286" spans="6:25">
      <c r="F286" s="195"/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  <c r="R286" s="195"/>
      <c r="S286" s="202"/>
      <c r="T286" s="195"/>
      <c r="U286" s="195"/>
      <c r="V286" s="195"/>
      <c r="W286" s="195"/>
      <c r="X286" s="195"/>
      <c r="Y286" s="195"/>
    </row>
    <row r="287" spans="6:25">
      <c r="F287" s="195"/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  <c r="R287" s="195"/>
      <c r="S287" s="202"/>
      <c r="T287" s="195"/>
      <c r="U287" s="195"/>
      <c r="V287" s="195"/>
      <c r="W287" s="195"/>
      <c r="X287" s="195"/>
      <c r="Y287" s="195"/>
    </row>
    <row r="288" spans="6:25">
      <c r="F288" s="195"/>
      <c r="G288" s="195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  <c r="R288" s="195"/>
      <c r="S288" s="202"/>
      <c r="T288" s="195"/>
      <c r="U288" s="195"/>
      <c r="V288" s="195"/>
      <c r="W288" s="195"/>
      <c r="X288" s="195"/>
      <c r="Y288" s="195"/>
    </row>
    <row r="289" spans="6:25">
      <c r="F289" s="195"/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  <c r="R289" s="195"/>
      <c r="S289" s="202"/>
      <c r="T289" s="195"/>
      <c r="U289" s="195"/>
      <c r="V289" s="195"/>
      <c r="W289" s="195"/>
      <c r="X289" s="195"/>
      <c r="Y289" s="195"/>
    </row>
    <row r="290" spans="6:25">
      <c r="F290" s="195"/>
      <c r="G290" s="195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  <c r="R290" s="195"/>
      <c r="S290" s="202"/>
      <c r="T290" s="195"/>
      <c r="U290" s="195"/>
      <c r="V290" s="195"/>
      <c r="W290" s="195"/>
      <c r="X290" s="195"/>
      <c r="Y290" s="195"/>
    </row>
    <row r="291" spans="6:25">
      <c r="F291" s="195"/>
      <c r="G291" s="195"/>
      <c r="H291" s="195"/>
      <c r="I291" s="195"/>
      <c r="J291" s="195"/>
      <c r="K291" s="195"/>
      <c r="L291" s="195"/>
      <c r="M291" s="195"/>
      <c r="N291" s="195"/>
      <c r="O291" s="195"/>
      <c r="P291" s="195"/>
      <c r="Q291" s="195"/>
      <c r="R291" s="195"/>
      <c r="S291" s="202"/>
      <c r="T291" s="195"/>
      <c r="U291" s="195"/>
      <c r="V291" s="195"/>
      <c r="W291" s="195"/>
      <c r="X291" s="195"/>
      <c r="Y291" s="195"/>
    </row>
    <row r="292" spans="6:25">
      <c r="F292" s="195"/>
      <c r="G292" s="195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  <c r="R292" s="195"/>
      <c r="S292" s="202"/>
      <c r="T292" s="195"/>
      <c r="U292" s="195"/>
      <c r="V292" s="195"/>
      <c r="W292" s="195"/>
      <c r="X292" s="195"/>
      <c r="Y292" s="195"/>
    </row>
    <row r="293" spans="6:25">
      <c r="F293" s="195"/>
      <c r="G293" s="195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  <c r="R293" s="195"/>
      <c r="S293" s="202"/>
      <c r="T293" s="195"/>
      <c r="U293" s="195"/>
      <c r="V293" s="195"/>
      <c r="W293" s="195"/>
      <c r="X293" s="195"/>
      <c r="Y293" s="195"/>
    </row>
    <row r="294" spans="6:25"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202"/>
      <c r="T294" s="195"/>
      <c r="U294" s="195"/>
      <c r="V294" s="195"/>
      <c r="W294" s="195"/>
      <c r="X294" s="195"/>
      <c r="Y294" s="195"/>
    </row>
    <row r="295" spans="6:25">
      <c r="F295" s="195"/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  <c r="R295" s="195"/>
      <c r="S295" s="202"/>
      <c r="T295" s="195"/>
      <c r="U295" s="195"/>
      <c r="V295" s="195"/>
      <c r="W295" s="195"/>
      <c r="X295" s="195"/>
      <c r="Y295" s="195"/>
    </row>
    <row r="296" spans="6:25"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202"/>
      <c r="T296" s="195"/>
      <c r="U296" s="195"/>
      <c r="V296" s="195"/>
      <c r="W296" s="195"/>
      <c r="X296" s="195"/>
      <c r="Y296" s="195"/>
    </row>
    <row r="297" spans="6:25">
      <c r="F297" s="195"/>
      <c r="G297" s="195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  <c r="R297" s="195"/>
      <c r="S297" s="202"/>
      <c r="T297" s="195"/>
      <c r="U297" s="195"/>
      <c r="V297" s="195"/>
      <c r="W297" s="195"/>
      <c r="X297" s="195"/>
      <c r="Y297" s="195"/>
    </row>
    <row r="298" spans="6:25">
      <c r="F298" s="195"/>
      <c r="G298" s="195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  <c r="R298" s="195"/>
      <c r="S298" s="202"/>
      <c r="T298" s="195"/>
      <c r="U298" s="195"/>
      <c r="V298" s="195"/>
      <c r="W298" s="195"/>
      <c r="X298" s="195"/>
      <c r="Y298" s="195"/>
    </row>
    <row r="299" spans="6:25">
      <c r="F299" s="195"/>
      <c r="G299" s="195"/>
      <c r="H299" s="195"/>
      <c r="I299" s="195"/>
      <c r="J299" s="195"/>
      <c r="K299" s="195"/>
      <c r="L299" s="195"/>
      <c r="M299" s="195"/>
      <c r="N299" s="195"/>
      <c r="O299" s="195"/>
      <c r="P299" s="195"/>
      <c r="Q299" s="195"/>
      <c r="R299" s="195"/>
      <c r="S299" s="202"/>
      <c r="T299" s="195"/>
      <c r="U299" s="195"/>
      <c r="V299" s="195"/>
      <c r="W299" s="195"/>
      <c r="X299" s="195"/>
      <c r="Y299" s="195"/>
    </row>
    <row r="300" spans="6:25">
      <c r="F300" s="195"/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202"/>
      <c r="T300" s="195"/>
      <c r="U300" s="195"/>
      <c r="V300" s="195"/>
      <c r="W300" s="195"/>
      <c r="X300" s="195"/>
      <c r="Y300" s="195"/>
    </row>
    <row r="301" spans="6:25">
      <c r="F301" s="195"/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202"/>
      <c r="T301" s="195"/>
      <c r="U301" s="195"/>
      <c r="V301" s="195"/>
      <c r="W301" s="195"/>
      <c r="X301" s="195"/>
      <c r="Y301" s="195"/>
    </row>
    <row r="302" spans="6:25">
      <c r="F302" s="195"/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  <c r="R302" s="195"/>
      <c r="S302" s="202"/>
      <c r="T302" s="195"/>
      <c r="U302" s="195"/>
      <c r="V302" s="195"/>
      <c r="W302" s="195"/>
      <c r="X302" s="195"/>
      <c r="Y302" s="195"/>
    </row>
    <row r="303" spans="6:25">
      <c r="F303" s="195"/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  <c r="R303" s="195"/>
      <c r="S303" s="202"/>
      <c r="T303" s="195"/>
      <c r="U303" s="195"/>
      <c r="V303" s="195"/>
      <c r="W303" s="195"/>
      <c r="X303" s="195"/>
      <c r="Y303" s="195"/>
    </row>
    <row r="304" spans="6:25">
      <c r="F304" s="195"/>
      <c r="G304" s="195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  <c r="R304" s="195"/>
      <c r="S304" s="202"/>
      <c r="T304" s="195"/>
      <c r="U304" s="195"/>
      <c r="V304" s="195"/>
      <c r="W304" s="195"/>
      <c r="X304" s="195"/>
      <c r="Y304" s="195"/>
    </row>
    <row r="305" spans="6:25">
      <c r="F305" s="195"/>
      <c r="G305" s="195"/>
      <c r="H305" s="195"/>
      <c r="I305" s="195"/>
      <c r="J305" s="195"/>
      <c r="K305" s="195"/>
      <c r="L305" s="195"/>
      <c r="M305" s="195"/>
      <c r="N305" s="195"/>
      <c r="O305" s="195"/>
      <c r="P305" s="195"/>
      <c r="Q305" s="195"/>
      <c r="R305" s="195"/>
      <c r="S305" s="202"/>
      <c r="T305" s="195"/>
      <c r="U305" s="195"/>
      <c r="V305" s="195"/>
      <c r="W305" s="195"/>
      <c r="X305" s="195"/>
      <c r="Y305" s="195"/>
    </row>
    <row r="306" spans="6:25">
      <c r="F306" s="195"/>
      <c r="G306" s="195"/>
      <c r="H306" s="195"/>
      <c r="I306" s="195"/>
      <c r="J306" s="195"/>
      <c r="K306" s="195"/>
      <c r="L306" s="195"/>
      <c r="M306" s="195"/>
      <c r="N306" s="195"/>
      <c r="O306" s="195"/>
      <c r="P306" s="195"/>
      <c r="Q306" s="195"/>
      <c r="R306" s="195"/>
      <c r="S306" s="202"/>
      <c r="T306" s="195"/>
      <c r="U306" s="195"/>
      <c r="V306" s="195"/>
      <c r="W306" s="195"/>
      <c r="X306" s="195"/>
      <c r="Y306" s="195"/>
    </row>
    <row r="307" spans="6:25">
      <c r="F307" s="195"/>
      <c r="G307" s="195"/>
      <c r="H307" s="195"/>
      <c r="I307" s="195"/>
      <c r="J307" s="195"/>
      <c r="K307" s="195"/>
      <c r="L307" s="195"/>
      <c r="M307" s="195"/>
      <c r="N307" s="195"/>
      <c r="O307" s="195"/>
      <c r="P307" s="195"/>
      <c r="Q307" s="195"/>
      <c r="R307" s="195"/>
      <c r="S307" s="202"/>
      <c r="T307" s="195"/>
      <c r="U307" s="195"/>
      <c r="V307" s="195"/>
      <c r="W307" s="195"/>
      <c r="X307" s="195"/>
      <c r="Y307" s="195"/>
    </row>
    <row r="308" spans="6:25">
      <c r="F308" s="195"/>
      <c r="G308" s="195"/>
      <c r="H308" s="195"/>
      <c r="I308" s="195"/>
      <c r="J308" s="195"/>
      <c r="K308" s="195"/>
      <c r="L308" s="195"/>
      <c r="M308" s="195"/>
      <c r="N308" s="195"/>
      <c r="O308" s="195"/>
      <c r="P308" s="195"/>
      <c r="Q308" s="195"/>
      <c r="R308" s="195"/>
      <c r="S308" s="202"/>
      <c r="T308" s="195"/>
      <c r="U308" s="195"/>
      <c r="V308" s="195"/>
      <c r="W308" s="195"/>
      <c r="X308" s="195"/>
      <c r="Y308" s="195"/>
    </row>
    <row r="309" spans="6:25">
      <c r="F309" s="195"/>
      <c r="G309" s="195"/>
      <c r="H309" s="195"/>
      <c r="I309" s="195"/>
      <c r="J309" s="195"/>
      <c r="K309" s="195"/>
      <c r="L309" s="195"/>
      <c r="M309" s="195"/>
      <c r="N309" s="195"/>
      <c r="O309" s="195"/>
      <c r="P309" s="195"/>
      <c r="Q309" s="195"/>
      <c r="R309" s="195"/>
      <c r="S309" s="202"/>
      <c r="T309" s="195"/>
      <c r="U309" s="195"/>
      <c r="V309" s="195"/>
      <c r="W309" s="195"/>
      <c r="X309" s="195"/>
      <c r="Y309" s="195"/>
    </row>
    <row r="310" spans="6:25">
      <c r="F310" s="195"/>
      <c r="G310" s="195"/>
      <c r="H310" s="195"/>
      <c r="I310" s="195"/>
      <c r="J310" s="195"/>
      <c r="K310" s="195"/>
      <c r="L310" s="195"/>
      <c r="M310" s="195"/>
      <c r="N310" s="195"/>
      <c r="O310" s="195"/>
      <c r="P310" s="195"/>
      <c r="Q310" s="195"/>
      <c r="R310" s="195"/>
      <c r="S310" s="202"/>
      <c r="T310" s="195"/>
      <c r="U310" s="195"/>
      <c r="V310" s="195"/>
      <c r="W310" s="195"/>
      <c r="X310" s="195"/>
      <c r="Y310" s="195"/>
    </row>
    <row r="311" spans="6:25">
      <c r="F311" s="195"/>
      <c r="G311" s="195"/>
      <c r="H311" s="195"/>
      <c r="I311" s="195"/>
      <c r="J311" s="195"/>
      <c r="K311" s="195"/>
      <c r="L311" s="195"/>
      <c r="M311" s="195"/>
      <c r="N311" s="195"/>
      <c r="O311" s="195"/>
      <c r="P311" s="195"/>
      <c r="Q311" s="195"/>
      <c r="R311" s="195"/>
      <c r="S311" s="202"/>
      <c r="T311" s="195"/>
      <c r="U311" s="195"/>
      <c r="V311" s="195"/>
      <c r="W311" s="195"/>
      <c r="X311" s="195"/>
      <c r="Y311" s="195"/>
    </row>
    <row r="312" spans="6:25">
      <c r="F312" s="195"/>
      <c r="G312" s="195"/>
      <c r="H312" s="195"/>
      <c r="I312" s="195"/>
      <c r="J312" s="195"/>
      <c r="K312" s="195"/>
      <c r="L312" s="195"/>
      <c r="M312" s="195"/>
      <c r="N312" s="195"/>
      <c r="O312" s="195"/>
      <c r="P312" s="195"/>
      <c r="Q312" s="195"/>
      <c r="R312" s="195"/>
      <c r="S312" s="202"/>
      <c r="T312" s="195"/>
      <c r="U312" s="195"/>
      <c r="V312" s="195"/>
      <c r="W312" s="195"/>
      <c r="X312" s="195"/>
      <c r="Y312" s="195"/>
    </row>
    <row r="313" spans="6:25">
      <c r="F313" s="195"/>
      <c r="G313" s="195"/>
      <c r="H313" s="195"/>
      <c r="I313" s="195"/>
      <c r="J313" s="195"/>
      <c r="K313" s="195"/>
      <c r="L313" s="195"/>
      <c r="M313" s="195"/>
      <c r="N313" s="195"/>
      <c r="O313" s="195"/>
      <c r="P313" s="195"/>
      <c r="Q313" s="195"/>
      <c r="R313" s="195"/>
      <c r="S313" s="202"/>
      <c r="T313" s="195"/>
      <c r="U313" s="195"/>
      <c r="V313" s="195"/>
      <c r="W313" s="195"/>
      <c r="X313" s="195"/>
      <c r="Y313" s="195"/>
    </row>
    <row r="314" spans="6:25">
      <c r="F314" s="195"/>
      <c r="G314" s="195"/>
      <c r="H314" s="195"/>
      <c r="I314" s="195"/>
      <c r="J314" s="195"/>
      <c r="K314" s="195"/>
      <c r="L314" s="195"/>
      <c r="M314" s="195"/>
      <c r="N314" s="195"/>
      <c r="O314" s="195"/>
      <c r="P314" s="195"/>
      <c r="Q314" s="195"/>
      <c r="R314" s="195"/>
      <c r="S314" s="202"/>
      <c r="T314" s="195"/>
      <c r="U314" s="195"/>
      <c r="V314" s="195"/>
      <c r="W314" s="195"/>
      <c r="X314" s="195"/>
      <c r="Y314" s="195"/>
    </row>
    <row r="315" spans="6:25">
      <c r="F315" s="195"/>
      <c r="G315" s="195"/>
      <c r="H315" s="195"/>
      <c r="I315" s="195"/>
      <c r="J315" s="195"/>
      <c r="K315" s="195"/>
      <c r="L315" s="195"/>
      <c r="M315" s="195"/>
      <c r="N315" s="195"/>
      <c r="O315" s="195"/>
      <c r="P315" s="195"/>
      <c r="Q315" s="195"/>
      <c r="R315" s="195"/>
      <c r="S315" s="202"/>
      <c r="T315" s="195"/>
      <c r="U315" s="195"/>
      <c r="V315" s="195"/>
      <c r="W315" s="195"/>
      <c r="X315" s="195"/>
      <c r="Y315" s="195"/>
    </row>
    <row r="316" spans="6:25">
      <c r="F316" s="195"/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  <c r="R316" s="195"/>
      <c r="S316" s="202"/>
      <c r="T316" s="195"/>
      <c r="U316" s="195"/>
      <c r="V316" s="195"/>
      <c r="W316" s="195"/>
      <c r="X316" s="195"/>
      <c r="Y316" s="195"/>
    </row>
    <row r="317" spans="6:25">
      <c r="F317" s="195"/>
      <c r="G317" s="195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  <c r="R317" s="195"/>
      <c r="S317" s="202"/>
      <c r="T317" s="195"/>
      <c r="U317" s="195"/>
      <c r="V317" s="195"/>
      <c r="W317" s="195"/>
      <c r="X317" s="195"/>
      <c r="Y317" s="195"/>
    </row>
    <row r="318" spans="6:25">
      <c r="F318" s="195"/>
      <c r="G318" s="195"/>
      <c r="H318" s="195"/>
      <c r="I318" s="195"/>
      <c r="J318" s="195"/>
      <c r="K318" s="195"/>
      <c r="L318" s="195"/>
      <c r="M318" s="195"/>
      <c r="N318" s="195"/>
      <c r="O318" s="195"/>
      <c r="P318" s="195"/>
      <c r="Q318" s="195"/>
      <c r="R318" s="195"/>
      <c r="S318" s="202"/>
      <c r="T318" s="195"/>
      <c r="U318" s="195"/>
      <c r="V318" s="195"/>
      <c r="W318" s="195"/>
      <c r="X318" s="195"/>
      <c r="Y318" s="195"/>
    </row>
    <row r="319" spans="6:25">
      <c r="F319" s="195"/>
      <c r="G319" s="195"/>
      <c r="H319" s="195"/>
      <c r="I319" s="195"/>
      <c r="J319" s="195"/>
      <c r="K319" s="195"/>
      <c r="L319" s="195"/>
      <c r="M319" s="195"/>
      <c r="N319" s="195"/>
      <c r="O319" s="195"/>
      <c r="P319" s="195"/>
      <c r="Q319" s="195"/>
      <c r="R319" s="195"/>
      <c r="S319" s="202"/>
      <c r="T319" s="195"/>
      <c r="U319" s="195"/>
      <c r="V319" s="195"/>
      <c r="W319" s="195"/>
      <c r="X319" s="195"/>
      <c r="Y319" s="195"/>
    </row>
    <row r="320" spans="6:25">
      <c r="F320" s="195"/>
      <c r="G320" s="195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  <c r="R320" s="195"/>
      <c r="S320" s="202"/>
      <c r="T320" s="195"/>
      <c r="U320" s="195"/>
      <c r="V320" s="195"/>
      <c r="W320" s="195"/>
      <c r="X320" s="195"/>
      <c r="Y320" s="195"/>
    </row>
    <row r="321" spans="6:25">
      <c r="F321" s="195"/>
      <c r="G321" s="195"/>
      <c r="H321" s="195"/>
      <c r="I321" s="195"/>
      <c r="J321" s="195"/>
      <c r="K321" s="195"/>
      <c r="L321" s="195"/>
      <c r="M321" s="195"/>
      <c r="N321" s="195"/>
      <c r="O321" s="195"/>
      <c r="P321" s="195"/>
      <c r="Q321" s="195"/>
      <c r="R321" s="195"/>
      <c r="S321" s="202"/>
      <c r="T321" s="195"/>
      <c r="U321" s="195"/>
      <c r="V321" s="195"/>
      <c r="W321" s="195"/>
      <c r="X321" s="195"/>
      <c r="Y321" s="195"/>
    </row>
    <row r="322" spans="6:25">
      <c r="F322" s="195"/>
      <c r="G322" s="195"/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  <c r="R322" s="195"/>
      <c r="S322" s="202"/>
      <c r="T322" s="195"/>
      <c r="U322" s="195"/>
      <c r="V322" s="195"/>
      <c r="W322" s="195"/>
      <c r="X322" s="195"/>
      <c r="Y322" s="195"/>
    </row>
    <row r="323" spans="6:25">
      <c r="F323" s="195"/>
      <c r="G323" s="195"/>
      <c r="H323" s="195"/>
      <c r="I323" s="195"/>
      <c r="J323" s="195"/>
      <c r="K323" s="195"/>
      <c r="L323" s="195"/>
      <c r="M323" s="195"/>
      <c r="N323" s="195"/>
      <c r="O323" s="195"/>
      <c r="P323" s="195"/>
      <c r="Q323" s="195"/>
      <c r="R323" s="195"/>
      <c r="S323" s="202"/>
      <c r="T323" s="195"/>
      <c r="U323" s="195"/>
      <c r="V323" s="195"/>
      <c r="W323" s="195"/>
      <c r="X323" s="195"/>
      <c r="Y323" s="195"/>
    </row>
    <row r="324" spans="6:25">
      <c r="F324" s="195"/>
      <c r="G324" s="195"/>
      <c r="H324" s="195"/>
      <c r="I324" s="195"/>
      <c r="J324" s="195"/>
      <c r="K324" s="195"/>
      <c r="L324" s="195"/>
      <c r="M324" s="195"/>
      <c r="N324" s="195"/>
      <c r="O324" s="195"/>
      <c r="P324" s="195"/>
      <c r="Q324" s="195"/>
      <c r="R324" s="195"/>
      <c r="S324" s="202"/>
      <c r="T324" s="195"/>
      <c r="U324" s="195"/>
      <c r="V324" s="195"/>
      <c r="W324" s="195"/>
      <c r="X324" s="195"/>
      <c r="Y324" s="195"/>
    </row>
    <row r="325" spans="6:25">
      <c r="F325" s="195"/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202"/>
      <c r="T325" s="195"/>
      <c r="U325" s="195"/>
      <c r="V325" s="195"/>
      <c r="W325" s="195"/>
      <c r="X325" s="195"/>
      <c r="Y325" s="195"/>
    </row>
    <row r="326" spans="6:25">
      <c r="F326" s="195"/>
      <c r="G326" s="195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  <c r="R326" s="195"/>
      <c r="S326" s="202"/>
      <c r="T326" s="195"/>
      <c r="U326" s="195"/>
      <c r="V326" s="195"/>
      <c r="W326" s="195"/>
      <c r="X326" s="195"/>
      <c r="Y326" s="195"/>
    </row>
    <row r="327" spans="6:25">
      <c r="F327" s="195"/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  <c r="R327" s="195"/>
      <c r="S327" s="202"/>
      <c r="T327" s="195"/>
      <c r="U327" s="195"/>
      <c r="V327" s="195"/>
      <c r="W327" s="195"/>
      <c r="X327" s="195"/>
      <c r="Y327" s="195"/>
    </row>
    <row r="328" spans="6:25"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202"/>
      <c r="T328" s="195"/>
      <c r="U328" s="195"/>
      <c r="V328" s="195"/>
      <c r="W328" s="195"/>
      <c r="X328" s="195"/>
      <c r="Y328" s="195"/>
    </row>
    <row r="329" spans="6:25">
      <c r="F329" s="195"/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  <c r="R329" s="195"/>
      <c r="S329" s="202"/>
      <c r="T329" s="195"/>
      <c r="U329" s="195"/>
      <c r="V329" s="195"/>
      <c r="W329" s="195"/>
      <c r="X329" s="195"/>
      <c r="Y329" s="195"/>
    </row>
    <row r="330" spans="6:25"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  <c r="R330" s="195"/>
      <c r="S330" s="202"/>
      <c r="T330" s="195"/>
      <c r="U330" s="195"/>
      <c r="V330" s="195"/>
      <c r="W330" s="195"/>
      <c r="X330" s="195"/>
      <c r="Y330" s="195"/>
    </row>
    <row r="331" spans="6:25">
      <c r="F331" s="195"/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  <c r="R331" s="195"/>
      <c r="S331" s="202"/>
      <c r="T331" s="195"/>
      <c r="U331" s="195"/>
      <c r="V331" s="195"/>
      <c r="W331" s="195"/>
      <c r="X331" s="195"/>
      <c r="Y331" s="195"/>
    </row>
    <row r="332" spans="6:25">
      <c r="F332" s="195"/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  <c r="R332" s="195"/>
      <c r="S332" s="202"/>
      <c r="T332" s="195"/>
      <c r="U332" s="195"/>
      <c r="V332" s="195"/>
      <c r="W332" s="195"/>
      <c r="X332" s="195"/>
      <c r="Y332" s="195"/>
    </row>
    <row r="333" spans="6:25">
      <c r="F333" s="195"/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  <c r="R333" s="195"/>
      <c r="S333" s="202"/>
      <c r="T333" s="195"/>
      <c r="U333" s="195"/>
      <c r="V333" s="195"/>
      <c r="W333" s="195"/>
      <c r="X333" s="195"/>
      <c r="Y333" s="195"/>
    </row>
    <row r="334" spans="6:25">
      <c r="F334" s="195"/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  <c r="R334" s="195"/>
      <c r="S334" s="202"/>
      <c r="T334" s="195"/>
      <c r="U334" s="195"/>
      <c r="V334" s="195"/>
      <c r="W334" s="195"/>
      <c r="X334" s="195"/>
      <c r="Y334" s="195"/>
    </row>
    <row r="335" spans="6:25">
      <c r="F335" s="195"/>
      <c r="G335" s="195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  <c r="R335" s="195"/>
      <c r="S335" s="202"/>
      <c r="T335" s="195"/>
      <c r="U335" s="195"/>
      <c r="V335" s="195"/>
      <c r="W335" s="195"/>
      <c r="X335" s="195"/>
      <c r="Y335" s="195"/>
    </row>
    <row r="336" spans="6:25">
      <c r="F336" s="195"/>
      <c r="G336" s="195"/>
      <c r="H336" s="195"/>
      <c r="I336" s="195"/>
      <c r="J336" s="195"/>
      <c r="K336" s="195"/>
      <c r="L336" s="195"/>
      <c r="M336" s="195"/>
      <c r="N336" s="195"/>
      <c r="O336" s="195"/>
      <c r="P336" s="195"/>
      <c r="Q336" s="195"/>
      <c r="R336" s="195"/>
      <c r="S336" s="202"/>
      <c r="T336" s="195"/>
      <c r="U336" s="195"/>
      <c r="V336" s="195"/>
      <c r="W336" s="195"/>
      <c r="X336" s="195"/>
      <c r="Y336" s="195"/>
    </row>
    <row r="337" spans="6:25">
      <c r="F337" s="195"/>
      <c r="G337" s="195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  <c r="R337" s="195"/>
      <c r="S337" s="202"/>
      <c r="T337" s="195"/>
      <c r="U337" s="195"/>
      <c r="V337" s="195"/>
      <c r="W337" s="195"/>
      <c r="X337" s="195"/>
      <c r="Y337" s="195"/>
    </row>
    <row r="338" spans="6:25">
      <c r="F338" s="195"/>
      <c r="G338" s="195"/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  <c r="R338" s="195"/>
      <c r="S338" s="202"/>
      <c r="T338" s="195"/>
      <c r="U338" s="195"/>
      <c r="V338" s="195"/>
      <c r="W338" s="195"/>
      <c r="X338" s="195"/>
      <c r="Y338" s="195"/>
    </row>
    <row r="339" spans="6:25">
      <c r="F339" s="195"/>
      <c r="G339" s="195"/>
      <c r="H339" s="195"/>
      <c r="I339" s="195"/>
      <c r="J339" s="195"/>
      <c r="K339" s="195"/>
      <c r="L339" s="195"/>
      <c r="M339" s="195"/>
      <c r="N339" s="195"/>
      <c r="O339" s="195"/>
      <c r="P339" s="195"/>
      <c r="Q339" s="195"/>
      <c r="R339" s="195"/>
      <c r="S339" s="202"/>
      <c r="T339" s="195"/>
      <c r="U339" s="195"/>
      <c r="V339" s="195"/>
      <c r="W339" s="195"/>
      <c r="X339" s="195"/>
      <c r="Y339" s="195"/>
    </row>
    <row r="340" spans="6:25">
      <c r="F340" s="195"/>
      <c r="G340" s="195"/>
      <c r="H340" s="195"/>
      <c r="I340" s="195"/>
      <c r="J340" s="195"/>
      <c r="K340" s="195"/>
      <c r="L340" s="195"/>
      <c r="M340" s="195"/>
      <c r="N340" s="195"/>
      <c r="O340" s="195"/>
      <c r="P340" s="195"/>
      <c r="Q340" s="195"/>
      <c r="R340" s="195"/>
      <c r="S340" s="202"/>
      <c r="T340" s="195"/>
      <c r="U340" s="195"/>
      <c r="V340" s="195"/>
      <c r="W340" s="195"/>
      <c r="X340" s="195"/>
      <c r="Y340" s="195"/>
    </row>
    <row r="341" spans="6:25">
      <c r="F341" s="195"/>
      <c r="G341" s="195"/>
      <c r="H341" s="195"/>
      <c r="I341" s="195"/>
      <c r="J341" s="195"/>
      <c r="K341" s="195"/>
      <c r="L341" s="195"/>
      <c r="M341" s="195"/>
      <c r="N341" s="195"/>
      <c r="O341" s="195"/>
      <c r="P341" s="195"/>
      <c r="Q341" s="195"/>
      <c r="R341" s="195"/>
      <c r="S341" s="202"/>
      <c r="T341" s="195"/>
      <c r="U341" s="195"/>
      <c r="V341" s="195"/>
      <c r="W341" s="195"/>
      <c r="X341" s="195"/>
      <c r="Y341" s="195"/>
    </row>
    <row r="342" spans="6:25">
      <c r="F342" s="195"/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  <c r="R342" s="195"/>
      <c r="S342" s="202"/>
      <c r="T342" s="195"/>
      <c r="U342" s="195"/>
      <c r="V342" s="195"/>
      <c r="W342" s="195"/>
      <c r="X342" s="195"/>
      <c r="Y342" s="195"/>
    </row>
    <row r="343" spans="6:25">
      <c r="F343" s="195"/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  <c r="R343" s="195"/>
      <c r="S343" s="202"/>
      <c r="T343" s="195"/>
      <c r="U343" s="195"/>
      <c r="V343" s="195"/>
      <c r="W343" s="195"/>
      <c r="X343" s="195"/>
      <c r="Y343" s="195"/>
    </row>
    <row r="344" spans="6:25">
      <c r="F344" s="195"/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  <c r="R344" s="195"/>
      <c r="S344" s="202"/>
      <c r="T344" s="195"/>
      <c r="U344" s="195"/>
      <c r="V344" s="195"/>
      <c r="W344" s="195"/>
      <c r="X344" s="195"/>
      <c r="Y344" s="195"/>
    </row>
    <row r="345" spans="6:25">
      <c r="F345" s="195"/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  <c r="R345" s="195"/>
      <c r="S345" s="202"/>
      <c r="T345" s="195"/>
      <c r="U345" s="195"/>
      <c r="V345" s="195"/>
      <c r="W345" s="195"/>
      <c r="X345" s="195"/>
      <c r="Y345" s="195"/>
    </row>
    <row r="346" spans="6:25">
      <c r="F346" s="195"/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  <c r="R346" s="195"/>
      <c r="S346" s="202"/>
      <c r="T346" s="195"/>
      <c r="U346" s="195"/>
      <c r="V346" s="195"/>
      <c r="W346" s="195"/>
      <c r="X346" s="195"/>
      <c r="Y346" s="195"/>
    </row>
    <row r="347" spans="6:25">
      <c r="F347" s="195"/>
      <c r="G347" s="195"/>
      <c r="H347" s="195"/>
      <c r="I347" s="195"/>
      <c r="J347" s="195"/>
      <c r="K347" s="195"/>
      <c r="L347" s="195"/>
      <c r="M347" s="195"/>
      <c r="N347" s="195"/>
      <c r="O347" s="195"/>
      <c r="P347" s="195"/>
      <c r="Q347" s="195"/>
      <c r="R347" s="195"/>
      <c r="S347" s="202"/>
      <c r="T347" s="195"/>
      <c r="U347" s="195"/>
      <c r="V347" s="195"/>
      <c r="W347" s="195"/>
      <c r="X347" s="195"/>
      <c r="Y347" s="195"/>
    </row>
    <row r="348" spans="6:25">
      <c r="F348" s="195"/>
      <c r="G348" s="195"/>
      <c r="H348" s="195"/>
      <c r="I348" s="195"/>
      <c r="J348" s="195"/>
      <c r="K348" s="195"/>
      <c r="L348" s="195"/>
      <c r="M348" s="195"/>
      <c r="N348" s="195"/>
      <c r="O348" s="195"/>
      <c r="P348" s="195"/>
      <c r="Q348" s="195"/>
      <c r="R348" s="195"/>
      <c r="S348" s="202"/>
      <c r="T348" s="195"/>
      <c r="U348" s="195"/>
      <c r="V348" s="195"/>
      <c r="W348" s="195"/>
      <c r="X348" s="195"/>
      <c r="Y348" s="195"/>
    </row>
    <row r="349" spans="6:25">
      <c r="F349" s="195"/>
      <c r="G349" s="195"/>
      <c r="H349" s="195"/>
      <c r="I349" s="195"/>
      <c r="J349" s="195"/>
      <c r="K349" s="195"/>
      <c r="L349" s="195"/>
      <c r="M349" s="195"/>
      <c r="N349" s="195"/>
      <c r="O349" s="195"/>
      <c r="P349" s="195"/>
      <c r="Q349" s="195"/>
      <c r="R349" s="195"/>
      <c r="S349" s="202"/>
      <c r="T349" s="195"/>
      <c r="U349" s="195"/>
      <c r="V349" s="195"/>
      <c r="W349" s="195"/>
      <c r="X349" s="195"/>
      <c r="Y349" s="195"/>
    </row>
    <row r="350" spans="6:25">
      <c r="F350" s="195"/>
      <c r="G350" s="195"/>
      <c r="H350" s="195"/>
      <c r="I350" s="195"/>
      <c r="J350" s="195"/>
      <c r="K350" s="195"/>
      <c r="L350" s="195"/>
      <c r="M350" s="195"/>
      <c r="N350" s="195"/>
      <c r="O350" s="195"/>
      <c r="P350" s="195"/>
      <c r="Q350" s="195"/>
      <c r="R350" s="195"/>
      <c r="S350" s="202"/>
      <c r="T350" s="195"/>
      <c r="U350" s="195"/>
      <c r="V350" s="195"/>
      <c r="W350" s="195"/>
      <c r="X350" s="195"/>
      <c r="Y350" s="195"/>
    </row>
    <row r="351" spans="6:25">
      <c r="F351" s="195"/>
      <c r="G351" s="195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  <c r="R351" s="195"/>
      <c r="S351" s="202"/>
      <c r="T351" s="195"/>
      <c r="U351" s="195"/>
      <c r="V351" s="195"/>
      <c r="W351" s="195"/>
      <c r="X351" s="195"/>
      <c r="Y351" s="195"/>
    </row>
    <row r="352" spans="6:25">
      <c r="F352" s="195"/>
      <c r="G352" s="195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  <c r="R352" s="195"/>
      <c r="S352" s="202"/>
      <c r="T352" s="195"/>
      <c r="U352" s="195"/>
      <c r="V352" s="195"/>
      <c r="W352" s="195"/>
      <c r="X352" s="195"/>
      <c r="Y352" s="195"/>
    </row>
    <row r="353" spans="6:25">
      <c r="F353" s="195"/>
      <c r="G353" s="195"/>
      <c r="H353" s="195"/>
      <c r="I353" s="195"/>
      <c r="J353" s="195"/>
      <c r="K353" s="195"/>
      <c r="L353" s="195"/>
      <c r="M353" s="195"/>
      <c r="N353" s="195"/>
      <c r="O353" s="195"/>
      <c r="P353" s="195"/>
      <c r="Q353" s="195"/>
      <c r="R353" s="195"/>
      <c r="S353" s="202"/>
      <c r="T353" s="195"/>
      <c r="U353" s="195"/>
      <c r="V353" s="195"/>
      <c r="W353" s="195"/>
      <c r="X353" s="195"/>
      <c r="Y353" s="195"/>
    </row>
    <row r="354" spans="6:25">
      <c r="F354" s="195"/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  <c r="R354" s="195"/>
      <c r="S354" s="202"/>
      <c r="T354" s="195"/>
      <c r="U354" s="195"/>
      <c r="V354" s="195"/>
      <c r="W354" s="195"/>
      <c r="X354" s="195"/>
      <c r="Y354" s="195"/>
    </row>
    <row r="355" spans="6:25">
      <c r="F355" s="195"/>
      <c r="G355" s="195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  <c r="R355" s="195"/>
      <c r="S355" s="202"/>
      <c r="T355" s="195"/>
      <c r="U355" s="195"/>
      <c r="V355" s="195"/>
      <c r="W355" s="195"/>
      <c r="X355" s="195"/>
      <c r="Y355" s="195"/>
    </row>
    <row r="356" spans="6:25"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202"/>
      <c r="T356" s="195"/>
      <c r="U356" s="195"/>
      <c r="V356" s="195"/>
      <c r="W356" s="195"/>
      <c r="X356" s="195"/>
      <c r="Y356" s="195"/>
    </row>
    <row r="357" spans="6:25">
      <c r="F357" s="195"/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  <c r="R357" s="195"/>
      <c r="S357" s="202"/>
      <c r="T357" s="195"/>
      <c r="U357" s="195"/>
      <c r="V357" s="195"/>
      <c r="W357" s="195"/>
      <c r="X357" s="195"/>
      <c r="Y357" s="195"/>
    </row>
    <row r="358" spans="6:25"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202"/>
      <c r="T358" s="195"/>
      <c r="U358" s="195"/>
      <c r="V358" s="195"/>
      <c r="W358" s="195"/>
      <c r="X358" s="195"/>
      <c r="Y358" s="195"/>
    </row>
    <row r="359" spans="6:25">
      <c r="F359" s="195"/>
      <c r="G359" s="195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  <c r="R359" s="195"/>
      <c r="S359" s="202"/>
      <c r="T359" s="195"/>
      <c r="U359" s="195"/>
      <c r="V359" s="195"/>
      <c r="W359" s="195"/>
      <c r="X359" s="195"/>
      <c r="Y359" s="195"/>
    </row>
    <row r="360" spans="6:25"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202"/>
      <c r="T360" s="195"/>
      <c r="U360" s="195"/>
      <c r="V360" s="195"/>
      <c r="W360" s="195"/>
      <c r="X360" s="195"/>
      <c r="Y360" s="195"/>
    </row>
    <row r="361" spans="6:25">
      <c r="F361" s="195"/>
      <c r="G361" s="195"/>
      <c r="H361" s="195"/>
      <c r="I361" s="195"/>
      <c r="J361" s="195"/>
      <c r="K361" s="195"/>
      <c r="L361" s="195"/>
      <c r="M361" s="195"/>
      <c r="N361" s="195"/>
      <c r="O361" s="195"/>
      <c r="P361" s="195"/>
      <c r="Q361" s="195"/>
      <c r="R361" s="195"/>
      <c r="S361" s="202"/>
      <c r="T361" s="195"/>
      <c r="U361" s="195"/>
      <c r="V361" s="195"/>
      <c r="W361" s="195"/>
      <c r="X361" s="195"/>
      <c r="Y361" s="195"/>
    </row>
    <row r="362" spans="6:25">
      <c r="F362" s="195"/>
      <c r="G362" s="195"/>
      <c r="H362" s="195"/>
      <c r="I362" s="195"/>
      <c r="J362" s="195"/>
      <c r="K362" s="195"/>
      <c r="L362" s="195"/>
      <c r="M362" s="195"/>
      <c r="N362" s="195"/>
      <c r="O362" s="195"/>
      <c r="P362" s="195"/>
      <c r="Q362" s="195"/>
      <c r="R362" s="195"/>
      <c r="S362" s="202"/>
      <c r="T362" s="195"/>
      <c r="U362" s="195"/>
      <c r="V362" s="195"/>
      <c r="W362" s="195"/>
      <c r="X362" s="195"/>
      <c r="Y362" s="195"/>
    </row>
    <row r="363" spans="6:25">
      <c r="F363" s="195"/>
      <c r="G363" s="195"/>
      <c r="H363" s="195"/>
      <c r="I363" s="195"/>
      <c r="J363" s="195"/>
      <c r="K363" s="195"/>
      <c r="L363" s="195"/>
      <c r="M363" s="195"/>
      <c r="N363" s="195"/>
      <c r="O363" s="195"/>
      <c r="P363" s="195"/>
      <c r="Q363" s="195"/>
      <c r="R363" s="195"/>
      <c r="S363" s="202"/>
      <c r="T363" s="195"/>
      <c r="U363" s="195"/>
      <c r="V363" s="195"/>
      <c r="W363" s="195"/>
      <c r="X363" s="195"/>
      <c r="Y363" s="195"/>
    </row>
    <row r="364" spans="6:25">
      <c r="F364" s="195"/>
      <c r="G364" s="195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  <c r="R364" s="195"/>
      <c r="S364" s="202"/>
      <c r="T364" s="195"/>
      <c r="U364" s="195"/>
      <c r="V364" s="195"/>
      <c r="W364" s="195"/>
      <c r="X364" s="195"/>
      <c r="Y364" s="195"/>
    </row>
    <row r="365" spans="6:25">
      <c r="F365" s="195"/>
      <c r="G365" s="195"/>
      <c r="H365" s="195"/>
      <c r="I365" s="195"/>
      <c r="J365" s="195"/>
      <c r="K365" s="195"/>
      <c r="L365" s="195"/>
      <c r="M365" s="195"/>
      <c r="N365" s="195"/>
      <c r="O365" s="195"/>
      <c r="P365" s="195"/>
      <c r="Q365" s="195"/>
      <c r="R365" s="195"/>
      <c r="S365" s="202"/>
      <c r="T365" s="195"/>
      <c r="U365" s="195"/>
      <c r="V365" s="195"/>
      <c r="W365" s="195"/>
      <c r="X365" s="195"/>
      <c r="Y365" s="195"/>
    </row>
    <row r="366" spans="6:25">
      <c r="F366" s="195"/>
      <c r="G366" s="195"/>
      <c r="H366" s="195"/>
      <c r="I366" s="195"/>
      <c r="J366" s="195"/>
      <c r="K366" s="195"/>
      <c r="L366" s="195"/>
      <c r="M366" s="195"/>
      <c r="N366" s="195"/>
      <c r="O366" s="195"/>
      <c r="P366" s="195"/>
      <c r="Q366" s="195"/>
      <c r="R366" s="195"/>
      <c r="S366" s="202"/>
      <c r="T366" s="195"/>
      <c r="U366" s="195"/>
      <c r="V366" s="195"/>
      <c r="W366" s="195"/>
      <c r="X366" s="195"/>
      <c r="Y366" s="195"/>
    </row>
    <row r="367" spans="6:25">
      <c r="F367" s="195"/>
      <c r="G367" s="195"/>
      <c r="H367" s="195"/>
      <c r="I367" s="195"/>
      <c r="J367" s="195"/>
      <c r="K367" s="195"/>
      <c r="L367" s="195"/>
      <c r="M367" s="195"/>
      <c r="N367" s="195"/>
      <c r="O367" s="195"/>
      <c r="P367" s="195"/>
      <c r="Q367" s="195"/>
      <c r="R367" s="195"/>
      <c r="S367" s="202"/>
      <c r="T367" s="195"/>
      <c r="U367" s="195"/>
      <c r="V367" s="195"/>
      <c r="W367" s="195"/>
      <c r="X367" s="195"/>
      <c r="Y367" s="195"/>
    </row>
    <row r="368" spans="6:25"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202"/>
      <c r="T368" s="195"/>
      <c r="U368" s="195"/>
      <c r="V368" s="195"/>
      <c r="W368" s="195"/>
      <c r="X368" s="195"/>
      <c r="Y368" s="195"/>
    </row>
    <row r="369" spans="6:25">
      <c r="F369" s="195"/>
      <c r="G369" s="195"/>
      <c r="H369" s="195"/>
      <c r="I369" s="195"/>
      <c r="J369" s="195"/>
      <c r="K369" s="195"/>
      <c r="L369" s="195"/>
      <c r="M369" s="195"/>
      <c r="N369" s="195"/>
      <c r="O369" s="195"/>
      <c r="P369" s="195"/>
      <c r="Q369" s="195"/>
      <c r="R369" s="195"/>
      <c r="S369" s="202"/>
      <c r="T369" s="195"/>
      <c r="U369" s="195"/>
      <c r="V369" s="195"/>
      <c r="W369" s="195"/>
      <c r="X369" s="195"/>
      <c r="Y369" s="195"/>
    </row>
    <row r="370" spans="6:25">
      <c r="F370" s="195"/>
      <c r="G370" s="195"/>
      <c r="H370" s="195"/>
      <c r="I370" s="195"/>
      <c r="J370" s="195"/>
      <c r="K370" s="195"/>
      <c r="L370" s="195"/>
      <c r="M370" s="195"/>
      <c r="N370" s="195"/>
      <c r="O370" s="195"/>
      <c r="P370" s="195"/>
      <c r="Q370" s="195"/>
      <c r="R370" s="195"/>
      <c r="S370" s="202"/>
      <c r="T370" s="195"/>
      <c r="U370" s="195"/>
      <c r="V370" s="195"/>
      <c r="W370" s="195"/>
      <c r="X370" s="195"/>
      <c r="Y370" s="195"/>
    </row>
    <row r="371" spans="6:25">
      <c r="F371" s="195"/>
      <c r="G371" s="195"/>
      <c r="H371" s="195"/>
      <c r="I371" s="195"/>
      <c r="J371" s="195"/>
      <c r="K371" s="195"/>
      <c r="L371" s="195"/>
      <c r="M371" s="195"/>
      <c r="N371" s="195"/>
      <c r="O371" s="195"/>
      <c r="P371" s="195"/>
      <c r="Q371" s="195"/>
      <c r="R371" s="195"/>
      <c r="S371" s="202"/>
      <c r="T371" s="195"/>
      <c r="U371" s="195"/>
      <c r="V371" s="195"/>
      <c r="W371" s="195"/>
      <c r="X371" s="195"/>
      <c r="Y371" s="195"/>
    </row>
    <row r="372" spans="6:25">
      <c r="F372" s="195"/>
      <c r="G372" s="195"/>
      <c r="H372" s="195"/>
      <c r="I372" s="195"/>
      <c r="J372" s="195"/>
      <c r="K372" s="195"/>
      <c r="L372" s="195"/>
      <c r="M372" s="195"/>
      <c r="N372" s="195"/>
      <c r="O372" s="195"/>
      <c r="P372" s="195"/>
      <c r="Q372" s="195"/>
      <c r="R372" s="195"/>
      <c r="S372" s="202"/>
      <c r="T372" s="195"/>
      <c r="U372" s="195"/>
      <c r="V372" s="195"/>
      <c r="W372" s="195"/>
      <c r="X372" s="195"/>
      <c r="Y372" s="195"/>
    </row>
    <row r="373" spans="6:25">
      <c r="F373" s="195"/>
      <c r="G373" s="195"/>
      <c r="H373" s="195"/>
      <c r="I373" s="195"/>
      <c r="J373" s="195"/>
      <c r="K373" s="195"/>
      <c r="L373" s="195"/>
      <c r="M373" s="195"/>
      <c r="N373" s="195"/>
      <c r="O373" s="195"/>
      <c r="P373" s="195"/>
      <c r="Q373" s="195"/>
      <c r="R373" s="195"/>
      <c r="S373" s="202"/>
      <c r="T373" s="195"/>
      <c r="U373" s="195"/>
      <c r="V373" s="195"/>
      <c r="W373" s="195"/>
      <c r="X373" s="195"/>
      <c r="Y373" s="195"/>
    </row>
    <row r="374" spans="6:25">
      <c r="F374" s="195"/>
      <c r="G374" s="195"/>
      <c r="H374" s="195"/>
      <c r="I374" s="195"/>
      <c r="J374" s="195"/>
      <c r="K374" s="195"/>
      <c r="L374" s="195"/>
      <c r="M374" s="195"/>
      <c r="N374" s="195"/>
      <c r="O374" s="195"/>
      <c r="P374" s="195"/>
      <c r="Q374" s="195"/>
      <c r="R374" s="195"/>
      <c r="S374" s="202"/>
      <c r="T374" s="195"/>
      <c r="U374" s="195"/>
      <c r="V374" s="195"/>
      <c r="W374" s="195"/>
      <c r="X374" s="195"/>
      <c r="Y374" s="195"/>
    </row>
    <row r="375" spans="6:25">
      <c r="F375" s="195"/>
      <c r="G375" s="195"/>
      <c r="H375" s="195"/>
      <c r="I375" s="195"/>
      <c r="J375" s="195"/>
      <c r="K375" s="195"/>
      <c r="L375" s="195"/>
      <c r="M375" s="195"/>
      <c r="N375" s="195"/>
      <c r="O375" s="195"/>
      <c r="P375" s="195"/>
      <c r="Q375" s="195"/>
      <c r="R375" s="195"/>
      <c r="S375" s="202"/>
      <c r="T375" s="195"/>
      <c r="U375" s="195"/>
      <c r="V375" s="195"/>
      <c r="W375" s="195"/>
      <c r="X375" s="195"/>
      <c r="Y375" s="195"/>
    </row>
    <row r="376" spans="6:25">
      <c r="F376" s="195"/>
      <c r="G376" s="195"/>
      <c r="H376" s="195"/>
      <c r="I376" s="195"/>
      <c r="J376" s="195"/>
      <c r="K376" s="195"/>
      <c r="L376" s="195"/>
      <c r="M376" s="195"/>
      <c r="N376" s="195"/>
      <c r="O376" s="195"/>
      <c r="P376" s="195"/>
      <c r="Q376" s="195"/>
      <c r="R376" s="195"/>
      <c r="S376" s="202"/>
      <c r="T376" s="195"/>
      <c r="U376" s="195"/>
      <c r="V376" s="195"/>
      <c r="W376" s="195"/>
      <c r="X376" s="195"/>
      <c r="Y376" s="195"/>
    </row>
    <row r="377" spans="6:25">
      <c r="F377" s="195"/>
      <c r="G377" s="195"/>
      <c r="H377" s="195"/>
      <c r="I377" s="195"/>
      <c r="J377" s="195"/>
      <c r="K377" s="195"/>
      <c r="L377" s="195"/>
      <c r="M377" s="195"/>
      <c r="N377" s="195"/>
      <c r="O377" s="195"/>
      <c r="P377" s="195"/>
      <c r="Q377" s="195"/>
      <c r="R377" s="195"/>
      <c r="S377" s="202"/>
      <c r="T377" s="195"/>
      <c r="U377" s="195"/>
      <c r="V377" s="195"/>
      <c r="W377" s="195"/>
      <c r="X377" s="195"/>
      <c r="Y377" s="195"/>
    </row>
    <row r="378" spans="6:25">
      <c r="F378" s="195"/>
      <c r="G378" s="195"/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  <c r="R378" s="195"/>
      <c r="S378" s="202"/>
      <c r="T378" s="195"/>
      <c r="U378" s="195"/>
      <c r="V378" s="195"/>
      <c r="W378" s="195"/>
      <c r="X378" s="195"/>
      <c r="Y378" s="195"/>
    </row>
    <row r="379" spans="6:25">
      <c r="F379" s="195"/>
      <c r="G379" s="195"/>
      <c r="H379" s="195"/>
      <c r="I379" s="195"/>
      <c r="J379" s="195"/>
      <c r="K379" s="195"/>
      <c r="L379" s="195"/>
      <c r="M379" s="195"/>
      <c r="N379" s="195"/>
      <c r="O379" s="195"/>
      <c r="P379" s="195"/>
      <c r="Q379" s="195"/>
      <c r="R379" s="195"/>
      <c r="S379" s="202"/>
      <c r="T379" s="195"/>
      <c r="U379" s="195"/>
      <c r="V379" s="195"/>
      <c r="W379" s="195"/>
      <c r="X379" s="195"/>
      <c r="Y379" s="195"/>
    </row>
    <row r="380" spans="6:25">
      <c r="F380" s="195"/>
      <c r="G380" s="195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  <c r="R380" s="195"/>
      <c r="S380" s="202"/>
      <c r="T380" s="195"/>
      <c r="U380" s="195"/>
      <c r="V380" s="195"/>
      <c r="W380" s="195"/>
      <c r="X380" s="195"/>
      <c r="Y380" s="195"/>
    </row>
    <row r="381" spans="6:25">
      <c r="F381" s="195"/>
      <c r="G381" s="195"/>
      <c r="H381" s="195"/>
      <c r="I381" s="195"/>
      <c r="J381" s="195"/>
      <c r="K381" s="195"/>
      <c r="L381" s="195"/>
      <c r="M381" s="195"/>
      <c r="N381" s="195"/>
      <c r="O381" s="195"/>
      <c r="P381" s="195"/>
      <c r="Q381" s="195"/>
      <c r="R381" s="195"/>
      <c r="S381" s="202"/>
      <c r="T381" s="195"/>
      <c r="U381" s="195"/>
      <c r="V381" s="195"/>
      <c r="W381" s="195"/>
      <c r="X381" s="195"/>
      <c r="Y381" s="195"/>
    </row>
    <row r="382" spans="6:25">
      <c r="F382" s="195"/>
      <c r="G382" s="195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  <c r="R382" s="195"/>
      <c r="S382" s="202"/>
      <c r="T382" s="195"/>
      <c r="U382" s="195"/>
      <c r="V382" s="195"/>
      <c r="W382" s="195"/>
      <c r="X382" s="195"/>
      <c r="Y382" s="195"/>
    </row>
    <row r="383" spans="6:25">
      <c r="F383" s="195"/>
      <c r="G383" s="195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  <c r="R383" s="195"/>
      <c r="S383" s="202"/>
      <c r="T383" s="195"/>
      <c r="U383" s="195"/>
      <c r="V383" s="195"/>
      <c r="W383" s="195"/>
      <c r="X383" s="195"/>
      <c r="Y383" s="195"/>
    </row>
    <row r="384" spans="6:25">
      <c r="F384" s="195"/>
      <c r="G384" s="195"/>
      <c r="H384" s="195"/>
      <c r="I384" s="195"/>
      <c r="J384" s="195"/>
      <c r="K384" s="195"/>
      <c r="L384" s="195"/>
      <c r="M384" s="195"/>
      <c r="N384" s="195"/>
      <c r="O384" s="195"/>
      <c r="P384" s="195"/>
      <c r="Q384" s="195"/>
      <c r="R384" s="195"/>
      <c r="S384" s="202"/>
      <c r="T384" s="195"/>
      <c r="U384" s="195"/>
      <c r="V384" s="195"/>
      <c r="W384" s="195"/>
      <c r="X384" s="195"/>
      <c r="Y384" s="195"/>
    </row>
    <row r="385" spans="6:25">
      <c r="F385" s="195"/>
      <c r="G385" s="195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  <c r="R385" s="195"/>
      <c r="S385" s="202"/>
      <c r="T385" s="195"/>
      <c r="U385" s="195"/>
      <c r="V385" s="195"/>
      <c r="W385" s="195"/>
      <c r="X385" s="195"/>
      <c r="Y385" s="195"/>
    </row>
    <row r="386" spans="6:25">
      <c r="F386" s="195"/>
      <c r="G386" s="195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  <c r="R386" s="195"/>
      <c r="S386" s="202"/>
      <c r="T386" s="195"/>
      <c r="U386" s="195"/>
      <c r="V386" s="195"/>
      <c r="W386" s="195"/>
      <c r="X386" s="195"/>
      <c r="Y386" s="195"/>
    </row>
    <row r="387" spans="6:25">
      <c r="F387" s="195"/>
      <c r="G387" s="195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  <c r="R387" s="195"/>
      <c r="S387" s="202"/>
      <c r="T387" s="195"/>
      <c r="U387" s="195"/>
      <c r="V387" s="195"/>
      <c r="W387" s="195"/>
      <c r="X387" s="195"/>
      <c r="Y387" s="195"/>
    </row>
    <row r="388" spans="6:25">
      <c r="F388" s="195"/>
      <c r="G388" s="195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  <c r="R388" s="195"/>
      <c r="S388" s="202"/>
      <c r="T388" s="195"/>
      <c r="U388" s="195"/>
      <c r="V388" s="195"/>
      <c r="W388" s="195"/>
      <c r="X388" s="195"/>
      <c r="Y388" s="195"/>
    </row>
    <row r="389" spans="6:25">
      <c r="F389" s="195"/>
      <c r="G389" s="195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  <c r="R389" s="195"/>
      <c r="S389" s="202"/>
      <c r="T389" s="195"/>
      <c r="U389" s="195"/>
      <c r="V389" s="195"/>
      <c r="W389" s="195"/>
      <c r="X389" s="195"/>
      <c r="Y389" s="195"/>
    </row>
    <row r="390" spans="6:25">
      <c r="F390" s="195"/>
      <c r="G390" s="195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  <c r="R390" s="195"/>
      <c r="S390" s="202"/>
      <c r="T390" s="195"/>
      <c r="U390" s="195"/>
      <c r="V390" s="195"/>
      <c r="W390" s="195"/>
      <c r="X390" s="195"/>
      <c r="Y390" s="195"/>
    </row>
    <row r="391" spans="6:25">
      <c r="F391" s="195"/>
      <c r="G391" s="195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  <c r="R391" s="195"/>
      <c r="S391" s="202"/>
      <c r="T391" s="195"/>
      <c r="U391" s="195"/>
      <c r="V391" s="195"/>
      <c r="W391" s="195"/>
      <c r="X391" s="195"/>
      <c r="Y391" s="195"/>
    </row>
    <row r="392" spans="6:25">
      <c r="F392" s="195"/>
      <c r="G392" s="195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  <c r="R392" s="195"/>
      <c r="S392" s="202"/>
      <c r="T392" s="195"/>
      <c r="U392" s="195"/>
      <c r="V392" s="195"/>
      <c r="W392" s="195"/>
      <c r="X392" s="195"/>
      <c r="Y392" s="195"/>
    </row>
    <row r="393" spans="6:25">
      <c r="F393" s="195"/>
      <c r="G393" s="195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  <c r="R393" s="195"/>
      <c r="S393" s="202"/>
      <c r="T393" s="195"/>
      <c r="U393" s="195"/>
      <c r="V393" s="195"/>
      <c r="W393" s="195"/>
      <c r="X393" s="195"/>
      <c r="Y393" s="195"/>
    </row>
    <row r="394" spans="6:25">
      <c r="F394" s="195"/>
      <c r="G394" s="195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  <c r="R394" s="195"/>
      <c r="S394" s="202"/>
      <c r="T394" s="195"/>
      <c r="U394" s="195"/>
      <c r="V394" s="195"/>
      <c r="W394" s="195"/>
      <c r="X394" s="195"/>
      <c r="Y394" s="195"/>
    </row>
    <row r="395" spans="6:25">
      <c r="F395" s="195"/>
      <c r="G395" s="195"/>
      <c r="H395" s="195"/>
      <c r="I395" s="195"/>
      <c r="J395" s="195"/>
      <c r="K395" s="195"/>
      <c r="L395" s="195"/>
      <c r="M395" s="195"/>
      <c r="N395" s="195"/>
      <c r="O395" s="195"/>
      <c r="P395" s="195"/>
      <c r="Q395" s="195"/>
      <c r="R395" s="195"/>
      <c r="S395" s="202"/>
      <c r="T395" s="195"/>
      <c r="U395" s="195"/>
      <c r="V395" s="195"/>
      <c r="W395" s="195"/>
      <c r="X395" s="195"/>
      <c r="Y395" s="195"/>
    </row>
    <row r="396" spans="6:25">
      <c r="F396" s="195"/>
      <c r="G396" s="195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  <c r="R396" s="195"/>
      <c r="S396" s="202"/>
      <c r="T396" s="195"/>
      <c r="U396" s="195"/>
      <c r="V396" s="195"/>
      <c r="W396" s="195"/>
      <c r="X396" s="195"/>
      <c r="Y396" s="195"/>
    </row>
    <row r="397" spans="6:25">
      <c r="F397" s="195"/>
      <c r="G397" s="195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  <c r="R397" s="195"/>
      <c r="S397" s="202"/>
      <c r="T397" s="195"/>
      <c r="U397" s="195"/>
      <c r="V397" s="195"/>
      <c r="W397" s="195"/>
      <c r="X397" s="195"/>
      <c r="Y397" s="195"/>
    </row>
    <row r="398" spans="6:25">
      <c r="F398" s="195"/>
      <c r="G398" s="195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  <c r="R398" s="195"/>
      <c r="S398" s="202"/>
      <c r="T398" s="195"/>
      <c r="U398" s="195"/>
      <c r="V398" s="195"/>
      <c r="W398" s="195"/>
      <c r="X398" s="195"/>
      <c r="Y398" s="195"/>
    </row>
    <row r="399" spans="6:25">
      <c r="F399" s="195"/>
      <c r="G399" s="195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  <c r="R399" s="195"/>
      <c r="S399" s="202"/>
      <c r="T399" s="195"/>
      <c r="U399" s="195"/>
      <c r="V399" s="195"/>
      <c r="W399" s="195"/>
      <c r="X399" s="195"/>
      <c r="Y399" s="195"/>
    </row>
    <row r="400" spans="6:25">
      <c r="F400" s="195"/>
      <c r="G400" s="195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  <c r="R400" s="195"/>
      <c r="S400" s="202"/>
      <c r="T400" s="195"/>
      <c r="U400" s="195"/>
      <c r="V400" s="195"/>
      <c r="W400" s="195"/>
      <c r="X400" s="195"/>
      <c r="Y400" s="195"/>
    </row>
    <row r="401" spans="6:25">
      <c r="F401" s="195"/>
      <c r="G401" s="195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  <c r="R401" s="195"/>
      <c r="S401" s="202"/>
      <c r="T401" s="195"/>
      <c r="U401" s="195"/>
      <c r="V401" s="195"/>
      <c r="W401" s="195"/>
      <c r="X401" s="195"/>
      <c r="Y401" s="195"/>
    </row>
    <row r="402" spans="6:25">
      <c r="F402" s="195"/>
      <c r="G402" s="195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  <c r="R402" s="195"/>
      <c r="S402" s="202"/>
      <c r="T402" s="195"/>
      <c r="U402" s="195"/>
      <c r="V402" s="195"/>
      <c r="W402" s="195"/>
      <c r="X402" s="195"/>
      <c r="Y402" s="195"/>
    </row>
    <row r="403" spans="6:25">
      <c r="F403" s="195"/>
      <c r="G403" s="195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  <c r="R403" s="195"/>
      <c r="S403" s="202"/>
      <c r="T403" s="195"/>
      <c r="U403" s="195"/>
      <c r="V403" s="195"/>
      <c r="W403" s="195"/>
      <c r="X403" s="195"/>
      <c r="Y403" s="195"/>
    </row>
    <row r="404" spans="6:25">
      <c r="F404" s="195"/>
      <c r="G404" s="195"/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  <c r="R404" s="195"/>
      <c r="S404" s="202"/>
      <c r="T404" s="195"/>
      <c r="U404" s="195"/>
      <c r="V404" s="195"/>
      <c r="W404" s="195"/>
      <c r="X404" s="195"/>
      <c r="Y404" s="195"/>
    </row>
    <row r="405" spans="6:25">
      <c r="F405" s="195"/>
      <c r="G405" s="195"/>
      <c r="H405" s="195"/>
      <c r="I405" s="195"/>
      <c r="J405" s="195"/>
      <c r="K405" s="195"/>
      <c r="L405" s="195"/>
      <c r="M405" s="195"/>
      <c r="N405" s="195"/>
      <c r="O405" s="195"/>
      <c r="P405" s="195"/>
      <c r="Q405" s="195"/>
      <c r="R405" s="195"/>
      <c r="S405" s="202"/>
      <c r="T405" s="195"/>
      <c r="U405" s="195"/>
      <c r="V405" s="195"/>
      <c r="W405" s="195"/>
      <c r="X405" s="195"/>
      <c r="Y405" s="195"/>
    </row>
    <row r="406" spans="6:25">
      <c r="F406" s="195"/>
      <c r="G406" s="195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  <c r="R406" s="195"/>
      <c r="S406" s="202"/>
      <c r="T406" s="195"/>
      <c r="U406" s="195"/>
      <c r="V406" s="195"/>
      <c r="W406" s="195"/>
      <c r="X406" s="195"/>
      <c r="Y406" s="195"/>
    </row>
    <row r="407" spans="6:25">
      <c r="F407" s="195"/>
      <c r="G407" s="195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  <c r="R407" s="195"/>
      <c r="S407" s="202"/>
      <c r="T407" s="195"/>
      <c r="U407" s="195"/>
      <c r="V407" s="195"/>
      <c r="W407" s="195"/>
      <c r="X407" s="195"/>
      <c r="Y407" s="195"/>
    </row>
    <row r="408" spans="6:25">
      <c r="F408" s="195"/>
      <c r="G408" s="195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  <c r="R408" s="195"/>
      <c r="S408" s="202"/>
      <c r="T408" s="195"/>
      <c r="U408" s="195"/>
      <c r="V408" s="195"/>
      <c r="W408" s="195"/>
      <c r="X408" s="195"/>
      <c r="Y408" s="195"/>
    </row>
    <row r="409" spans="6:25">
      <c r="F409" s="195"/>
      <c r="G409" s="195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  <c r="R409" s="195"/>
      <c r="S409" s="202"/>
      <c r="T409" s="195"/>
      <c r="U409" s="195"/>
      <c r="V409" s="195"/>
      <c r="W409" s="195"/>
      <c r="X409" s="195"/>
      <c r="Y409" s="195"/>
    </row>
    <row r="410" spans="6:25">
      <c r="F410" s="195"/>
      <c r="G410" s="195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  <c r="R410" s="195"/>
      <c r="S410" s="202"/>
      <c r="T410" s="195"/>
      <c r="U410" s="195"/>
      <c r="V410" s="195"/>
      <c r="W410" s="195"/>
      <c r="X410" s="195"/>
      <c r="Y410" s="195"/>
    </row>
    <row r="411" spans="6:25">
      <c r="F411" s="195"/>
      <c r="G411" s="195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  <c r="R411" s="195"/>
      <c r="S411" s="202"/>
      <c r="T411" s="195"/>
      <c r="U411" s="195"/>
      <c r="V411" s="195"/>
      <c r="W411" s="195"/>
      <c r="X411" s="195"/>
      <c r="Y411" s="195"/>
    </row>
    <row r="412" spans="6:25"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202"/>
      <c r="T412" s="195"/>
      <c r="U412" s="195"/>
      <c r="V412" s="195"/>
      <c r="W412" s="195"/>
      <c r="X412" s="195"/>
      <c r="Y412" s="195"/>
    </row>
    <row r="413" spans="6:25"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202"/>
      <c r="T413" s="195"/>
      <c r="U413" s="195"/>
      <c r="V413" s="195"/>
      <c r="W413" s="195"/>
      <c r="X413" s="195"/>
      <c r="Y413" s="195"/>
    </row>
    <row r="414" spans="6:25"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195"/>
      <c r="S414" s="202"/>
      <c r="T414" s="195"/>
      <c r="U414" s="195"/>
      <c r="V414" s="195"/>
      <c r="W414" s="195"/>
      <c r="X414" s="195"/>
      <c r="Y414" s="195"/>
    </row>
    <row r="415" spans="6:25">
      <c r="F415" s="195"/>
      <c r="G415" s="195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  <c r="R415" s="195"/>
      <c r="S415" s="202"/>
      <c r="T415" s="195"/>
      <c r="U415" s="195"/>
      <c r="V415" s="195"/>
      <c r="W415" s="195"/>
      <c r="X415" s="195"/>
      <c r="Y415" s="195"/>
    </row>
    <row r="416" spans="6:25">
      <c r="F416" s="195"/>
      <c r="G416" s="195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  <c r="R416" s="195"/>
      <c r="S416" s="202"/>
      <c r="T416" s="195"/>
      <c r="U416" s="195"/>
      <c r="V416" s="195"/>
      <c r="W416" s="195"/>
      <c r="X416" s="195"/>
      <c r="Y416" s="195"/>
    </row>
    <row r="417" spans="6:25">
      <c r="F417" s="195"/>
      <c r="G417" s="195"/>
      <c r="H417" s="195"/>
      <c r="I417" s="195"/>
      <c r="J417" s="195"/>
      <c r="K417" s="195"/>
      <c r="L417" s="195"/>
      <c r="M417" s="195"/>
      <c r="N417" s="195"/>
      <c r="O417" s="195"/>
      <c r="P417" s="195"/>
      <c r="Q417" s="195"/>
      <c r="R417" s="195"/>
      <c r="S417" s="202"/>
      <c r="T417" s="195"/>
      <c r="U417" s="195"/>
      <c r="V417" s="195"/>
      <c r="W417" s="195"/>
      <c r="X417" s="195"/>
      <c r="Y417" s="195"/>
    </row>
    <row r="418" spans="6:25">
      <c r="F418" s="195"/>
      <c r="G418" s="195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  <c r="R418" s="195"/>
      <c r="S418" s="202"/>
      <c r="T418" s="195"/>
      <c r="U418" s="195"/>
      <c r="V418" s="195"/>
      <c r="W418" s="195"/>
      <c r="X418" s="195"/>
      <c r="Y418" s="195"/>
    </row>
    <row r="419" spans="6:25">
      <c r="F419" s="195"/>
      <c r="G419" s="195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  <c r="R419" s="195"/>
      <c r="S419" s="202"/>
      <c r="T419" s="195"/>
      <c r="U419" s="195"/>
      <c r="V419" s="195"/>
      <c r="W419" s="195"/>
      <c r="X419" s="195"/>
      <c r="Y419" s="195"/>
    </row>
    <row r="420" spans="6:25">
      <c r="F420" s="195"/>
      <c r="G420" s="195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  <c r="R420" s="195"/>
      <c r="S420" s="202"/>
      <c r="T420" s="195"/>
      <c r="U420" s="195"/>
      <c r="V420" s="195"/>
      <c r="W420" s="195"/>
      <c r="X420" s="195"/>
      <c r="Y420" s="195"/>
    </row>
    <row r="421" spans="6:25">
      <c r="F421" s="195"/>
      <c r="G421" s="195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  <c r="R421" s="195"/>
      <c r="S421" s="202"/>
      <c r="T421" s="195"/>
      <c r="U421" s="195"/>
      <c r="V421" s="195"/>
      <c r="W421" s="195"/>
      <c r="X421" s="195"/>
      <c r="Y421" s="195"/>
    </row>
    <row r="422" spans="6:25">
      <c r="F422" s="195"/>
      <c r="G422" s="195"/>
      <c r="H422" s="195"/>
      <c r="I422" s="195"/>
      <c r="J422" s="195"/>
      <c r="K422" s="195"/>
      <c r="L422" s="195"/>
      <c r="M422" s="195"/>
      <c r="N422" s="195"/>
      <c r="O422" s="195"/>
      <c r="P422" s="195"/>
      <c r="Q422" s="195"/>
      <c r="R422" s="195"/>
      <c r="S422" s="202"/>
      <c r="T422" s="195"/>
      <c r="U422" s="195"/>
      <c r="V422" s="195"/>
      <c r="W422" s="195"/>
      <c r="X422" s="195"/>
      <c r="Y422" s="195"/>
    </row>
    <row r="423" spans="6:25">
      <c r="F423" s="195"/>
      <c r="G423" s="195"/>
      <c r="H423" s="195"/>
      <c r="I423" s="195"/>
      <c r="J423" s="195"/>
      <c r="K423" s="195"/>
      <c r="L423" s="195"/>
      <c r="M423" s="195"/>
      <c r="N423" s="195"/>
      <c r="O423" s="195"/>
      <c r="P423" s="195"/>
      <c r="Q423" s="195"/>
      <c r="R423" s="195"/>
      <c r="S423" s="202"/>
      <c r="T423" s="195"/>
      <c r="U423" s="195"/>
      <c r="V423" s="195"/>
      <c r="W423" s="195"/>
      <c r="X423" s="195"/>
      <c r="Y423" s="195"/>
    </row>
    <row r="424" spans="6:25">
      <c r="F424" s="195"/>
      <c r="G424" s="195"/>
      <c r="H424" s="195"/>
      <c r="I424" s="195"/>
      <c r="J424" s="195"/>
      <c r="K424" s="195"/>
      <c r="L424" s="195"/>
      <c r="M424" s="195"/>
      <c r="N424" s="195"/>
      <c r="O424" s="195"/>
      <c r="P424" s="195"/>
      <c r="Q424" s="195"/>
      <c r="R424" s="195"/>
      <c r="S424" s="202"/>
      <c r="T424" s="195"/>
      <c r="U424" s="195"/>
      <c r="V424" s="195"/>
      <c r="W424" s="195"/>
      <c r="X424" s="195"/>
      <c r="Y424" s="195"/>
    </row>
    <row r="425" spans="6:25">
      <c r="F425" s="195"/>
      <c r="G425" s="195"/>
      <c r="H425" s="195"/>
      <c r="I425" s="195"/>
      <c r="J425" s="195"/>
      <c r="K425" s="195"/>
      <c r="L425" s="195"/>
      <c r="M425" s="195"/>
      <c r="N425" s="195"/>
      <c r="O425" s="195"/>
      <c r="P425" s="195"/>
      <c r="Q425" s="195"/>
      <c r="R425" s="195"/>
      <c r="S425" s="202"/>
      <c r="T425" s="195"/>
      <c r="U425" s="195"/>
      <c r="V425" s="195"/>
      <c r="W425" s="195"/>
      <c r="X425" s="195"/>
      <c r="Y425" s="195"/>
    </row>
    <row r="426" spans="6:25">
      <c r="F426" s="195"/>
      <c r="G426" s="195"/>
      <c r="H426" s="195"/>
      <c r="I426" s="195"/>
      <c r="J426" s="195"/>
      <c r="K426" s="195"/>
      <c r="L426" s="195"/>
      <c r="M426" s="195"/>
      <c r="N426" s="195"/>
      <c r="O426" s="195"/>
      <c r="P426" s="195"/>
      <c r="Q426" s="195"/>
      <c r="R426" s="195"/>
      <c r="S426" s="202"/>
      <c r="T426" s="195"/>
      <c r="U426" s="195"/>
      <c r="V426" s="195"/>
      <c r="W426" s="195"/>
      <c r="X426" s="195"/>
      <c r="Y426" s="195"/>
    </row>
    <row r="427" spans="6:25">
      <c r="F427" s="195"/>
      <c r="G427" s="195"/>
      <c r="H427" s="195"/>
      <c r="I427" s="195"/>
      <c r="J427" s="195"/>
      <c r="K427" s="195"/>
      <c r="L427" s="195"/>
      <c r="M427" s="195"/>
      <c r="N427" s="195"/>
      <c r="O427" s="195"/>
      <c r="P427" s="195"/>
      <c r="Q427" s="195"/>
      <c r="R427" s="195"/>
      <c r="S427" s="202"/>
      <c r="T427" s="195"/>
      <c r="U427" s="195"/>
      <c r="V427" s="195"/>
      <c r="W427" s="195"/>
      <c r="X427" s="195"/>
      <c r="Y427" s="195"/>
    </row>
    <row r="428" spans="6:25">
      <c r="F428" s="195"/>
      <c r="G428" s="195"/>
      <c r="H428" s="195"/>
      <c r="I428" s="195"/>
      <c r="J428" s="195"/>
      <c r="K428" s="195"/>
      <c r="L428" s="195"/>
      <c r="M428" s="195"/>
      <c r="N428" s="195"/>
      <c r="O428" s="195"/>
      <c r="P428" s="195"/>
      <c r="Q428" s="195"/>
      <c r="R428" s="195"/>
      <c r="S428" s="202"/>
      <c r="T428" s="195"/>
      <c r="U428" s="195"/>
      <c r="V428" s="195"/>
      <c r="W428" s="195"/>
      <c r="X428" s="195"/>
      <c r="Y428" s="195"/>
    </row>
    <row r="429" spans="6:25">
      <c r="F429" s="195"/>
      <c r="G429" s="195"/>
      <c r="H429" s="195"/>
      <c r="I429" s="195"/>
      <c r="J429" s="195"/>
      <c r="K429" s="195"/>
      <c r="L429" s="195"/>
      <c r="M429" s="195"/>
      <c r="N429" s="195"/>
      <c r="O429" s="195"/>
      <c r="P429" s="195"/>
      <c r="Q429" s="195"/>
      <c r="R429" s="195"/>
      <c r="S429" s="202"/>
      <c r="T429" s="195"/>
      <c r="U429" s="195"/>
      <c r="V429" s="195"/>
      <c r="W429" s="195"/>
      <c r="X429" s="195"/>
      <c r="Y429" s="195"/>
    </row>
    <row r="430" spans="6:25">
      <c r="F430" s="195"/>
      <c r="G430" s="195"/>
      <c r="H430" s="195"/>
      <c r="I430" s="195"/>
      <c r="J430" s="195"/>
      <c r="K430" s="195"/>
      <c r="L430" s="195"/>
      <c r="M430" s="195"/>
      <c r="N430" s="195"/>
      <c r="O430" s="195"/>
      <c r="P430" s="195"/>
      <c r="Q430" s="195"/>
      <c r="R430" s="195"/>
      <c r="S430" s="202"/>
      <c r="T430" s="195"/>
      <c r="U430" s="195"/>
      <c r="V430" s="195"/>
      <c r="W430" s="195"/>
      <c r="X430" s="195"/>
      <c r="Y430" s="195"/>
    </row>
    <row r="431" spans="6:25">
      <c r="F431" s="195"/>
      <c r="G431" s="195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  <c r="R431" s="195"/>
      <c r="S431" s="202"/>
      <c r="T431" s="195"/>
      <c r="U431" s="195"/>
      <c r="V431" s="195"/>
      <c r="W431" s="195"/>
      <c r="X431" s="195"/>
      <c r="Y431" s="195"/>
    </row>
    <row r="432" spans="6:25">
      <c r="F432" s="195"/>
      <c r="G432" s="195"/>
      <c r="H432" s="195"/>
      <c r="I432" s="195"/>
      <c r="J432" s="195"/>
      <c r="K432" s="195"/>
      <c r="L432" s="195"/>
      <c r="M432" s="195"/>
      <c r="N432" s="195"/>
      <c r="O432" s="195"/>
      <c r="P432" s="195"/>
      <c r="Q432" s="195"/>
      <c r="R432" s="195"/>
      <c r="S432" s="202"/>
      <c r="T432" s="195"/>
      <c r="U432" s="195"/>
      <c r="V432" s="195"/>
      <c r="W432" s="195"/>
      <c r="X432" s="195"/>
      <c r="Y432" s="195"/>
    </row>
    <row r="433" spans="6:25">
      <c r="F433" s="195"/>
      <c r="G433" s="195"/>
      <c r="H433" s="195"/>
      <c r="I433" s="195"/>
      <c r="J433" s="195"/>
      <c r="K433" s="195"/>
      <c r="L433" s="195"/>
      <c r="M433" s="195"/>
      <c r="N433" s="195"/>
      <c r="O433" s="195"/>
      <c r="P433" s="195"/>
      <c r="Q433" s="195"/>
      <c r="R433" s="195"/>
      <c r="S433" s="202"/>
      <c r="T433" s="195"/>
      <c r="U433" s="195"/>
      <c r="V433" s="195"/>
      <c r="W433" s="195"/>
      <c r="X433" s="195"/>
      <c r="Y433" s="195"/>
    </row>
    <row r="434" spans="6:25">
      <c r="F434" s="195"/>
      <c r="G434" s="195"/>
      <c r="H434" s="195"/>
      <c r="I434" s="195"/>
      <c r="J434" s="195"/>
      <c r="K434" s="195"/>
      <c r="L434" s="195"/>
      <c r="M434" s="195"/>
      <c r="N434" s="195"/>
      <c r="O434" s="195"/>
      <c r="P434" s="195"/>
      <c r="Q434" s="195"/>
      <c r="R434" s="195"/>
      <c r="S434" s="202"/>
      <c r="T434" s="195"/>
      <c r="U434" s="195"/>
      <c r="V434" s="195"/>
      <c r="W434" s="195"/>
      <c r="X434" s="195"/>
      <c r="Y434" s="195"/>
    </row>
    <row r="435" spans="6:25">
      <c r="F435" s="195"/>
      <c r="G435" s="195"/>
      <c r="H435" s="195"/>
      <c r="I435" s="195"/>
      <c r="J435" s="195"/>
      <c r="K435" s="195"/>
      <c r="L435" s="195"/>
      <c r="M435" s="195"/>
      <c r="N435" s="195"/>
      <c r="O435" s="195"/>
      <c r="P435" s="195"/>
      <c r="Q435" s="195"/>
      <c r="R435" s="195"/>
      <c r="S435" s="202"/>
      <c r="T435" s="195"/>
      <c r="U435" s="195"/>
      <c r="V435" s="195"/>
      <c r="W435" s="195"/>
      <c r="X435" s="195"/>
      <c r="Y435" s="195"/>
    </row>
    <row r="436" spans="6:25">
      <c r="F436" s="195"/>
      <c r="G436" s="195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  <c r="R436" s="195"/>
      <c r="S436" s="202"/>
      <c r="T436" s="195"/>
      <c r="U436" s="195"/>
      <c r="V436" s="195"/>
      <c r="W436" s="195"/>
      <c r="X436" s="195"/>
      <c r="Y436" s="195"/>
    </row>
    <row r="437" spans="6:25">
      <c r="F437" s="195"/>
      <c r="G437" s="195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  <c r="R437" s="195"/>
      <c r="S437" s="202"/>
      <c r="T437" s="195"/>
      <c r="U437" s="195"/>
      <c r="V437" s="195"/>
      <c r="W437" s="195"/>
      <c r="X437" s="195"/>
      <c r="Y437" s="195"/>
    </row>
    <row r="438" spans="6:25">
      <c r="F438" s="195"/>
      <c r="G438" s="195"/>
      <c r="H438" s="195"/>
      <c r="I438" s="195"/>
      <c r="J438" s="195"/>
      <c r="K438" s="195"/>
      <c r="L438" s="195"/>
      <c r="M438" s="195"/>
      <c r="N438" s="195"/>
      <c r="O438" s="195"/>
      <c r="P438" s="195"/>
      <c r="Q438" s="195"/>
      <c r="R438" s="195"/>
      <c r="S438" s="202"/>
      <c r="T438" s="195"/>
      <c r="U438" s="195"/>
      <c r="V438" s="195"/>
      <c r="W438" s="195"/>
      <c r="X438" s="195"/>
      <c r="Y438" s="195"/>
    </row>
    <row r="439" spans="6:25">
      <c r="F439" s="195"/>
      <c r="G439" s="195"/>
      <c r="H439" s="195"/>
      <c r="I439" s="195"/>
      <c r="J439" s="195"/>
      <c r="K439" s="195"/>
      <c r="L439" s="195"/>
      <c r="M439" s="195"/>
      <c r="N439" s="195"/>
      <c r="O439" s="195"/>
      <c r="P439" s="195"/>
      <c r="Q439" s="195"/>
      <c r="R439" s="195"/>
      <c r="S439" s="202"/>
      <c r="T439" s="195"/>
      <c r="U439" s="195"/>
      <c r="V439" s="195"/>
      <c r="W439" s="195"/>
      <c r="X439" s="195"/>
      <c r="Y439" s="195"/>
    </row>
    <row r="440" spans="6:25">
      <c r="F440" s="195"/>
      <c r="G440" s="195"/>
      <c r="H440" s="195"/>
      <c r="I440" s="195"/>
      <c r="J440" s="195"/>
      <c r="K440" s="195"/>
      <c r="L440" s="195"/>
      <c r="M440" s="195"/>
      <c r="N440" s="195"/>
      <c r="O440" s="195"/>
      <c r="P440" s="195"/>
      <c r="Q440" s="195"/>
      <c r="R440" s="195"/>
      <c r="S440" s="202"/>
      <c r="T440" s="195"/>
      <c r="U440" s="195"/>
      <c r="V440" s="195"/>
      <c r="W440" s="195"/>
      <c r="X440" s="195"/>
      <c r="Y440" s="195"/>
    </row>
    <row r="441" spans="6:25">
      <c r="F441" s="195"/>
      <c r="G441" s="195"/>
      <c r="H441" s="195"/>
      <c r="I441" s="195"/>
      <c r="J441" s="195"/>
      <c r="K441" s="195"/>
      <c r="L441" s="195"/>
      <c r="M441" s="195"/>
      <c r="N441" s="195"/>
      <c r="O441" s="195"/>
      <c r="P441" s="195"/>
      <c r="Q441" s="195"/>
      <c r="R441" s="195"/>
      <c r="S441" s="202"/>
      <c r="T441" s="195"/>
      <c r="U441" s="195"/>
      <c r="V441" s="195"/>
      <c r="W441" s="195"/>
      <c r="X441" s="195"/>
      <c r="Y441" s="195"/>
    </row>
    <row r="442" spans="6:25">
      <c r="F442" s="195"/>
      <c r="G442" s="195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  <c r="R442" s="195"/>
      <c r="S442" s="202"/>
      <c r="T442" s="195"/>
      <c r="U442" s="195"/>
      <c r="V442" s="195"/>
      <c r="W442" s="195"/>
      <c r="X442" s="195"/>
      <c r="Y442" s="195"/>
    </row>
    <row r="443" spans="6:25">
      <c r="F443" s="195"/>
      <c r="G443" s="195"/>
      <c r="H443" s="195"/>
      <c r="I443" s="195"/>
      <c r="J443" s="195"/>
      <c r="K443" s="195"/>
      <c r="L443" s="195"/>
      <c r="M443" s="195"/>
      <c r="N443" s="195"/>
      <c r="O443" s="195"/>
      <c r="P443" s="195"/>
      <c r="Q443" s="195"/>
      <c r="R443" s="195"/>
      <c r="S443" s="202"/>
      <c r="T443" s="195"/>
      <c r="U443" s="195"/>
      <c r="V443" s="195"/>
      <c r="W443" s="195"/>
      <c r="X443" s="195"/>
      <c r="Y443" s="195"/>
    </row>
    <row r="444" spans="6:25">
      <c r="F444" s="195"/>
      <c r="G444" s="195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  <c r="R444" s="195"/>
      <c r="S444" s="202"/>
      <c r="T444" s="195"/>
      <c r="U444" s="195"/>
      <c r="V444" s="195"/>
      <c r="W444" s="195"/>
      <c r="X444" s="195"/>
      <c r="Y444" s="195"/>
    </row>
    <row r="445" spans="6:25">
      <c r="F445" s="195"/>
      <c r="G445" s="195"/>
      <c r="H445" s="195"/>
      <c r="I445" s="195"/>
      <c r="J445" s="195"/>
      <c r="K445" s="195"/>
      <c r="L445" s="195"/>
      <c r="M445" s="195"/>
      <c r="N445" s="195"/>
      <c r="O445" s="195"/>
      <c r="P445" s="195"/>
      <c r="Q445" s="195"/>
      <c r="R445" s="195"/>
      <c r="S445" s="202"/>
      <c r="T445" s="195"/>
      <c r="U445" s="195"/>
      <c r="V445" s="195"/>
      <c r="W445" s="195"/>
      <c r="X445" s="195"/>
      <c r="Y445" s="195"/>
    </row>
    <row r="446" spans="6:25">
      <c r="F446" s="195"/>
      <c r="G446" s="195"/>
      <c r="H446" s="195"/>
      <c r="I446" s="195"/>
      <c r="J446" s="195"/>
      <c r="K446" s="195"/>
      <c r="L446" s="195"/>
      <c r="M446" s="195"/>
      <c r="N446" s="195"/>
      <c r="O446" s="195"/>
      <c r="P446" s="195"/>
      <c r="Q446" s="195"/>
      <c r="R446" s="195"/>
      <c r="S446" s="202"/>
      <c r="T446" s="195"/>
      <c r="U446" s="195"/>
      <c r="V446" s="195"/>
      <c r="W446" s="195"/>
      <c r="X446" s="195"/>
      <c r="Y446" s="195"/>
    </row>
    <row r="447" spans="6:25">
      <c r="F447" s="195"/>
      <c r="G447" s="195"/>
      <c r="H447" s="195"/>
      <c r="I447" s="195"/>
      <c r="J447" s="195"/>
      <c r="K447" s="195"/>
      <c r="L447" s="195"/>
      <c r="M447" s="195"/>
      <c r="N447" s="195"/>
      <c r="O447" s="195"/>
      <c r="P447" s="195"/>
      <c r="Q447" s="195"/>
      <c r="R447" s="195"/>
      <c r="S447" s="202"/>
      <c r="T447" s="195"/>
      <c r="U447" s="195"/>
      <c r="V447" s="195"/>
      <c r="W447" s="195"/>
      <c r="X447" s="195"/>
      <c r="Y447" s="195"/>
    </row>
    <row r="448" spans="6:25">
      <c r="F448" s="195"/>
      <c r="G448" s="195"/>
      <c r="H448" s="195"/>
      <c r="I448" s="195"/>
      <c r="J448" s="195"/>
      <c r="K448" s="195"/>
      <c r="L448" s="195"/>
      <c r="M448" s="195"/>
      <c r="N448" s="195"/>
      <c r="O448" s="195"/>
      <c r="P448" s="195"/>
      <c r="Q448" s="195"/>
      <c r="R448" s="195"/>
      <c r="S448" s="202"/>
      <c r="T448" s="195"/>
      <c r="U448" s="195"/>
      <c r="V448" s="195"/>
      <c r="W448" s="195"/>
      <c r="X448" s="195"/>
      <c r="Y448" s="195"/>
    </row>
    <row r="449" spans="6:25">
      <c r="F449" s="195"/>
      <c r="G449" s="195"/>
      <c r="H449" s="195"/>
      <c r="I449" s="195"/>
      <c r="J449" s="195"/>
      <c r="K449" s="195"/>
      <c r="L449" s="195"/>
      <c r="M449" s="195"/>
      <c r="N449" s="195"/>
      <c r="O449" s="195"/>
      <c r="P449" s="195"/>
      <c r="Q449" s="195"/>
      <c r="R449" s="195"/>
      <c r="S449" s="202"/>
      <c r="T449" s="195"/>
      <c r="U449" s="195"/>
      <c r="V449" s="195"/>
      <c r="W449" s="195"/>
      <c r="X449" s="195"/>
      <c r="Y449" s="195"/>
    </row>
    <row r="450" spans="6:25">
      <c r="F450" s="195"/>
      <c r="G450" s="195"/>
      <c r="H450" s="195"/>
      <c r="I450" s="195"/>
      <c r="J450" s="195"/>
      <c r="K450" s="195"/>
      <c r="L450" s="195"/>
      <c r="M450" s="195"/>
      <c r="N450" s="195"/>
      <c r="O450" s="195"/>
      <c r="P450" s="195"/>
      <c r="Q450" s="195"/>
      <c r="R450" s="195"/>
      <c r="S450" s="202"/>
      <c r="T450" s="195"/>
      <c r="U450" s="195"/>
      <c r="V450" s="195"/>
      <c r="W450" s="195"/>
      <c r="X450" s="195"/>
      <c r="Y450" s="195"/>
    </row>
    <row r="451" spans="6:25">
      <c r="F451" s="195"/>
      <c r="G451" s="195"/>
      <c r="H451" s="195"/>
      <c r="I451" s="195"/>
      <c r="J451" s="195"/>
      <c r="K451" s="195"/>
      <c r="L451" s="195"/>
      <c r="M451" s="195"/>
      <c r="N451" s="195"/>
      <c r="O451" s="195"/>
      <c r="P451" s="195"/>
      <c r="Q451" s="195"/>
      <c r="R451" s="195"/>
      <c r="S451" s="202"/>
      <c r="T451" s="195"/>
      <c r="U451" s="195"/>
      <c r="V451" s="195"/>
      <c r="W451" s="195"/>
      <c r="X451" s="195"/>
      <c r="Y451" s="195"/>
    </row>
    <row r="452" spans="6:25">
      <c r="F452" s="195"/>
      <c r="G452" s="195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  <c r="R452" s="195"/>
      <c r="S452" s="202"/>
      <c r="T452" s="195"/>
      <c r="U452" s="195"/>
      <c r="V452" s="195"/>
      <c r="W452" s="195"/>
      <c r="X452" s="195"/>
      <c r="Y452" s="195"/>
    </row>
    <row r="453" spans="6:25">
      <c r="F453" s="195"/>
      <c r="G453" s="195"/>
      <c r="H453" s="195"/>
      <c r="I453" s="195"/>
      <c r="J453" s="195"/>
      <c r="K453" s="195"/>
      <c r="L453" s="195"/>
      <c r="M453" s="195"/>
      <c r="N453" s="195"/>
      <c r="O453" s="195"/>
      <c r="P453" s="195"/>
      <c r="Q453" s="195"/>
      <c r="R453" s="195"/>
      <c r="S453" s="202"/>
      <c r="T453" s="195"/>
      <c r="U453" s="195"/>
      <c r="V453" s="195"/>
      <c r="W453" s="195"/>
      <c r="X453" s="195"/>
      <c r="Y453" s="195"/>
    </row>
    <row r="454" spans="6:25">
      <c r="F454" s="195"/>
      <c r="G454" s="195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  <c r="R454" s="195"/>
      <c r="S454" s="202"/>
      <c r="T454" s="195"/>
      <c r="U454" s="195"/>
      <c r="V454" s="195"/>
      <c r="W454" s="195"/>
      <c r="X454" s="195"/>
      <c r="Y454" s="195"/>
    </row>
    <row r="455" spans="6:25">
      <c r="F455" s="195"/>
      <c r="G455" s="195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  <c r="R455" s="195"/>
      <c r="S455" s="202"/>
      <c r="T455" s="195"/>
      <c r="U455" s="195"/>
      <c r="V455" s="195"/>
      <c r="W455" s="195"/>
      <c r="X455" s="195"/>
      <c r="Y455" s="195"/>
    </row>
    <row r="456" spans="6:25">
      <c r="F456" s="195"/>
      <c r="G456" s="195"/>
      <c r="H456" s="195"/>
      <c r="I456" s="195"/>
      <c r="J456" s="195"/>
      <c r="K456" s="195"/>
      <c r="L456" s="195"/>
      <c r="M456" s="195"/>
      <c r="N456" s="195"/>
      <c r="O456" s="195"/>
      <c r="P456" s="195"/>
      <c r="Q456" s="195"/>
      <c r="R456" s="195"/>
      <c r="S456" s="202"/>
      <c r="T456" s="195"/>
      <c r="U456" s="195"/>
      <c r="V456" s="195"/>
      <c r="W456" s="195"/>
      <c r="X456" s="195"/>
      <c r="Y456" s="195"/>
    </row>
    <row r="457" spans="6:25">
      <c r="F457" s="195"/>
      <c r="G457" s="195"/>
      <c r="H457" s="195"/>
      <c r="I457" s="195"/>
      <c r="J457" s="195"/>
      <c r="K457" s="195"/>
      <c r="L457" s="195"/>
      <c r="M457" s="195"/>
      <c r="N457" s="195"/>
      <c r="O457" s="195"/>
      <c r="P457" s="195"/>
      <c r="Q457" s="195"/>
      <c r="R457" s="195"/>
      <c r="S457" s="202"/>
      <c r="T457" s="195"/>
      <c r="U457" s="195"/>
      <c r="V457" s="195"/>
      <c r="W457" s="195"/>
      <c r="X457" s="195"/>
      <c r="Y457" s="195"/>
    </row>
    <row r="458" spans="6:25">
      <c r="F458" s="195"/>
      <c r="G458" s="195"/>
      <c r="H458" s="195"/>
      <c r="I458" s="195"/>
      <c r="J458" s="195"/>
      <c r="K458" s="195"/>
      <c r="L458" s="195"/>
      <c r="M458" s="195"/>
      <c r="N458" s="195"/>
      <c r="O458" s="195"/>
      <c r="P458" s="195"/>
      <c r="Q458" s="195"/>
      <c r="R458" s="195"/>
      <c r="S458" s="202"/>
      <c r="T458" s="195"/>
      <c r="U458" s="195"/>
      <c r="V458" s="195"/>
      <c r="W458" s="195"/>
      <c r="X458" s="195"/>
      <c r="Y458" s="195"/>
    </row>
    <row r="459" spans="6:25">
      <c r="F459" s="195"/>
      <c r="G459" s="195"/>
      <c r="H459" s="195"/>
      <c r="I459" s="195"/>
      <c r="J459" s="195"/>
      <c r="K459" s="195"/>
      <c r="L459" s="195"/>
      <c r="M459" s="195"/>
      <c r="N459" s="195"/>
      <c r="O459" s="195"/>
      <c r="P459" s="195"/>
      <c r="Q459" s="195"/>
      <c r="R459" s="195"/>
      <c r="S459" s="202"/>
      <c r="T459" s="195"/>
      <c r="U459" s="195"/>
      <c r="V459" s="195"/>
      <c r="W459" s="195"/>
      <c r="X459" s="195"/>
      <c r="Y459" s="195"/>
    </row>
    <row r="460" spans="6:25">
      <c r="F460" s="195"/>
      <c r="G460" s="195"/>
      <c r="H460" s="195"/>
      <c r="I460" s="195"/>
      <c r="J460" s="195"/>
      <c r="K460" s="195"/>
      <c r="L460" s="195"/>
      <c r="M460" s="195"/>
      <c r="N460" s="195"/>
      <c r="O460" s="195"/>
      <c r="P460" s="195"/>
      <c r="Q460" s="195"/>
      <c r="R460" s="195"/>
      <c r="S460" s="202"/>
      <c r="T460" s="195"/>
      <c r="U460" s="195"/>
      <c r="V460" s="195"/>
      <c r="W460" s="195"/>
      <c r="X460" s="195"/>
      <c r="Y460" s="195"/>
    </row>
    <row r="461" spans="6:25">
      <c r="F461" s="195"/>
      <c r="G461" s="195"/>
      <c r="H461" s="195"/>
      <c r="I461" s="195"/>
      <c r="J461" s="195"/>
      <c r="K461" s="195"/>
      <c r="L461" s="195"/>
      <c r="M461" s="195"/>
      <c r="N461" s="195"/>
      <c r="O461" s="195"/>
      <c r="P461" s="195"/>
      <c r="Q461" s="195"/>
      <c r="R461" s="195"/>
      <c r="S461" s="202"/>
      <c r="T461" s="195"/>
      <c r="U461" s="195"/>
      <c r="V461" s="195"/>
      <c r="W461" s="195"/>
      <c r="X461" s="195"/>
      <c r="Y461" s="195"/>
    </row>
    <row r="462" spans="6:25">
      <c r="F462" s="195"/>
      <c r="G462" s="195"/>
      <c r="H462" s="195"/>
      <c r="I462" s="195"/>
      <c r="J462" s="195"/>
      <c r="K462" s="195"/>
      <c r="L462" s="195"/>
      <c r="M462" s="195"/>
      <c r="N462" s="195"/>
      <c r="O462" s="195"/>
      <c r="P462" s="195"/>
      <c r="Q462" s="195"/>
      <c r="R462" s="195"/>
      <c r="S462" s="202"/>
      <c r="T462" s="195"/>
      <c r="U462" s="195"/>
      <c r="V462" s="195"/>
      <c r="W462" s="195"/>
      <c r="X462" s="195"/>
      <c r="Y462" s="195"/>
    </row>
    <row r="463" spans="6:25">
      <c r="F463" s="195"/>
      <c r="G463" s="195"/>
      <c r="H463" s="195"/>
      <c r="I463" s="195"/>
      <c r="J463" s="195"/>
      <c r="K463" s="195"/>
      <c r="L463" s="195"/>
      <c r="M463" s="195"/>
      <c r="N463" s="195"/>
      <c r="O463" s="195"/>
      <c r="P463" s="195"/>
      <c r="Q463" s="195"/>
      <c r="R463" s="195"/>
      <c r="S463" s="202"/>
      <c r="T463" s="195"/>
      <c r="U463" s="195"/>
      <c r="V463" s="195"/>
      <c r="W463" s="195"/>
      <c r="X463" s="195"/>
      <c r="Y463" s="195"/>
    </row>
    <row r="464" spans="6:25">
      <c r="F464" s="195"/>
      <c r="G464" s="195"/>
      <c r="H464" s="195"/>
      <c r="I464" s="195"/>
      <c r="J464" s="195"/>
      <c r="K464" s="195"/>
      <c r="L464" s="195"/>
      <c r="M464" s="195"/>
      <c r="N464" s="195"/>
      <c r="O464" s="195"/>
      <c r="P464" s="195"/>
      <c r="Q464" s="195"/>
      <c r="R464" s="195"/>
      <c r="S464" s="202"/>
      <c r="T464" s="195"/>
      <c r="U464" s="195"/>
      <c r="V464" s="195"/>
      <c r="W464" s="195"/>
      <c r="X464" s="195"/>
      <c r="Y464" s="195"/>
    </row>
    <row r="465" spans="6:25">
      <c r="F465" s="195"/>
      <c r="G465" s="195"/>
      <c r="H465" s="195"/>
      <c r="I465" s="195"/>
      <c r="J465" s="195"/>
      <c r="K465" s="195"/>
      <c r="L465" s="195"/>
      <c r="M465" s="195"/>
      <c r="N465" s="195"/>
      <c r="O465" s="195"/>
      <c r="P465" s="195"/>
      <c r="Q465" s="195"/>
      <c r="R465" s="195"/>
      <c r="S465" s="202"/>
      <c r="T465" s="195"/>
      <c r="U465" s="195"/>
      <c r="V465" s="195"/>
      <c r="W465" s="195"/>
      <c r="X465" s="195"/>
      <c r="Y465" s="195"/>
    </row>
    <row r="466" spans="6:25">
      <c r="F466" s="195"/>
      <c r="G466" s="195"/>
      <c r="H466" s="195"/>
      <c r="I466" s="195"/>
      <c r="J466" s="195"/>
      <c r="K466" s="195"/>
      <c r="L466" s="195"/>
      <c r="M466" s="195"/>
      <c r="N466" s="195"/>
      <c r="O466" s="195"/>
      <c r="P466" s="195"/>
      <c r="Q466" s="195"/>
      <c r="R466" s="195"/>
      <c r="S466" s="202"/>
      <c r="T466" s="195"/>
      <c r="U466" s="195"/>
      <c r="V466" s="195"/>
      <c r="W466" s="195"/>
      <c r="X466" s="195"/>
      <c r="Y466" s="195"/>
    </row>
    <row r="467" spans="6:25">
      <c r="F467" s="195"/>
      <c r="G467" s="195"/>
      <c r="H467" s="195"/>
      <c r="I467" s="195"/>
      <c r="J467" s="195"/>
      <c r="K467" s="195"/>
      <c r="L467" s="195"/>
      <c r="M467" s="195"/>
      <c r="N467" s="195"/>
      <c r="O467" s="195"/>
      <c r="P467" s="195"/>
      <c r="Q467" s="195"/>
      <c r="R467" s="195"/>
      <c r="S467" s="202"/>
      <c r="T467" s="195"/>
      <c r="U467" s="195"/>
      <c r="V467" s="195"/>
      <c r="W467" s="195"/>
      <c r="X467" s="195"/>
      <c r="Y467" s="195"/>
    </row>
  </sheetData>
  <mergeCells count="2">
    <mergeCell ref="A1:E1"/>
    <mergeCell ref="C3:D3"/>
  </mergeCells>
  <pageMargins left="0.25" right="0.25" top="0.75" bottom="0.75" header="0.3" footer="0.3"/>
  <pageSetup scale="40" fitToHeight="0" orientation="portrait" horizontalDpi="4294967292" verticalDpi="429496729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2023-12-12T08:00:00+00:00</OpenedDate>
    <SignificantOrder xmlns="dc463f71-b30c-4ab2-9473-d307f9d35888">false</SignificantOrder>
    <Date1 xmlns="dc463f71-b30c-4ab2-9473-d307f9d35888">2023-12-12T08:00:00+00:00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231018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3D38D49C21E0459CBFCF80B7D15312" ma:contentTypeVersion="24" ma:contentTypeDescription="" ma:contentTypeScope="" ma:versionID="b90dc8845359abb4b84af3fc0f411a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7429f450-94b4-4416-870d-2c1407281566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D4FDAA8-EF3F-4AF6-A9B2-2993882A607C}"/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AC8CDA-EE4B-435E-8737-7DB703511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Calcs </vt:lpstr>
      <vt:lpstr>References</vt:lpstr>
      <vt:lpstr>Disposal</vt:lpstr>
      <vt:lpstr>Disposal!Print_Titles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Calcualtions</dc:title>
  <dc:creator>Mike Young</dc:creator>
  <cp:lastModifiedBy>Easley, Maria</cp:lastModifiedBy>
  <cp:lastPrinted>2016-12-19T19:27:45Z</cp:lastPrinted>
  <dcterms:created xsi:type="dcterms:W3CDTF">2013-10-29T22:33:54Z</dcterms:created>
  <dcterms:modified xsi:type="dcterms:W3CDTF">2023-12-12T21:57:38Z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0x0101006E56B4D1795A2E4DB2F0B01679ED314A007E3D38D49C21E0459CBFCF80B7D15312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</Properties>
</file>