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8E77080B-7ECD-4AE2-85DE-010F2A236FFF}" xr6:coauthVersionLast="46" xr6:coauthVersionMax="46" xr10:uidLastSave="{00000000-0000-0000-0000-000000000000}"/>
  <bookViews>
    <workbookView xWindow="-120" yWindow="-120" windowWidth="28380" windowHeight="15270" activeTab="1" xr2:uid="{00000000-000D-0000-FFFF-FFFF00000000}"/>
  </bookViews>
  <sheets>
    <sheet name="Method 2 Calcs" sheetId="2" r:id="rId1"/>
    <sheet name="2019 Method 1 Stud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K14" i="2"/>
  <c r="L14" i="2"/>
  <c r="M14" i="2"/>
  <c r="N14" i="2"/>
  <c r="O14" i="2"/>
  <c r="E14" i="2"/>
  <c r="L28" i="2"/>
  <c r="M28" i="2"/>
  <c r="O28" i="2"/>
  <c r="N28" i="2"/>
  <c r="G28" i="2"/>
  <c r="E28" i="2"/>
  <c r="F28" i="2"/>
  <c r="K28" i="2"/>
  <c r="I28" i="2"/>
  <c r="J28" i="2"/>
  <c r="H28" i="2"/>
  <c r="E34" i="2" l="1"/>
  <c r="F34" i="2"/>
  <c r="G34" i="2"/>
  <c r="H34" i="2"/>
  <c r="I34" i="2"/>
  <c r="J34" i="2"/>
  <c r="K34" i="2"/>
  <c r="L34" i="2"/>
  <c r="M34" i="2"/>
  <c r="E35" i="2"/>
  <c r="F35" i="2"/>
  <c r="G35" i="2"/>
  <c r="H35" i="2"/>
  <c r="I35" i="2"/>
  <c r="J35" i="2"/>
  <c r="K35" i="2"/>
  <c r="L35" i="2"/>
  <c r="M35" i="2"/>
  <c r="E36" i="2"/>
  <c r="F36" i="2"/>
  <c r="G36" i="2"/>
  <c r="H36" i="2"/>
  <c r="I36" i="2"/>
  <c r="J36" i="2"/>
  <c r="K36" i="2"/>
  <c r="L36" i="2"/>
  <c r="M36" i="2"/>
  <c r="E37" i="2"/>
  <c r="F37" i="2"/>
  <c r="G37" i="2"/>
  <c r="H37" i="2"/>
  <c r="I37" i="2"/>
  <c r="J37" i="2"/>
  <c r="K37" i="2"/>
  <c r="L37" i="2"/>
  <c r="M37" i="2"/>
  <c r="E38" i="2"/>
  <c r="F38" i="2"/>
  <c r="G38" i="2"/>
  <c r="H38" i="2"/>
  <c r="I38" i="2"/>
  <c r="J38" i="2"/>
  <c r="K38" i="2"/>
  <c r="L38" i="2"/>
  <c r="M38" i="2"/>
  <c r="N38" i="2"/>
  <c r="O38" i="2"/>
  <c r="E39" i="2"/>
  <c r="F39" i="2"/>
  <c r="G39" i="2"/>
  <c r="H39" i="2"/>
  <c r="I39" i="2"/>
  <c r="J39" i="2"/>
  <c r="K39" i="2"/>
  <c r="L39" i="2"/>
  <c r="M39" i="2"/>
  <c r="N39" i="2"/>
  <c r="O39" i="2"/>
  <c r="E40" i="2"/>
  <c r="F40" i="2"/>
  <c r="G40" i="2"/>
  <c r="H40" i="2"/>
  <c r="I40" i="2"/>
  <c r="J40" i="2"/>
  <c r="K40" i="2"/>
  <c r="L40" i="2"/>
  <c r="M40" i="2"/>
  <c r="N40" i="2"/>
  <c r="O40" i="2"/>
  <c r="E41" i="2"/>
  <c r="F41" i="2"/>
  <c r="G41" i="2"/>
  <c r="H41" i="2"/>
  <c r="I41" i="2"/>
  <c r="J41" i="2"/>
  <c r="K41" i="2"/>
  <c r="L41" i="2"/>
  <c r="M41" i="2"/>
  <c r="N41" i="2"/>
  <c r="O41" i="2"/>
  <c r="E42" i="2"/>
  <c r="F42" i="2"/>
  <c r="G42" i="2"/>
  <c r="H42" i="2"/>
  <c r="I42" i="2"/>
  <c r="J42" i="2"/>
  <c r="K42" i="2"/>
  <c r="L42" i="2"/>
  <c r="M42" i="2"/>
  <c r="N42" i="2"/>
  <c r="O42" i="2"/>
  <c r="F33" i="2"/>
  <c r="G33" i="2"/>
  <c r="H33" i="2"/>
  <c r="I33" i="2"/>
  <c r="I43" i="2" s="1"/>
  <c r="J33" i="2"/>
  <c r="K33" i="2"/>
  <c r="L33" i="2"/>
  <c r="M33" i="2"/>
  <c r="E33" i="2"/>
  <c r="I39" i="1"/>
  <c r="J39" i="1"/>
  <c r="K39" i="1"/>
  <c r="L39" i="1"/>
  <c r="M39" i="1"/>
  <c r="N39" i="1"/>
  <c r="O39" i="1"/>
  <c r="P39" i="1"/>
  <c r="Q39" i="1"/>
  <c r="R39" i="1"/>
  <c r="H39" i="1"/>
  <c r="G38" i="1"/>
  <c r="F38" i="1"/>
  <c r="G40" i="1"/>
  <c r="F40" i="1"/>
  <c r="G37" i="1"/>
  <c r="F37" i="1"/>
  <c r="E37" i="1"/>
  <c r="G36" i="1"/>
  <c r="F36" i="1"/>
  <c r="G35" i="1"/>
  <c r="F35" i="1"/>
  <c r="E35" i="1" s="1"/>
  <c r="G34" i="1"/>
  <c r="F34" i="1"/>
  <c r="E34" i="1" s="1"/>
  <c r="G33" i="1"/>
  <c r="F33" i="1"/>
  <c r="G32" i="1"/>
  <c r="F32" i="1"/>
  <c r="G31" i="1"/>
  <c r="F31" i="1"/>
  <c r="O43" i="2" l="1"/>
  <c r="L43" i="2"/>
  <c r="K43" i="2"/>
  <c r="N43" i="2"/>
  <c r="G43" i="2"/>
  <c r="E43" i="2"/>
  <c r="J43" i="2"/>
  <c r="M43" i="2"/>
  <c r="F43" i="2"/>
  <c r="H43" i="2"/>
  <c r="G39" i="1"/>
  <c r="F39" i="1"/>
  <c r="E39" i="1" s="1"/>
  <c r="E40" i="1"/>
  <c r="E32" i="1"/>
  <c r="E36" i="1"/>
  <c r="E38" i="1"/>
  <c r="E33" i="1"/>
  <c r="E31" i="1"/>
  <c r="G11" i="1" l="1"/>
  <c r="F11" i="1"/>
  <c r="F5" i="1"/>
  <c r="G5" i="1"/>
  <c r="F6" i="1"/>
  <c r="G6" i="1"/>
  <c r="F7" i="1"/>
  <c r="G7" i="1"/>
  <c r="F8" i="1"/>
  <c r="G8" i="1"/>
  <c r="F9" i="1"/>
  <c r="G9" i="1"/>
  <c r="F10" i="1"/>
  <c r="G10" i="1"/>
  <c r="G4" i="1"/>
  <c r="F4" i="1"/>
  <c r="E4" i="1" s="1"/>
  <c r="E10" i="1" l="1"/>
  <c r="E9" i="1"/>
  <c r="E8" i="1"/>
  <c r="E11" i="1"/>
  <c r="E7" i="1"/>
  <c r="E6" i="1"/>
  <c r="E5" i="1"/>
  <c r="C4" i="1" l="1"/>
  <c r="C6" i="1"/>
  <c r="C8" i="1"/>
  <c r="C9" i="1"/>
  <c r="C10" i="1"/>
  <c r="C5" i="1"/>
  <c r="C7" i="1"/>
</calcChain>
</file>

<file path=xl/sharedStrings.xml><?xml version="1.0" encoding="utf-8"?>
<sst xmlns="http://schemas.openxmlformats.org/spreadsheetml/2006/main" count="96" uniqueCount="35">
  <si>
    <t>10-YR Avg Last Filing</t>
  </si>
  <si>
    <t>Cabinet Gorge #3 Upgrade</t>
  </si>
  <si>
    <t>Cabinet Gorge #2 Upgrade</t>
  </si>
  <si>
    <t>Cabinet Gorge #4 Upgrade</t>
  </si>
  <si>
    <t>Noxon Rapids #1 Upgrade</t>
  </si>
  <si>
    <t>Noxon Rapids #3 Upgrade</t>
  </si>
  <si>
    <t>Noxon Rapids #2 Upgrade</t>
  </si>
  <si>
    <t>Noxon Rapids #4 Upgrade</t>
  </si>
  <si>
    <t>Long Lake #3 Upgrade</t>
  </si>
  <si>
    <t>Little Falls #4 Upgrade</t>
  </si>
  <si>
    <t>Nine Mile #1 Upgrade</t>
  </si>
  <si>
    <t>Nine Mile #2 Upgrade</t>
  </si>
  <si>
    <t>Clark Fork Hydro</t>
  </si>
  <si>
    <t>Spokane River Hydro</t>
  </si>
  <si>
    <t>Year</t>
  </si>
  <si>
    <t>REC RUN SUMMARY</t>
  </si>
  <si>
    <t>Total All Hydro</t>
  </si>
  <si>
    <t>for graph data</t>
  </si>
  <si>
    <t>Avg 2012-2019</t>
  </si>
  <si>
    <t>QUALIFYING INCREMENTAL HYDRO SUMMARY</t>
  </si>
  <si>
    <t>METHOD 2 PERCENTAGE QUALIFYING HYDRO</t>
  </si>
  <si>
    <t xml:space="preserve">Cabinet Gorge #3 </t>
  </si>
  <si>
    <t xml:space="preserve">Cabinet Gorge #2 </t>
  </si>
  <si>
    <t xml:space="preserve">Cabinet Gorge #4 </t>
  </si>
  <si>
    <t xml:space="preserve">Noxon Rapids #1 </t>
  </si>
  <si>
    <t xml:space="preserve">Noxon Rapids #3 </t>
  </si>
  <si>
    <t xml:space="preserve">Noxon Rapids #2 </t>
  </si>
  <si>
    <t xml:space="preserve">Noxon Rapids #4 </t>
  </si>
  <si>
    <t>Long Lake #3</t>
  </si>
  <si>
    <t xml:space="preserve">Little Falls #4 </t>
  </si>
  <si>
    <t xml:space="preserve">Nine Mile #1 </t>
  </si>
  <si>
    <t xml:space="preserve">Nine Mile #2 </t>
  </si>
  <si>
    <t>TOTAL HYDRO GENERATION SUMMARY</t>
  </si>
  <si>
    <t>N/A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</si>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</sst>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0" xfId="0" applyFill="1"/>
    <xf numFmtId="164" fontId="0" fillId="0" borderId="1" xfId="0" applyNumberFormat="1" applyBorder="1"/>
    <xf numFmtId="164" fontId="0" fillId="0" borderId="1" xfId="1" applyNumberFormat="1" applyFont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5" borderId="0" xfId="1" applyNumberFormat="1" applyFont="1" applyFill="1"/>
    <xf numFmtId="164" fontId="4" fillId="5" borderId="0" xfId="0" applyNumberFormat="1" applyFont="1" applyFill="1"/>
    <xf numFmtId="164" fontId="5" fillId="0" borderId="0" xfId="0" applyNumberFormat="1" applyFont="1"/>
    <xf numFmtId="0" fontId="0" fillId="6" borderId="1" xfId="0" applyFill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0" fillId="5" borderId="1" xfId="0" applyFill="1" applyBorder="1"/>
    <xf numFmtId="164" fontId="4" fillId="5" borderId="1" xfId="0" applyNumberFormat="1" applyFont="1" applyFill="1" applyBorder="1"/>
    <xf numFmtId="164" fontId="0" fillId="5" borderId="1" xfId="1" applyNumberFormat="1" applyFont="1" applyFill="1" applyBorder="1"/>
    <xf numFmtId="10" fontId="0" fillId="0" borderId="1" xfId="2" applyNumberFormat="1" applyFont="1" applyBorder="1"/>
    <xf numFmtId="10" fontId="0" fillId="5" borderId="1" xfId="2" applyNumberFormat="1" applyFont="1" applyFill="1" applyBorder="1"/>
    <xf numFmtId="164" fontId="0" fillId="0" borderId="1" xfId="1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Annual REC Summary (MWh)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 Method 1 Study'!$F$3</c:f>
              <c:strCache>
                <c:ptCount val="1"/>
                <c:pt idx="0">
                  <c:v>Clark Fork 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'2019 Method 1 Study'!$D$4:$D$10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'2019 Method 1 Study'!$F$4:$F$10</c:f>
              <c:numCache>
                <c:formatCode>_(* #,##0_);_(* \(#,##0\);_(* "-"??_);_(@_)</c:formatCode>
                <c:ptCount val="7"/>
                <c:pt idx="0">
                  <c:v>159964.7683003963</c:v>
                </c:pt>
                <c:pt idx="1">
                  <c:v>116707.39806147075</c:v>
                </c:pt>
                <c:pt idx="2">
                  <c:v>154459.50583361619</c:v>
                </c:pt>
                <c:pt idx="3">
                  <c:v>88159.197658452365</c:v>
                </c:pt>
                <c:pt idx="4">
                  <c:v>100115.43604293524</c:v>
                </c:pt>
                <c:pt idx="5">
                  <c:v>160361.29852616493</c:v>
                </c:pt>
                <c:pt idx="6">
                  <c:v>146880.05720174749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1-4486-B615-57A5B5E4E14C}"/>
            </c:ext>
          </c:extLst>
        </c:ser>
        <c:ser>
          <c:idx val="1"/>
          <c:order val="1"/>
          <c:tx>
            <c:strRef>
              <c:f>'2019 Method 1 Study'!$G$3</c:f>
              <c:strCache>
                <c:ptCount val="1"/>
                <c:pt idx="0">
                  <c:v>Spokane River Hydro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'2019 Method 1 Study'!$D$4:$D$10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'2019 Method 1 Study'!$G$4:$G$10</c:f>
              <c:numCache>
                <c:formatCode>_(* #,##0_);_(* \(#,##0\);_(* "-"??_);_(@_)</c:formatCode>
                <c:ptCount val="7"/>
                <c:pt idx="0">
                  <c:v>38280.190838116388</c:v>
                </c:pt>
                <c:pt idx="1">
                  <c:v>24442.977650708846</c:v>
                </c:pt>
                <c:pt idx="2">
                  <c:v>30580.778549123352</c:v>
                </c:pt>
                <c:pt idx="3">
                  <c:v>26249.751233960407</c:v>
                </c:pt>
                <c:pt idx="4">
                  <c:v>38800.066657272211</c:v>
                </c:pt>
                <c:pt idx="5">
                  <c:v>36026.612489820182</c:v>
                </c:pt>
                <c:pt idx="6">
                  <c:v>42035.774029016466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1-4486-B615-57A5B5E4E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44219408"/>
        <c:axId val="744219800"/>
      </c:barChart>
      <c:lineChart>
        <c:grouping val="standard"/>
        <c:varyColors val="0"/>
        <c:ser>
          <c:idx val="2"/>
          <c:order val="2"/>
          <c:tx>
            <c:strRef>
              <c:f>'2019 Method 1 Study'!$D$11</c:f>
              <c:strCache>
                <c:ptCount val="1"/>
                <c:pt idx="0">
                  <c:v>10-YR Avg Last Filing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'2019 Method 1 Study'!$C$4:$C$10</c:f>
              <c:numCache>
                <c:formatCode>_(* #,##0_);_(* \(#,##0\);_(* "-"??_);_(@_)</c:formatCode>
                <c:ptCount val="7"/>
                <c:pt idx="0">
                  <c:v>192039</c:v>
                </c:pt>
                <c:pt idx="1">
                  <c:v>192039</c:v>
                </c:pt>
                <c:pt idx="2">
                  <c:v>192039</c:v>
                </c:pt>
                <c:pt idx="3">
                  <c:v>192039</c:v>
                </c:pt>
                <c:pt idx="4">
                  <c:v>192039</c:v>
                </c:pt>
                <c:pt idx="5">
                  <c:v>192039</c:v>
                </c:pt>
                <c:pt idx="6">
                  <c:v>192039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1-4486-B615-57A5B5E4E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19408"/>
        <c:axId val="744219800"/>
      </c:lineChart>
      <c:catAx>
        <c:axId val="74421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219800"/>
        <c:crosses val="autoZero"/>
        <c:auto val="1"/>
        <c:lblAlgn val="ctr"/>
        <c:lblOffset val="100"/>
        <c:noMultiLvlLbl val="0"/>
      </c:catAx>
      <c:valAx>
        <c:axId val="74421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219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38100</xdr:rowOff>
    </xdr:from>
    <xdr:to>
      <xdr:col>11</xdr:col>
      <xdr:colOff>457200</xdr:colOff>
      <xdr:row>26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B225-A9FA-47D0-ADF0-662B4890A3BC}">
  <dimension ref="C2:O43"/>
  <sheetViews>
    <sheetView workbookViewId="0">
      <selection activeCell="E13" sqref="E13:O13"/>
    </sheetView>
  </sheetViews>
  <sheetFormatPr defaultRowHeight="15" x14ac:dyDescent="0.25"/>
  <cols>
    <col min="3" max="3" width="9.140625" customWidth="1"/>
    <col min="4" max="4" width="19" bestFit="1" customWidth="1"/>
    <col min="5" max="11" width="11.140625" customWidth="1"/>
    <col min="12" max="12" width="10.5703125" bestFit="1" customWidth="1"/>
    <col min="13" max="13" width="9.5703125" bestFit="1" customWidth="1"/>
    <col min="14" max="15" width="10.5703125" bestFit="1" customWidth="1"/>
    <col min="18" max="18" width="38.85546875" bestFit="1" customWidth="1"/>
  </cols>
  <sheetData>
    <row r="2" spans="3:15" ht="15.75" x14ac:dyDescent="0.25">
      <c r="D2" s="19" t="s">
        <v>19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3:15" ht="45" x14ac:dyDescent="0.25">
      <c r="C3" s="12"/>
      <c r="D3" s="6" t="s">
        <v>14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3:15" x14ac:dyDescent="0.25">
      <c r="C4" s="10"/>
      <c r="D4" s="7">
        <v>2012</v>
      </c>
      <c r="E4" s="5">
        <v>25652.393956366061</v>
      </c>
      <c r="F4" s="5">
        <v>29256.042209006151</v>
      </c>
      <c r="G4" s="5">
        <v>21957.043406895955</v>
      </c>
      <c r="H4" s="5">
        <v>25428.251676823937</v>
      </c>
      <c r="I4" s="5">
        <v>28265.824403591898</v>
      </c>
      <c r="J4" s="5">
        <v>8587.6332676446036</v>
      </c>
      <c r="K4" s="5">
        <v>20817.579380067677</v>
      </c>
      <c r="L4" s="5">
        <v>12825.122145607696</v>
      </c>
      <c r="M4" s="5">
        <v>2249.9433287512898</v>
      </c>
      <c r="N4" s="18" t="s">
        <v>33</v>
      </c>
      <c r="O4" s="18" t="s">
        <v>33</v>
      </c>
    </row>
    <row r="5" spans="3:15" x14ac:dyDescent="0.25">
      <c r="C5" s="10"/>
      <c r="D5" s="7">
        <v>2013</v>
      </c>
      <c r="E5" s="5">
        <v>18503.206846340436</v>
      </c>
      <c r="F5" s="5">
        <v>19901.328836494573</v>
      </c>
      <c r="G5" s="5">
        <v>20531.426325038039</v>
      </c>
      <c r="H5" s="5">
        <v>18710.672761857542</v>
      </c>
      <c r="I5" s="5">
        <v>19986.637461365601</v>
      </c>
      <c r="J5" s="5">
        <v>6459.8492261706679</v>
      </c>
      <c r="K5" s="5">
        <v>12614.276604203891</v>
      </c>
      <c r="L5" s="5">
        <v>8796.7886594300744</v>
      </c>
      <c r="M5" s="5">
        <v>1621.5387559282244</v>
      </c>
      <c r="N5" s="18" t="s">
        <v>33</v>
      </c>
      <c r="O5" s="18" t="s">
        <v>33</v>
      </c>
    </row>
    <row r="6" spans="3:15" x14ac:dyDescent="0.25">
      <c r="C6" s="10"/>
      <c r="D6" s="7">
        <v>2014</v>
      </c>
      <c r="E6" s="5">
        <v>24339.736579778808</v>
      </c>
      <c r="F6" s="5">
        <v>33056.779767259286</v>
      </c>
      <c r="G6" s="5">
        <v>19268.031822083729</v>
      </c>
      <c r="H6" s="5">
        <v>26327.743424095646</v>
      </c>
      <c r="I6" s="5">
        <v>25772.082092082943</v>
      </c>
      <c r="J6" s="5">
        <v>8105.2116037378419</v>
      </c>
      <c r="K6" s="5">
        <v>17589.920544577948</v>
      </c>
      <c r="L6" s="5">
        <v>11108.483291247579</v>
      </c>
      <c r="M6" s="5">
        <v>1393.4714459606887</v>
      </c>
      <c r="N6" s="18" t="s">
        <v>33</v>
      </c>
      <c r="O6" s="18" t="s">
        <v>33</v>
      </c>
    </row>
    <row r="7" spans="3:15" x14ac:dyDescent="0.25">
      <c r="C7" s="10"/>
      <c r="D7" s="7">
        <v>2015</v>
      </c>
      <c r="E7" s="5">
        <v>7044.606154365727</v>
      </c>
      <c r="F7" s="5">
        <v>7631.3750093553408</v>
      </c>
      <c r="G7" s="5">
        <v>19799.02833450113</v>
      </c>
      <c r="H7" s="5">
        <v>17048.977479266137</v>
      </c>
      <c r="I7" s="5">
        <v>19747.86522632722</v>
      </c>
      <c r="J7" s="5">
        <v>7657.3771884071166</v>
      </c>
      <c r="K7" s="5">
        <v>9229.96826622968</v>
      </c>
      <c r="L7" s="5">
        <v>8876.6626888243827</v>
      </c>
      <c r="M7" s="5">
        <v>1820.9392614955034</v>
      </c>
      <c r="N7" s="18" t="s">
        <v>33</v>
      </c>
      <c r="O7" s="18" t="s">
        <v>33</v>
      </c>
    </row>
    <row r="8" spans="3:15" x14ac:dyDescent="0.25">
      <c r="C8" s="10"/>
      <c r="D8" s="7">
        <v>2016</v>
      </c>
      <c r="E8" s="5">
        <v>14628.607080813254</v>
      </c>
      <c r="F8" s="5">
        <v>12190.017016169495</v>
      </c>
      <c r="G8" s="5">
        <v>17313.29870953253</v>
      </c>
      <c r="H8" s="5">
        <v>19568.505385886139</v>
      </c>
      <c r="I8" s="5">
        <v>18716.070099965313</v>
      </c>
      <c r="J8" s="5">
        <v>4973.4026116361656</v>
      </c>
      <c r="K8" s="5">
        <v>12725.535138932326</v>
      </c>
      <c r="L8" s="5">
        <v>14443.833945330727</v>
      </c>
      <c r="M8" s="5">
        <v>1052.4186170890077</v>
      </c>
      <c r="N8" s="18" t="s">
        <v>33</v>
      </c>
      <c r="O8" s="18" t="s">
        <v>33</v>
      </c>
    </row>
    <row r="9" spans="3:15" x14ac:dyDescent="0.25">
      <c r="C9" s="10"/>
      <c r="D9" s="7">
        <v>2017</v>
      </c>
      <c r="E9" s="5">
        <v>27011.132350157928</v>
      </c>
      <c r="F9" s="5">
        <v>36735.660179377453</v>
      </c>
      <c r="G9" s="5">
        <v>25882.855974052229</v>
      </c>
      <c r="H9" s="5">
        <v>23156.100901839891</v>
      </c>
      <c r="I9" s="5">
        <v>25533.618525126003</v>
      </c>
      <c r="J9" s="5">
        <v>9730.1115708816269</v>
      </c>
      <c r="K9" s="5">
        <v>12311.819024729795</v>
      </c>
      <c r="L9" s="5">
        <v>12769.04429614467</v>
      </c>
      <c r="M9" s="5">
        <v>2095.269164260691</v>
      </c>
      <c r="N9" s="18">
        <v>11603.587534185088</v>
      </c>
      <c r="O9" s="18">
        <v>9558.7114952297343</v>
      </c>
    </row>
    <row r="10" spans="3:15" x14ac:dyDescent="0.25">
      <c r="C10" s="10"/>
      <c r="D10" s="7">
        <v>2018</v>
      </c>
      <c r="E10" s="5">
        <v>23703.135473805418</v>
      </c>
      <c r="F10" s="5">
        <v>25420.024828680715</v>
      </c>
      <c r="G10" s="5">
        <v>23269.857843148158</v>
      </c>
      <c r="H10" s="5">
        <v>24624.401694299646</v>
      </c>
      <c r="I10" s="5">
        <v>24051.25841804947</v>
      </c>
      <c r="J10" s="5">
        <v>8882.4876293855905</v>
      </c>
      <c r="K10" s="5">
        <v>16928.891314378485</v>
      </c>
      <c r="L10" s="5">
        <v>13676.383419625347</v>
      </c>
      <c r="M10" s="5">
        <v>1845.9561931771061</v>
      </c>
      <c r="N10" s="18">
        <v>14521.346538655675</v>
      </c>
      <c r="O10" s="18">
        <v>11992.087877558337</v>
      </c>
    </row>
    <row r="11" spans="3:15" x14ac:dyDescent="0.25">
      <c r="D11" s="7">
        <v>2019</v>
      </c>
      <c r="E11" s="5">
        <v>19534.427145377307</v>
      </c>
      <c r="F11" s="5">
        <v>20504.760799276122</v>
      </c>
      <c r="G11" s="5">
        <v>18144.049568172493</v>
      </c>
      <c r="H11" s="5">
        <v>27032.115804368506</v>
      </c>
      <c r="I11" s="5">
        <v>24078.965057417641</v>
      </c>
      <c r="J11" s="5">
        <v>6724.8162586880153</v>
      </c>
      <c r="K11" s="5">
        <v>18851.321642106665</v>
      </c>
      <c r="L11" s="5">
        <v>8209.2466669271435</v>
      </c>
      <c r="M11" s="5">
        <v>760.41377584041834</v>
      </c>
      <c r="N11" s="18">
        <v>8605.1190269084582</v>
      </c>
      <c r="O11" s="18">
        <v>5213.0829474986476</v>
      </c>
    </row>
    <row r="12" spans="3:15" x14ac:dyDescent="0.25">
      <c r="D12" s="7">
        <v>2020</v>
      </c>
      <c r="E12" s="5">
        <v>20576</v>
      </c>
      <c r="F12" s="5">
        <v>33542</v>
      </c>
      <c r="G12" s="5">
        <v>302</v>
      </c>
      <c r="H12" s="5">
        <v>36795</v>
      </c>
      <c r="I12" s="5">
        <v>35835</v>
      </c>
      <c r="J12" s="5">
        <v>9701</v>
      </c>
      <c r="K12" s="5">
        <v>14994</v>
      </c>
      <c r="L12" s="5">
        <v>15967</v>
      </c>
      <c r="M12" s="5">
        <v>2214</v>
      </c>
      <c r="N12" s="18">
        <v>3395</v>
      </c>
      <c r="O12" s="18">
        <v>5343</v>
      </c>
    </row>
    <row r="13" spans="3:15" x14ac:dyDescent="0.25">
      <c r="D13" s="7">
        <v>2021</v>
      </c>
      <c r="E13" s="5">
        <v>18024</v>
      </c>
      <c r="F13" s="5">
        <v>32818</v>
      </c>
      <c r="G13" s="5">
        <v>579</v>
      </c>
      <c r="H13" s="5">
        <v>37094</v>
      </c>
      <c r="I13" s="5">
        <v>36973</v>
      </c>
      <c r="J13" s="5">
        <v>11031</v>
      </c>
      <c r="K13" s="5">
        <v>13969</v>
      </c>
      <c r="L13" s="5">
        <v>18706</v>
      </c>
      <c r="M13" s="5">
        <v>1623</v>
      </c>
      <c r="N13" s="18">
        <v>7460</v>
      </c>
      <c r="O13" s="18">
        <v>6433</v>
      </c>
    </row>
    <row r="14" spans="3:15" x14ac:dyDescent="0.25">
      <c r="D14" s="7">
        <v>2022</v>
      </c>
      <c r="E14" s="5">
        <f>E28*E43</f>
        <v>24556.052097489799</v>
      </c>
      <c r="F14" s="5">
        <f t="shared" ref="F14:O14" si="0">F28*F43</f>
        <v>28358.948834226339</v>
      </c>
      <c r="G14" s="5">
        <f t="shared" si="0"/>
        <v>7666.3931883517798</v>
      </c>
      <c r="H14" s="5">
        <f t="shared" si="0"/>
        <v>27996.364836407709</v>
      </c>
      <c r="I14" s="5">
        <f t="shared" si="0"/>
        <v>23843.183913572204</v>
      </c>
      <c r="J14" s="5">
        <f t="shared" si="0"/>
        <v>9949.7397150989236</v>
      </c>
      <c r="K14" s="5">
        <f t="shared" si="0"/>
        <v>14790.885885484937</v>
      </c>
      <c r="L14" s="5">
        <f t="shared" si="0"/>
        <v>12759.065956210976</v>
      </c>
      <c r="M14" s="5">
        <f t="shared" si="0"/>
        <v>2367.9521971649938</v>
      </c>
      <c r="N14" s="5">
        <f t="shared" si="0"/>
        <v>10685.432489631721</v>
      </c>
      <c r="O14" s="5">
        <f t="shared" si="0"/>
        <v>9122.8387648232092</v>
      </c>
    </row>
    <row r="15" spans="3:15" x14ac:dyDescent="0.25">
      <c r="D15" t="s">
        <v>34</v>
      </c>
    </row>
    <row r="16" spans="3:15" ht="15.75" x14ac:dyDescent="0.25">
      <c r="C16" s="10"/>
      <c r="D16" s="1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3:15" ht="30" x14ac:dyDescent="0.25">
      <c r="C17" s="10"/>
      <c r="D17" s="6" t="s">
        <v>14</v>
      </c>
      <c r="E17" s="1" t="s">
        <v>21</v>
      </c>
      <c r="F17" s="1" t="s">
        <v>22</v>
      </c>
      <c r="G17" s="1" t="s">
        <v>23</v>
      </c>
      <c r="H17" s="1" t="s">
        <v>24</v>
      </c>
      <c r="I17" s="1" t="s">
        <v>25</v>
      </c>
      <c r="J17" s="1" t="s">
        <v>26</v>
      </c>
      <c r="K17" s="1" t="s">
        <v>27</v>
      </c>
      <c r="L17" s="1" t="s">
        <v>28</v>
      </c>
      <c r="M17" s="1" t="s">
        <v>29</v>
      </c>
      <c r="N17" s="1" t="s">
        <v>30</v>
      </c>
      <c r="O17" s="1" t="s">
        <v>31</v>
      </c>
    </row>
    <row r="18" spans="3:15" x14ac:dyDescent="0.25">
      <c r="C18" s="10"/>
      <c r="D18" s="7">
        <v>2012</v>
      </c>
      <c r="E18" s="5">
        <v>289961.43816827075</v>
      </c>
      <c r="F18" s="5">
        <v>242126.20994992717</v>
      </c>
      <c r="G18" s="5">
        <v>258929.37218526346</v>
      </c>
      <c r="H18" s="5">
        <v>439274.66885549028</v>
      </c>
      <c r="I18" s="5">
        <v>379857.58056327666</v>
      </c>
      <c r="J18" s="5">
        <v>465684.46470726049</v>
      </c>
      <c r="K18" s="5">
        <v>326920.73459914199</v>
      </c>
      <c r="L18" s="5">
        <v>91393.261090985718</v>
      </c>
      <c r="M18" s="5">
        <v>60538.294081794149</v>
      </c>
      <c r="N18" s="18" t="s">
        <v>33</v>
      </c>
      <c r="O18" s="18" t="s">
        <v>33</v>
      </c>
    </row>
    <row r="19" spans="3:15" x14ac:dyDescent="0.25">
      <c r="C19" s="10"/>
      <c r="D19" s="7">
        <v>2013</v>
      </c>
      <c r="E19" s="5">
        <v>255549.49042105529</v>
      </c>
      <c r="F19" s="5">
        <v>194683.32517097745</v>
      </c>
      <c r="G19" s="5">
        <v>215953.26919925766</v>
      </c>
      <c r="H19" s="5">
        <v>360008.87041453936</v>
      </c>
      <c r="I19" s="5">
        <v>426480.70556475595</v>
      </c>
      <c r="J19" s="5">
        <v>332239.85403721617</v>
      </c>
      <c r="K19" s="5">
        <v>299847.87906562234</v>
      </c>
      <c r="L19" s="5">
        <v>117795.53550709903</v>
      </c>
      <c r="M19" s="5">
        <v>36876.171901748457</v>
      </c>
      <c r="N19" s="18" t="s">
        <v>33</v>
      </c>
      <c r="O19" s="18" t="s">
        <v>33</v>
      </c>
    </row>
    <row r="20" spans="3:15" x14ac:dyDescent="0.25">
      <c r="C20" s="10"/>
      <c r="D20" s="7">
        <v>2014</v>
      </c>
      <c r="E20" s="5">
        <v>270262.71888185351</v>
      </c>
      <c r="F20" s="5">
        <v>292015.29505596432</v>
      </c>
      <c r="G20" s="5">
        <v>364827.99457380013</v>
      </c>
      <c r="H20" s="5">
        <v>465423.4308408167</v>
      </c>
      <c r="I20" s="5">
        <v>362032.18036301027</v>
      </c>
      <c r="J20" s="5">
        <v>501928.31200203497</v>
      </c>
      <c r="K20" s="5">
        <v>435151.34499893314</v>
      </c>
      <c r="L20" s="5">
        <v>123349.09136845621</v>
      </c>
      <c r="M20" s="5">
        <v>52891.95835383641</v>
      </c>
      <c r="N20" s="18" t="s">
        <v>33</v>
      </c>
      <c r="O20" s="18" t="s">
        <v>33</v>
      </c>
    </row>
    <row r="21" spans="3:15" x14ac:dyDescent="0.25">
      <c r="C21" s="10"/>
      <c r="D21" s="7">
        <v>2015</v>
      </c>
      <c r="E21" s="5">
        <v>276297.42643411818</v>
      </c>
      <c r="F21" s="5">
        <v>289311.13666431868</v>
      </c>
      <c r="G21" s="5">
        <v>437634.30024132453</v>
      </c>
      <c r="H21" s="5">
        <v>436356.08585483115</v>
      </c>
      <c r="I21" s="5">
        <v>395232.64022791013</v>
      </c>
      <c r="J21" s="5">
        <v>339318.67194299435</v>
      </c>
      <c r="K21" s="5">
        <v>433278.22665258584</v>
      </c>
      <c r="L21" s="5">
        <v>110123.02100145974</v>
      </c>
      <c r="M21" s="5">
        <v>52207.123508647521</v>
      </c>
      <c r="N21" s="18" t="s">
        <v>33</v>
      </c>
      <c r="O21" s="18" t="s">
        <v>33</v>
      </c>
    </row>
    <row r="22" spans="3:15" x14ac:dyDescent="0.25">
      <c r="C22" s="10"/>
      <c r="D22" s="7">
        <v>2016</v>
      </c>
      <c r="E22" s="5">
        <v>288942.67983278271</v>
      </c>
      <c r="F22" s="5">
        <v>260771.20467497146</v>
      </c>
      <c r="G22" s="5">
        <v>284260.84279786254</v>
      </c>
      <c r="H22" s="5">
        <v>379269.81598661945</v>
      </c>
      <c r="I22" s="5">
        <v>467716.15791508148</v>
      </c>
      <c r="J22" s="5">
        <v>318338.70827268442</v>
      </c>
      <c r="K22" s="5">
        <v>469771.21105328546</v>
      </c>
      <c r="L22" s="5">
        <v>126990.27077828895</v>
      </c>
      <c r="M22" s="5">
        <v>61528.781659623099</v>
      </c>
      <c r="N22" s="18" t="s">
        <v>33</v>
      </c>
      <c r="O22" s="18" t="s">
        <v>33</v>
      </c>
    </row>
    <row r="23" spans="3:15" x14ac:dyDescent="0.25">
      <c r="D23" s="7">
        <v>2017</v>
      </c>
      <c r="E23" s="5">
        <v>288198.68507800938</v>
      </c>
      <c r="F23" s="5">
        <v>302452.76504902582</v>
      </c>
      <c r="G23" s="5">
        <v>394236.80810895539</v>
      </c>
      <c r="H23" s="5">
        <v>509662.98333503958</v>
      </c>
      <c r="I23" s="5">
        <v>320574.01678588038</v>
      </c>
      <c r="J23" s="5">
        <v>428481.79903992114</v>
      </c>
      <c r="K23" s="5">
        <v>419915.77017665387</v>
      </c>
      <c r="L23" s="5">
        <v>139648.59081759973</v>
      </c>
      <c r="M23" s="5">
        <v>52159.063359348853</v>
      </c>
      <c r="N23" s="18">
        <v>35643.446175871548</v>
      </c>
      <c r="O23" s="18">
        <v>35975.225952223933</v>
      </c>
    </row>
    <row r="24" spans="3:15" x14ac:dyDescent="0.25">
      <c r="D24" s="7">
        <v>2018</v>
      </c>
      <c r="E24" s="5">
        <v>298949.1872587789</v>
      </c>
      <c r="F24" s="5">
        <v>255268.6286323712</v>
      </c>
      <c r="G24" s="5">
        <v>255343.43982488866</v>
      </c>
      <c r="H24" s="5">
        <v>470507.44840062642</v>
      </c>
      <c r="I24" s="5">
        <v>432401.71776516724</v>
      </c>
      <c r="J24" s="5">
        <v>215601.52932700305</v>
      </c>
      <c r="K24" s="5">
        <v>519518.49297676061</v>
      </c>
      <c r="L24" s="5">
        <v>140884.39971324755</v>
      </c>
      <c r="M24" s="5">
        <v>10088.990425701264</v>
      </c>
      <c r="N24" s="18">
        <v>38183.808341108284</v>
      </c>
      <c r="O24" s="18">
        <v>38987.790739613556</v>
      </c>
    </row>
    <row r="25" spans="3:15" x14ac:dyDescent="0.25">
      <c r="D25" s="7">
        <v>2019</v>
      </c>
      <c r="E25" s="5">
        <v>263756.97047820309</v>
      </c>
      <c r="F25" s="5">
        <v>159204.29633642349</v>
      </c>
      <c r="G25" s="5">
        <v>174600.67421924614</v>
      </c>
      <c r="H25" s="5">
        <v>385216.60828249721</v>
      </c>
      <c r="I25" s="5">
        <v>375152.72922707489</v>
      </c>
      <c r="J25" s="5">
        <v>326137.44538975629</v>
      </c>
      <c r="K25" s="5">
        <v>389857.17916397291</v>
      </c>
      <c r="L25" s="5">
        <v>99323.720621678309</v>
      </c>
      <c r="M25" s="5">
        <v>-57912.079403842283</v>
      </c>
      <c r="N25" s="18">
        <v>26598.969577864285</v>
      </c>
      <c r="O25" s="18">
        <v>29761.350495772494</v>
      </c>
    </row>
    <row r="26" spans="3:15" x14ac:dyDescent="0.25">
      <c r="D26" s="7">
        <v>2020</v>
      </c>
      <c r="E26" s="5">
        <v>201350.27550909208</v>
      </c>
      <c r="F26" s="5">
        <v>222703.10595612382</v>
      </c>
      <c r="G26" s="5">
        <v>291398.89360510535</v>
      </c>
      <c r="H26" s="5">
        <v>408678.63907436293</v>
      </c>
      <c r="I26" s="5">
        <v>342086.11420806882</v>
      </c>
      <c r="J26" s="5">
        <v>336434.6369124839</v>
      </c>
      <c r="K26" s="5">
        <v>424893.45994108298</v>
      </c>
      <c r="L26" s="5">
        <v>113395.07668240038</v>
      </c>
      <c r="M26" s="5">
        <v>53871.487498307848</v>
      </c>
      <c r="N26" s="18">
        <v>24653.873801760928</v>
      </c>
      <c r="O26" s="18">
        <v>27274.655537331713</v>
      </c>
    </row>
    <row r="27" spans="3:15" x14ac:dyDescent="0.25">
      <c r="D27" s="7">
        <v>2021</v>
      </c>
      <c r="E27" s="5">
        <v>184919.47725448711</v>
      </c>
      <c r="F27" s="5">
        <v>212122.76802777871</v>
      </c>
      <c r="G27" s="5">
        <v>182068.3177545279</v>
      </c>
      <c r="H27" s="5">
        <v>392437.8288885153</v>
      </c>
      <c r="I27" s="5">
        <v>364552.33079087798</v>
      </c>
      <c r="J27" s="5">
        <v>338012.75360752712</v>
      </c>
      <c r="K27" s="5">
        <v>402562.51316994894</v>
      </c>
      <c r="L27" s="5">
        <v>106996.96859755725</v>
      </c>
      <c r="M27" s="5">
        <v>54968.420326581596</v>
      </c>
      <c r="N27" s="18">
        <v>35705.97757191032</v>
      </c>
      <c r="O27" s="18">
        <v>31724.734425378374</v>
      </c>
    </row>
    <row r="28" spans="3:15" x14ac:dyDescent="0.25">
      <c r="D28" s="7">
        <v>2022</v>
      </c>
      <c r="E28" s="5">
        <f>132666+184681</f>
        <v>317347</v>
      </c>
      <c r="F28" s="5">
        <f>111366+155030</f>
        <v>266396</v>
      </c>
      <c r="G28" s="5">
        <f>53083+73896</f>
        <v>126979</v>
      </c>
      <c r="H28" s="5">
        <f>185944+273319</f>
        <v>459263</v>
      </c>
      <c r="I28" s="5">
        <f>140297+206223</f>
        <v>346520</v>
      </c>
      <c r="J28" s="5">
        <f>169105+248568</f>
        <v>417673</v>
      </c>
      <c r="K28" s="5">
        <f>159773+234851</f>
        <v>394624</v>
      </c>
      <c r="L28" s="5">
        <f>60067+57397</f>
        <v>117464</v>
      </c>
      <c r="M28" s="5">
        <f>27773+26032</f>
        <v>53805</v>
      </c>
      <c r="N28" s="18">
        <f>20959+17869</f>
        <v>38828</v>
      </c>
      <c r="O28" s="18">
        <f>21464+18300</f>
        <v>39764</v>
      </c>
    </row>
    <row r="29" spans="3:15" x14ac:dyDescent="0.25">
      <c r="D29" s="1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1" spans="3:15" ht="15.75" x14ac:dyDescent="0.25">
      <c r="D31" s="19" t="s">
        <v>20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3:15" ht="45" x14ac:dyDescent="0.25">
      <c r="D32" s="6" t="s">
        <v>14</v>
      </c>
      <c r="E32" s="1" t="s">
        <v>1</v>
      </c>
      <c r="F32" s="1" t="s">
        <v>2</v>
      </c>
      <c r="G32" s="1" t="s">
        <v>3</v>
      </c>
      <c r="H32" s="1" t="s">
        <v>4</v>
      </c>
      <c r="I32" s="1" t="s">
        <v>5</v>
      </c>
      <c r="J32" s="1" t="s">
        <v>6</v>
      </c>
      <c r="K32" s="1" t="s">
        <v>7</v>
      </c>
      <c r="L32" s="1" t="s">
        <v>8</v>
      </c>
      <c r="M32" s="1" t="s">
        <v>9</v>
      </c>
      <c r="N32" s="1" t="s">
        <v>10</v>
      </c>
      <c r="O32" s="1" t="s">
        <v>11</v>
      </c>
    </row>
    <row r="33" spans="4:15" x14ac:dyDescent="0.25">
      <c r="D33" s="7">
        <v>2012</v>
      </c>
      <c r="E33" s="16">
        <f t="shared" ref="E33:M33" si="1">E4/E18</f>
        <v>8.8468294675374856E-2</v>
      </c>
      <c r="F33" s="16">
        <f t="shared" si="1"/>
        <v>0.12082972023167768</v>
      </c>
      <c r="G33" s="16">
        <f t="shared" si="1"/>
        <v>8.4799353667708785E-2</v>
      </c>
      <c r="H33" s="16">
        <f t="shared" si="1"/>
        <v>5.7886906483991127E-2</v>
      </c>
      <c r="I33" s="16">
        <f t="shared" si="1"/>
        <v>7.4411637018478236E-2</v>
      </c>
      <c r="J33" s="16">
        <f t="shared" si="1"/>
        <v>1.8440884157565743E-2</v>
      </c>
      <c r="K33" s="16">
        <f t="shared" si="1"/>
        <v>6.3677757868718293E-2</v>
      </c>
      <c r="L33" s="16">
        <f t="shared" si="1"/>
        <v>0.1403289694722652</v>
      </c>
      <c r="M33" s="16">
        <f t="shared" si="1"/>
        <v>3.7165621576837948E-2</v>
      </c>
      <c r="N33" s="16"/>
      <c r="O33" s="16"/>
    </row>
    <row r="34" spans="4:15" x14ac:dyDescent="0.25">
      <c r="D34" s="7">
        <v>2013</v>
      </c>
      <c r="E34" s="16">
        <f t="shared" ref="E34:M34" si="2">E5/E19</f>
        <v>7.2405571288182521E-2</v>
      </c>
      <c r="F34" s="16">
        <f t="shared" si="2"/>
        <v>0.10222410583452156</v>
      </c>
      <c r="G34" s="16">
        <f t="shared" si="2"/>
        <v>9.5073468446054979E-2</v>
      </c>
      <c r="H34" s="16">
        <f t="shared" si="2"/>
        <v>5.1972810393012728E-2</v>
      </c>
      <c r="I34" s="16">
        <f t="shared" si="2"/>
        <v>4.6864107099285575E-2</v>
      </c>
      <c r="J34" s="16">
        <f t="shared" si="2"/>
        <v>1.94433303159562E-2</v>
      </c>
      <c r="K34" s="16">
        <f t="shared" si="2"/>
        <v>4.2068920559025301E-2</v>
      </c>
      <c r="L34" s="16">
        <f t="shared" si="2"/>
        <v>7.4678455525166568E-2</v>
      </c>
      <c r="M34" s="16">
        <f t="shared" si="2"/>
        <v>4.3972534900005182E-2</v>
      </c>
      <c r="N34" s="16"/>
      <c r="O34" s="16"/>
    </row>
    <row r="35" spans="4:15" x14ac:dyDescent="0.25">
      <c r="D35" s="7">
        <v>2014</v>
      </c>
      <c r="E35" s="16">
        <f t="shared" ref="E35:M35" si="3">E6/E20</f>
        <v>9.0059541621125436E-2</v>
      </c>
      <c r="F35" s="16">
        <f t="shared" si="3"/>
        <v>0.11320222031837066</v>
      </c>
      <c r="G35" s="16">
        <f t="shared" si="3"/>
        <v>5.2814016765881842E-2</v>
      </c>
      <c r="H35" s="16">
        <f t="shared" si="3"/>
        <v>5.6567292661937801E-2</v>
      </c>
      <c r="I35" s="16">
        <f t="shared" si="3"/>
        <v>7.1187268673854442E-2</v>
      </c>
      <c r="J35" s="16">
        <f t="shared" si="3"/>
        <v>1.6148145880451908E-2</v>
      </c>
      <c r="K35" s="16">
        <f t="shared" si="3"/>
        <v>4.042253516330295E-2</v>
      </c>
      <c r="L35" s="16">
        <f t="shared" si="3"/>
        <v>9.0057277017675116E-2</v>
      </c>
      <c r="M35" s="16">
        <f t="shared" si="3"/>
        <v>2.6345620191233023E-2</v>
      </c>
      <c r="N35" s="16"/>
      <c r="O35" s="16"/>
    </row>
    <row r="36" spans="4:15" x14ac:dyDescent="0.25">
      <c r="D36" s="7">
        <v>2015</v>
      </c>
      <c r="E36" s="16">
        <f t="shared" ref="E36:M36" si="4">E7/E21</f>
        <v>2.5496459541021022E-2</v>
      </c>
      <c r="F36" s="16">
        <f t="shared" si="4"/>
        <v>2.6377743689175216E-2</v>
      </c>
      <c r="G36" s="16">
        <f t="shared" si="4"/>
        <v>4.524103417758471E-2</v>
      </c>
      <c r="H36" s="16">
        <f t="shared" si="4"/>
        <v>3.9071249449556353E-2</v>
      </c>
      <c r="I36" s="16">
        <f t="shared" si="4"/>
        <v>4.9965167894381525E-2</v>
      </c>
      <c r="J36" s="16">
        <f t="shared" si="4"/>
        <v>2.2566919599678142E-2</v>
      </c>
      <c r="K36" s="16">
        <f t="shared" si="4"/>
        <v>2.1302635808723703E-2</v>
      </c>
      <c r="L36" s="16">
        <f t="shared" si="4"/>
        <v>8.0606785103604431E-2</v>
      </c>
      <c r="M36" s="16">
        <f t="shared" si="4"/>
        <v>3.4879134093528164E-2</v>
      </c>
      <c r="N36" s="16"/>
      <c r="O36" s="16"/>
    </row>
    <row r="37" spans="4:15" x14ac:dyDescent="0.25">
      <c r="D37" s="7">
        <v>2016</v>
      </c>
      <c r="E37" s="16">
        <f t="shared" ref="E37:M37" si="5">E8/E22</f>
        <v>5.0628059133663257E-2</v>
      </c>
      <c r="F37" s="16">
        <f t="shared" si="5"/>
        <v>4.6746024091744665E-2</v>
      </c>
      <c r="G37" s="16">
        <f t="shared" si="5"/>
        <v>6.0906379292782122E-2</v>
      </c>
      <c r="H37" s="16">
        <f t="shared" si="5"/>
        <v>5.159520890156076E-2</v>
      </c>
      <c r="I37" s="16">
        <f t="shared" si="5"/>
        <v>4.0015872411582158E-2</v>
      </c>
      <c r="J37" s="16">
        <f t="shared" si="5"/>
        <v>1.5622990489036035E-2</v>
      </c>
      <c r="K37" s="16">
        <f t="shared" si="5"/>
        <v>2.7088793096537556E-2</v>
      </c>
      <c r="L37" s="16">
        <f t="shared" si="5"/>
        <v>0.11373968932272042</v>
      </c>
      <c r="M37" s="16">
        <f t="shared" si="5"/>
        <v>1.71044930307735E-2</v>
      </c>
      <c r="N37" s="16"/>
      <c r="O37" s="16"/>
    </row>
    <row r="38" spans="4:15" x14ac:dyDescent="0.25">
      <c r="D38" s="7">
        <v>2017</v>
      </c>
      <c r="E38" s="16">
        <f t="shared" ref="E38:M38" si="6">E9/E23</f>
        <v>9.3723995801183402E-2</v>
      </c>
      <c r="F38" s="16">
        <f t="shared" si="6"/>
        <v>0.12145916461839196</v>
      </c>
      <c r="G38" s="16">
        <f t="shared" si="6"/>
        <v>6.5653068008046003E-2</v>
      </c>
      <c r="H38" s="16">
        <f t="shared" si="6"/>
        <v>4.5434143069043829E-2</v>
      </c>
      <c r="I38" s="16">
        <f t="shared" si="6"/>
        <v>7.9649682095665794E-2</v>
      </c>
      <c r="J38" s="16">
        <f t="shared" si="6"/>
        <v>2.2708342787682995E-2</v>
      </c>
      <c r="K38" s="16">
        <f t="shared" si="6"/>
        <v>2.9319734811460763E-2</v>
      </c>
      <c r="L38" s="16">
        <f t="shared" si="6"/>
        <v>9.1436972055255458E-2</v>
      </c>
      <c r="M38" s="16">
        <f t="shared" si="6"/>
        <v>4.0170759007411135E-2</v>
      </c>
      <c r="N38" s="16">
        <f t="shared" ref="N38:O42" si="7">N9/N23</f>
        <v>0.32554617409693715</v>
      </c>
      <c r="O38" s="16">
        <f t="shared" si="7"/>
        <v>0.2657026117896788</v>
      </c>
    </row>
    <row r="39" spans="4:15" x14ac:dyDescent="0.25">
      <c r="D39" s="7">
        <v>2018</v>
      </c>
      <c r="E39" s="16">
        <f t="shared" ref="E39:M39" si="8">E10/E24</f>
        <v>7.9288174994392308E-2</v>
      </c>
      <c r="F39" s="16">
        <f t="shared" si="8"/>
        <v>9.9581468215938634E-2</v>
      </c>
      <c r="G39" s="16">
        <f t="shared" si="8"/>
        <v>9.1131606353804656E-2</v>
      </c>
      <c r="H39" s="16">
        <f t="shared" si="8"/>
        <v>5.2335838206183989E-2</v>
      </c>
      <c r="I39" s="16">
        <f t="shared" si="8"/>
        <v>5.5622485827198892E-2</v>
      </c>
      <c r="J39" s="16">
        <f t="shared" si="8"/>
        <v>4.1198629977774938E-2</v>
      </c>
      <c r="K39" s="16">
        <f t="shared" si="8"/>
        <v>3.2585733796266919E-2</v>
      </c>
      <c r="L39" s="16">
        <f t="shared" si="8"/>
        <v>9.7075215193888773E-2</v>
      </c>
      <c r="M39" s="16">
        <f t="shared" si="8"/>
        <v>0.1829673847716827</v>
      </c>
      <c r="N39" s="16">
        <f t="shared" si="7"/>
        <v>0.38030115825356653</v>
      </c>
      <c r="O39" s="16">
        <f t="shared" si="7"/>
        <v>0.30758572491705133</v>
      </c>
    </row>
    <row r="40" spans="4:15" x14ac:dyDescent="0.25">
      <c r="D40" s="7">
        <v>2019</v>
      </c>
      <c r="E40" s="16">
        <f t="shared" ref="E40:M40" si="9">E11/E25</f>
        <v>7.4062221407686493E-2</v>
      </c>
      <c r="F40" s="16">
        <f t="shared" si="9"/>
        <v>0.1287952729362678</v>
      </c>
      <c r="G40" s="16">
        <f t="shared" si="9"/>
        <v>0.10391740839092639</v>
      </c>
      <c r="H40" s="16">
        <f t="shared" si="9"/>
        <v>7.0173806692531288E-2</v>
      </c>
      <c r="I40" s="16">
        <f t="shared" si="9"/>
        <v>6.4184432583037312E-2</v>
      </c>
      <c r="J40" s="16">
        <f t="shared" si="9"/>
        <v>2.0619577278688149E-2</v>
      </c>
      <c r="K40" s="16">
        <f t="shared" si="9"/>
        <v>4.8354429903105227E-2</v>
      </c>
      <c r="L40" s="16">
        <f t="shared" si="9"/>
        <v>8.2651421186646534E-2</v>
      </c>
      <c r="M40" s="16">
        <f t="shared" si="9"/>
        <v>-1.3130486483446273E-2</v>
      </c>
      <c r="N40" s="16">
        <f t="shared" si="7"/>
        <v>0.32351324744811377</v>
      </c>
      <c r="O40" s="16">
        <f t="shared" si="7"/>
        <v>0.17516284915360777</v>
      </c>
    </row>
    <row r="41" spans="4:15" x14ac:dyDescent="0.25">
      <c r="D41" s="7">
        <v>2020</v>
      </c>
      <c r="E41" s="16">
        <f t="shared" ref="E41:M41" si="10">E12/E26</f>
        <v>0.10219007621407937</v>
      </c>
      <c r="F41" s="16">
        <f t="shared" si="10"/>
        <v>0.15061307679565245</v>
      </c>
      <c r="G41" s="16">
        <f t="shared" si="10"/>
        <v>1.0363800502594253E-3</v>
      </c>
      <c r="H41" s="16">
        <f t="shared" si="10"/>
        <v>9.0034067068782628E-2</v>
      </c>
      <c r="I41" s="16">
        <f t="shared" si="10"/>
        <v>0.10475432504168787</v>
      </c>
      <c r="J41" s="16">
        <f t="shared" si="10"/>
        <v>2.883472429898323E-2</v>
      </c>
      <c r="K41" s="16">
        <f t="shared" si="10"/>
        <v>3.528884629591407E-2</v>
      </c>
      <c r="L41" s="16">
        <f t="shared" si="10"/>
        <v>0.14080858241068747</v>
      </c>
      <c r="M41" s="16">
        <f t="shared" si="10"/>
        <v>4.1097807074095431E-2</v>
      </c>
      <c r="N41" s="16">
        <f t="shared" si="7"/>
        <v>0.13770655383810348</v>
      </c>
      <c r="O41" s="16">
        <f t="shared" si="7"/>
        <v>0.19589614954758497</v>
      </c>
    </row>
    <row r="42" spans="4:15" x14ac:dyDescent="0.25">
      <c r="D42" s="7">
        <v>2021</v>
      </c>
      <c r="E42" s="16">
        <f t="shared" ref="E42:M42" si="11">E13/E27</f>
        <v>9.7469451393674883E-2</v>
      </c>
      <c r="F42" s="16">
        <f t="shared" si="11"/>
        <v>0.15471229375859499</v>
      </c>
      <c r="G42" s="16">
        <f t="shared" si="11"/>
        <v>3.1801249505728499E-3</v>
      </c>
      <c r="H42" s="16">
        <f t="shared" si="11"/>
        <v>9.45219784368386E-2</v>
      </c>
      <c r="I42" s="16">
        <f t="shared" si="11"/>
        <v>0.10142028147176822</v>
      </c>
      <c r="J42" s="16">
        <f t="shared" si="11"/>
        <v>3.2634863277402539E-2</v>
      </c>
      <c r="K42" s="16">
        <f t="shared" si="11"/>
        <v>3.4700200696786532E-2</v>
      </c>
      <c r="L42" s="16">
        <f t="shared" si="11"/>
        <v>0.17482738291734237</v>
      </c>
      <c r="M42" s="16">
        <f t="shared" si="11"/>
        <v>2.9526044051426937E-2</v>
      </c>
      <c r="N42" s="16">
        <f t="shared" si="7"/>
        <v>0.20892860264015675</v>
      </c>
      <c r="O42" s="16">
        <f t="shared" si="7"/>
        <v>0.20277553513115895</v>
      </c>
    </row>
    <row r="43" spans="4:15" x14ac:dyDescent="0.25">
      <c r="D43" s="13"/>
      <c r="E43" s="17">
        <f t="shared" ref="E43:O43" si="12">AVERAGE(E33:E42)</f>
        <v>7.7379184607038354E-2</v>
      </c>
      <c r="F43" s="17">
        <f t="shared" si="12"/>
        <v>0.10645410904903355</v>
      </c>
      <c r="G43" s="17">
        <f t="shared" si="12"/>
        <v>6.0375284010362185E-2</v>
      </c>
      <c r="H43" s="17">
        <f t="shared" si="12"/>
        <v>6.0959330136343901E-2</v>
      </c>
      <c r="I43" s="17">
        <f t="shared" si="12"/>
        <v>6.8807526011694001E-2</v>
      </c>
      <c r="J43" s="17">
        <f t="shared" si="12"/>
        <v>2.3821840806321989E-2</v>
      </c>
      <c r="K43" s="17">
        <f t="shared" si="12"/>
        <v>3.7480958799984129E-2</v>
      </c>
      <c r="L43" s="17">
        <f t="shared" si="12"/>
        <v>0.10862107502052523</v>
      </c>
      <c r="M43" s="17">
        <f t="shared" si="12"/>
        <v>4.4009891221354777E-2</v>
      </c>
      <c r="N43" s="17">
        <f t="shared" si="12"/>
        <v>0.27519914725537553</v>
      </c>
      <c r="O43" s="17">
        <f t="shared" si="12"/>
        <v>0.22942457410781633</v>
      </c>
    </row>
  </sheetData>
  <mergeCells count="3">
    <mergeCell ref="D2:O2"/>
    <mergeCell ref="D16:O16"/>
    <mergeCell ref="D31:O3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40"/>
  <sheetViews>
    <sheetView tabSelected="1" topLeftCell="A10" workbookViewId="0">
      <selection activeCell="H39" sqref="H39"/>
    </sheetView>
  </sheetViews>
  <sheetFormatPr defaultRowHeight="15" x14ac:dyDescent="0.25"/>
  <cols>
    <col min="3" max="3" width="9.140625" customWidth="1"/>
    <col min="4" max="4" width="19" bestFit="1" customWidth="1"/>
    <col min="5" max="5" width="9.7109375" bestFit="1" customWidth="1"/>
    <col min="6" max="6" width="14.5703125" customWidth="1"/>
    <col min="7" max="7" width="15" customWidth="1"/>
    <col min="8" max="14" width="11.140625" customWidth="1"/>
    <col min="15" max="15" width="10.5703125" bestFit="1" customWidth="1"/>
    <col min="16" max="16" width="9.5703125" bestFit="1" customWidth="1"/>
    <col min="17" max="18" width="10.5703125" bestFit="1" customWidth="1"/>
  </cols>
  <sheetData>
    <row r="2" spans="3:18" ht="15.75" x14ac:dyDescent="0.25">
      <c r="D2" s="20" t="s">
        <v>15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3:18" ht="45" x14ac:dyDescent="0.25">
      <c r="C3" s="12" t="s">
        <v>17</v>
      </c>
      <c r="D3" s="6" t="s">
        <v>14</v>
      </c>
      <c r="E3" s="11" t="s">
        <v>16</v>
      </c>
      <c r="F3" s="2" t="s">
        <v>12</v>
      </c>
      <c r="G3" s="2" t="s">
        <v>13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11</v>
      </c>
    </row>
    <row r="4" spans="3:18" x14ac:dyDescent="0.25">
      <c r="C4" s="10">
        <f t="shared" ref="C4:C10" si="0">$E$11</f>
        <v>192039</v>
      </c>
      <c r="D4" s="7">
        <v>2012</v>
      </c>
      <c r="E4" s="4">
        <f t="shared" ref="E4:E11" si="1">SUM(F4:G4)</f>
        <v>198244.9591385127</v>
      </c>
      <c r="F4" s="4">
        <f>SUM(H4:N4)</f>
        <v>159964.7683003963</v>
      </c>
      <c r="G4" s="4">
        <f>SUM(O4:R4)</f>
        <v>38280.190838116388</v>
      </c>
      <c r="H4" s="5">
        <v>25652.393956366061</v>
      </c>
      <c r="I4" s="5">
        <v>29256.042209006151</v>
      </c>
      <c r="J4" s="5">
        <v>21957.043406895955</v>
      </c>
      <c r="K4" s="5">
        <v>25428.251676823937</v>
      </c>
      <c r="L4" s="5">
        <v>28265.824403591898</v>
      </c>
      <c r="M4" s="5">
        <v>8587.6332676446036</v>
      </c>
      <c r="N4" s="5">
        <v>20817.579380067677</v>
      </c>
      <c r="O4" s="5">
        <v>12825.122145607696</v>
      </c>
      <c r="P4" s="5">
        <v>2249.9433287512898</v>
      </c>
      <c r="Q4" s="5">
        <v>12653.675591847785</v>
      </c>
      <c r="R4" s="5">
        <v>10551.449771909616</v>
      </c>
    </row>
    <row r="5" spans="3:18" x14ac:dyDescent="0.25">
      <c r="C5" s="10">
        <f t="shared" si="0"/>
        <v>192039</v>
      </c>
      <c r="D5" s="7">
        <v>2013</v>
      </c>
      <c r="E5" s="4">
        <f t="shared" si="1"/>
        <v>141150.37571217961</v>
      </c>
      <c r="F5" s="4">
        <f t="shared" ref="F5:F10" si="2">SUM(H5:N5)</f>
        <v>116707.39806147075</v>
      </c>
      <c r="G5" s="4">
        <f t="shared" ref="G5:G10" si="3">SUM(O5:R5)</f>
        <v>24442.977650708846</v>
      </c>
      <c r="H5" s="5">
        <v>18503.206846340436</v>
      </c>
      <c r="I5" s="5">
        <v>19901.328836494573</v>
      </c>
      <c r="J5" s="5">
        <v>20531.426325038039</v>
      </c>
      <c r="K5" s="5">
        <v>18710.672761857542</v>
      </c>
      <c r="L5" s="5">
        <v>19986.637461365601</v>
      </c>
      <c r="M5" s="5">
        <v>6459.8492261706679</v>
      </c>
      <c r="N5" s="5">
        <v>12614.276604203891</v>
      </c>
      <c r="O5" s="5">
        <v>8796.7886594300744</v>
      </c>
      <c r="P5" s="5">
        <v>1621.5387559282244</v>
      </c>
      <c r="Q5" s="5">
        <v>9185.1369651662644</v>
      </c>
      <c r="R5" s="5">
        <v>4839.5132701842831</v>
      </c>
    </row>
    <row r="6" spans="3:18" x14ac:dyDescent="0.25">
      <c r="C6" s="10">
        <f t="shared" si="0"/>
        <v>192039</v>
      </c>
      <c r="D6" s="7">
        <v>2014</v>
      </c>
      <c r="E6" s="4">
        <f t="shared" si="1"/>
        <v>185040.28438273954</v>
      </c>
      <c r="F6" s="4">
        <f t="shared" si="2"/>
        <v>154459.50583361619</v>
      </c>
      <c r="G6" s="4">
        <f t="shared" si="3"/>
        <v>30580.778549123352</v>
      </c>
      <c r="H6" s="5">
        <v>24339.736579778808</v>
      </c>
      <c r="I6" s="5">
        <v>33056.779767259286</v>
      </c>
      <c r="J6" s="5">
        <v>19268.031822083729</v>
      </c>
      <c r="K6" s="5">
        <v>26327.743424095646</v>
      </c>
      <c r="L6" s="5">
        <v>25772.082092082943</v>
      </c>
      <c r="M6" s="5">
        <v>8105.2116037378419</v>
      </c>
      <c r="N6" s="5">
        <v>17589.920544577948</v>
      </c>
      <c r="O6" s="5">
        <v>11108.483291247579</v>
      </c>
      <c r="P6" s="5">
        <v>1393.4714459606887</v>
      </c>
      <c r="Q6" s="5">
        <v>10409.270371767892</v>
      </c>
      <c r="R6" s="5">
        <v>7669.5534401471887</v>
      </c>
    </row>
    <row r="7" spans="3:18" x14ac:dyDescent="0.25">
      <c r="C7" s="10">
        <f t="shared" si="0"/>
        <v>192039</v>
      </c>
      <c r="D7" s="7">
        <v>2015</v>
      </c>
      <c r="E7" s="4">
        <f t="shared" si="1"/>
        <v>114408.94889241277</v>
      </c>
      <c r="F7" s="4">
        <f t="shared" si="2"/>
        <v>88159.197658452365</v>
      </c>
      <c r="G7" s="4">
        <f t="shared" si="3"/>
        <v>26249.751233960407</v>
      </c>
      <c r="H7" s="5">
        <v>7044.606154365727</v>
      </c>
      <c r="I7" s="5">
        <v>7631.3750093553408</v>
      </c>
      <c r="J7" s="5">
        <v>19799.02833450113</v>
      </c>
      <c r="K7" s="5">
        <v>17048.977479266137</v>
      </c>
      <c r="L7" s="5">
        <v>19747.86522632722</v>
      </c>
      <c r="M7" s="5">
        <v>7657.3771884071166</v>
      </c>
      <c r="N7" s="5">
        <v>9229.96826622968</v>
      </c>
      <c r="O7" s="5">
        <v>8876.6626888243827</v>
      </c>
      <c r="P7" s="5">
        <v>1820.9392614955034</v>
      </c>
      <c r="Q7" s="5">
        <v>9624.3728916789714</v>
      </c>
      <c r="R7" s="5">
        <v>5927.7763919615518</v>
      </c>
    </row>
    <row r="8" spans="3:18" x14ac:dyDescent="0.25">
      <c r="C8" s="10">
        <f t="shared" si="0"/>
        <v>192039</v>
      </c>
      <c r="D8" s="7">
        <v>2016</v>
      </c>
      <c r="E8" s="4">
        <f t="shared" si="1"/>
        <v>138915.50270020746</v>
      </c>
      <c r="F8" s="4">
        <f t="shared" si="2"/>
        <v>100115.43604293524</v>
      </c>
      <c r="G8" s="4">
        <f t="shared" si="3"/>
        <v>38800.066657272211</v>
      </c>
      <c r="H8" s="5">
        <v>14628.607080813254</v>
      </c>
      <c r="I8" s="5">
        <v>12190.017016169495</v>
      </c>
      <c r="J8" s="5">
        <v>17313.29870953253</v>
      </c>
      <c r="K8" s="5">
        <v>19568.505385886139</v>
      </c>
      <c r="L8" s="5">
        <v>18716.070099965313</v>
      </c>
      <c r="M8" s="5">
        <v>4973.4026116361656</v>
      </c>
      <c r="N8" s="5">
        <v>12725.535138932326</v>
      </c>
      <c r="O8" s="5">
        <v>14443.833945330727</v>
      </c>
      <c r="P8" s="5">
        <v>1052.4186170890077</v>
      </c>
      <c r="Q8" s="5">
        <v>14089.057978658862</v>
      </c>
      <c r="R8" s="5">
        <v>9214.7561161936101</v>
      </c>
    </row>
    <row r="9" spans="3:18" x14ac:dyDescent="0.25">
      <c r="C9" s="10">
        <f t="shared" si="0"/>
        <v>192039</v>
      </c>
      <c r="D9" s="7">
        <v>2017</v>
      </c>
      <c r="E9" s="4">
        <f t="shared" si="1"/>
        <v>196387.91101598513</v>
      </c>
      <c r="F9" s="4">
        <f t="shared" si="2"/>
        <v>160361.29852616493</v>
      </c>
      <c r="G9" s="4">
        <f t="shared" si="3"/>
        <v>36026.612489820182</v>
      </c>
      <c r="H9" s="5">
        <v>27011.132350157928</v>
      </c>
      <c r="I9" s="5">
        <v>36735.660179377453</v>
      </c>
      <c r="J9" s="5">
        <v>25882.855974052229</v>
      </c>
      <c r="K9" s="5">
        <v>23156.100901839891</v>
      </c>
      <c r="L9" s="5">
        <v>25533.618525126003</v>
      </c>
      <c r="M9" s="5">
        <v>9730.1115708816269</v>
      </c>
      <c r="N9" s="5">
        <v>12311.819024729795</v>
      </c>
      <c r="O9" s="5">
        <v>12769.04429614467</v>
      </c>
      <c r="P9" s="5">
        <v>2095.269164260691</v>
      </c>
      <c r="Q9" s="5">
        <v>11603.587534185088</v>
      </c>
      <c r="R9" s="5">
        <v>9558.7114952297343</v>
      </c>
    </row>
    <row r="10" spans="3:18" x14ac:dyDescent="0.25">
      <c r="C10" s="10">
        <f t="shared" si="0"/>
        <v>192039</v>
      </c>
      <c r="D10" s="7">
        <v>2018</v>
      </c>
      <c r="E10" s="4">
        <f t="shared" si="1"/>
        <v>188915.83123076396</v>
      </c>
      <c r="F10" s="4">
        <f t="shared" si="2"/>
        <v>146880.05720174749</v>
      </c>
      <c r="G10" s="4">
        <f t="shared" si="3"/>
        <v>42035.774029016466</v>
      </c>
      <c r="H10" s="5">
        <v>23703.135473805418</v>
      </c>
      <c r="I10" s="5">
        <v>25420.024828680715</v>
      </c>
      <c r="J10" s="5">
        <v>23269.857843148158</v>
      </c>
      <c r="K10" s="5">
        <v>24624.401694299646</v>
      </c>
      <c r="L10" s="5">
        <v>24051.25841804947</v>
      </c>
      <c r="M10" s="5">
        <v>8882.4876293855905</v>
      </c>
      <c r="N10" s="5">
        <v>16928.891314378485</v>
      </c>
      <c r="O10" s="5">
        <v>13676.383419625347</v>
      </c>
      <c r="P10" s="5">
        <v>1845.9561931771061</v>
      </c>
      <c r="Q10" s="5">
        <v>14521.346538655675</v>
      </c>
      <c r="R10" s="5">
        <v>11992.087877558337</v>
      </c>
    </row>
    <row r="11" spans="3:18" x14ac:dyDescent="0.25">
      <c r="D11" s="3" t="s">
        <v>0</v>
      </c>
      <c r="E11" s="9">
        <f t="shared" si="1"/>
        <v>192039</v>
      </c>
      <c r="F11" s="8">
        <f t="shared" ref="F11" si="4">SUM(H11:N11)</f>
        <v>151030</v>
      </c>
      <c r="G11" s="8">
        <f t="shared" ref="G11" si="5">SUM(O11:R11)</f>
        <v>41009</v>
      </c>
      <c r="H11" s="8">
        <v>45808</v>
      </c>
      <c r="I11" s="8">
        <v>29008</v>
      </c>
      <c r="J11" s="8">
        <v>20517</v>
      </c>
      <c r="K11" s="8">
        <v>21435</v>
      </c>
      <c r="L11" s="8">
        <v>14529</v>
      </c>
      <c r="M11" s="8">
        <v>7709</v>
      </c>
      <c r="N11" s="8">
        <v>12024</v>
      </c>
      <c r="O11" s="8">
        <v>14197</v>
      </c>
      <c r="P11" s="8">
        <v>4862</v>
      </c>
      <c r="Q11" s="8">
        <v>8804</v>
      </c>
      <c r="R11" s="8">
        <v>13146</v>
      </c>
    </row>
    <row r="29" spans="3:18" ht="15.75" x14ac:dyDescent="0.25">
      <c r="D29" s="20" t="s">
        <v>15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3:18" ht="45" x14ac:dyDescent="0.25">
      <c r="D30" s="6" t="s">
        <v>14</v>
      </c>
      <c r="E30" s="11" t="s">
        <v>16</v>
      </c>
      <c r="F30" s="2" t="s">
        <v>12</v>
      </c>
      <c r="G30" s="2" t="s">
        <v>13</v>
      </c>
      <c r="H30" s="1" t="s">
        <v>1</v>
      </c>
      <c r="I30" s="1" t="s">
        <v>2</v>
      </c>
      <c r="J30" s="1" t="s">
        <v>3</v>
      </c>
      <c r="K30" s="1" t="s">
        <v>4</v>
      </c>
      <c r="L30" s="1" t="s">
        <v>5</v>
      </c>
      <c r="M30" s="1" t="s">
        <v>6</v>
      </c>
      <c r="N30" s="1" t="s">
        <v>7</v>
      </c>
      <c r="O30" s="1" t="s">
        <v>8</v>
      </c>
      <c r="P30" s="1" t="s">
        <v>9</v>
      </c>
      <c r="Q30" s="1" t="s">
        <v>10</v>
      </c>
      <c r="R30" s="1" t="s">
        <v>11</v>
      </c>
    </row>
    <row r="31" spans="3:18" x14ac:dyDescent="0.25">
      <c r="C31" s="10"/>
      <c r="D31" s="7">
        <v>2012</v>
      </c>
      <c r="E31" s="4">
        <f t="shared" ref="E31:E40" si="6">SUM(F31:G31)</f>
        <v>198244.9591385127</v>
      </c>
      <c r="F31" s="4">
        <f>SUM(H31:N31)</f>
        <v>159964.7683003963</v>
      </c>
      <c r="G31" s="4">
        <f>SUM(O31:R31)</f>
        <v>38280.190838116388</v>
      </c>
      <c r="H31" s="5">
        <v>25652.393956366061</v>
      </c>
      <c r="I31" s="5">
        <v>29256.042209006151</v>
      </c>
      <c r="J31" s="5">
        <v>21957.043406895955</v>
      </c>
      <c r="K31" s="5">
        <v>25428.251676823937</v>
      </c>
      <c r="L31" s="5">
        <v>28265.824403591898</v>
      </c>
      <c r="M31" s="5">
        <v>8587.6332676446036</v>
      </c>
      <c r="N31" s="5">
        <v>20817.579380067677</v>
      </c>
      <c r="O31" s="5">
        <v>12825.122145607696</v>
      </c>
      <c r="P31" s="5">
        <v>2249.9433287512898</v>
      </c>
      <c r="Q31" s="5">
        <v>12653.675591847785</v>
      </c>
      <c r="R31" s="5">
        <v>10551.449771909616</v>
      </c>
    </row>
    <row r="32" spans="3:18" x14ac:dyDescent="0.25">
      <c r="C32" s="10"/>
      <c r="D32" s="7">
        <v>2013</v>
      </c>
      <c r="E32" s="4">
        <f t="shared" si="6"/>
        <v>141150.37571217961</v>
      </c>
      <c r="F32" s="4">
        <f t="shared" ref="F32:F40" si="7">SUM(H32:N32)</f>
        <v>116707.39806147075</v>
      </c>
      <c r="G32" s="4">
        <f t="shared" ref="G32:G40" si="8">SUM(O32:R32)</f>
        <v>24442.977650708846</v>
      </c>
      <c r="H32" s="5">
        <v>18503.206846340436</v>
      </c>
      <c r="I32" s="5">
        <v>19901.328836494573</v>
      </c>
      <c r="J32" s="5">
        <v>20531.426325038039</v>
      </c>
      <c r="K32" s="5">
        <v>18710.672761857542</v>
      </c>
      <c r="L32" s="5">
        <v>19986.637461365601</v>
      </c>
      <c r="M32" s="5">
        <v>6459.8492261706679</v>
      </c>
      <c r="N32" s="5">
        <v>12614.276604203891</v>
      </c>
      <c r="O32" s="5">
        <v>8796.7886594300744</v>
      </c>
      <c r="P32" s="5">
        <v>1621.5387559282244</v>
      </c>
      <c r="Q32" s="5">
        <v>9185.1369651662644</v>
      </c>
      <c r="R32" s="5">
        <v>4839.5132701842831</v>
      </c>
    </row>
    <row r="33" spans="3:18" x14ac:dyDescent="0.25">
      <c r="C33" s="10"/>
      <c r="D33" s="7">
        <v>2014</v>
      </c>
      <c r="E33" s="4">
        <f t="shared" si="6"/>
        <v>185040.28438273954</v>
      </c>
      <c r="F33" s="4">
        <f t="shared" si="7"/>
        <v>154459.50583361619</v>
      </c>
      <c r="G33" s="4">
        <f t="shared" si="8"/>
        <v>30580.778549123352</v>
      </c>
      <c r="H33" s="5">
        <v>24339.736579778808</v>
      </c>
      <c r="I33" s="5">
        <v>33056.779767259286</v>
      </c>
      <c r="J33" s="5">
        <v>19268.031822083729</v>
      </c>
      <c r="K33" s="5">
        <v>26327.743424095646</v>
      </c>
      <c r="L33" s="5">
        <v>25772.082092082943</v>
      </c>
      <c r="M33" s="5">
        <v>8105.2116037378419</v>
      </c>
      <c r="N33" s="5">
        <v>17589.920544577948</v>
      </c>
      <c r="O33" s="5">
        <v>11108.483291247579</v>
      </c>
      <c r="P33" s="5">
        <v>1393.4714459606887</v>
      </c>
      <c r="Q33" s="5">
        <v>10409.270371767892</v>
      </c>
      <c r="R33" s="5">
        <v>7669.5534401471887</v>
      </c>
    </row>
    <row r="34" spans="3:18" x14ac:dyDescent="0.25">
      <c r="C34" s="10"/>
      <c r="D34" s="7">
        <v>2015</v>
      </c>
      <c r="E34" s="4">
        <f t="shared" si="6"/>
        <v>114408.94889241277</v>
      </c>
      <c r="F34" s="4">
        <f t="shared" si="7"/>
        <v>88159.197658452365</v>
      </c>
      <c r="G34" s="4">
        <f t="shared" si="8"/>
        <v>26249.751233960407</v>
      </c>
      <c r="H34" s="5">
        <v>7044.606154365727</v>
      </c>
      <c r="I34" s="5">
        <v>7631.3750093553408</v>
      </c>
      <c r="J34" s="5">
        <v>19799.02833450113</v>
      </c>
      <c r="K34" s="5">
        <v>17048.977479266137</v>
      </c>
      <c r="L34" s="5">
        <v>19747.86522632722</v>
      </c>
      <c r="M34" s="5">
        <v>7657.3771884071166</v>
      </c>
      <c r="N34" s="5">
        <v>9229.96826622968</v>
      </c>
      <c r="O34" s="5">
        <v>8876.6626888243827</v>
      </c>
      <c r="P34" s="5">
        <v>1820.9392614955034</v>
      </c>
      <c r="Q34" s="5">
        <v>9624.3728916789714</v>
      </c>
      <c r="R34" s="5">
        <v>5927.7763919615518</v>
      </c>
    </row>
    <row r="35" spans="3:18" x14ac:dyDescent="0.25">
      <c r="C35" s="10"/>
      <c r="D35" s="7">
        <v>2016</v>
      </c>
      <c r="E35" s="4">
        <f t="shared" si="6"/>
        <v>138915.50270020746</v>
      </c>
      <c r="F35" s="4">
        <f t="shared" si="7"/>
        <v>100115.43604293524</v>
      </c>
      <c r="G35" s="4">
        <f t="shared" si="8"/>
        <v>38800.066657272211</v>
      </c>
      <c r="H35" s="5">
        <v>14628.607080813254</v>
      </c>
      <c r="I35" s="5">
        <v>12190.017016169495</v>
      </c>
      <c r="J35" s="5">
        <v>17313.29870953253</v>
      </c>
      <c r="K35" s="5">
        <v>19568.505385886139</v>
      </c>
      <c r="L35" s="5">
        <v>18716.070099965313</v>
      </c>
      <c r="M35" s="5">
        <v>4973.4026116361656</v>
      </c>
      <c r="N35" s="5">
        <v>12725.535138932326</v>
      </c>
      <c r="O35" s="5">
        <v>14443.833945330727</v>
      </c>
      <c r="P35" s="5">
        <v>1052.4186170890077</v>
      </c>
      <c r="Q35" s="5">
        <v>14089.057978658862</v>
      </c>
      <c r="R35" s="5">
        <v>9214.7561161936101</v>
      </c>
    </row>
    <row r="36" spans="3:18" x14ac:dyDescent="0.25">
      <c r="C36" s="10"/>
      <c r="D36" s="7">
        <v>2017</v>
      </c>
      <c r="E36" s="4">
        <f t="shared" si="6"/>
        <v>196387.91101598513</v>
      </c>
      <c r="F36" s="4">
        <f t="shared" si="7"/>
        <v>160361.29852616493</v>
      </c>
      <c r="G36" s="4">
        <f t="shared" si="8"/>
        <v>36026.612489820182</v>
      </c>
      <c r="H36" s="5">
        <v>27011.132350157928</v>
      </c>
      <c r="I36" s="5">
        <v>36735.660179377453</v>
      </c>
      <c r="J36" s="5">
        <v>25882.855974052229</v>
      </c>
      <c r="K36" s="5">
        <v>23156.100901839891</v>
      </c>
      <c r="L36" s="5">
        <v>25533.618525126003</v>
      </c>
      <c r="M36" s="5">
        <v>9730.1115708816269</v>
      </c>
      <c r="N36" s="5">
        <v>12311.819024729795</v>
      </c>
      <c r="O36" s="5">
        <v>12769.04429614467</v>
      </c>
      <c r="P36" s="5">
        <v>2095.269164260691</v>
      </c>
      <c r="Q36" s="5">
        <v>11603.587534185088</v>
      </c>
      <c r="R36" s="5">
        <v>9558.7114952297343</v>
      </c>
    </row>
    <row r="37" spans="3:18" x14ac:dyDescent="0.25">
      <c r="C37" s="10"/>
      <c r="D37" s="7">
        <v>2018</v>
      </c>
      <c r="E37" s="4">
        <f t="shared" si="6"/>
        <v>188915.83123076396</v>
      </c>
      <c r="F37" s="4">
        <f t="shared" si="7"/>
        <v>146880.05720174749</v>
      </c>
      <c r="G37" s="4">
        <f t="shared" si="8"/>
        <v>42035.774029016466</v>
      </c>
      <c r="H37" s="5">
        <v>23703.135473805418</v>
      </c>
      <c r="I37" s="5">
        <v>25420.024828680715</v>
      </c>
      <c r="J37" s="5">
        <v>23269.857843148158</v>
      </c>
      <c r="K37" s="5">
        <v>24624.401694299646</v>
      </c>
      <c r="L37" s="5">
        <v>24051.25841804947</v>
      </c>
      <c r="M37" s="5">
        <v>8882.4876293855905</v>
      </c>
      <c r="N37" s="5">
        <v>16928.891314378485</v>
      </c>
      <c r="O37" s="5">
        <v>13676.383419625347</v>
      </c>
      <c r="P37" s="5">
        <v>1845.9561931771061</v>
      </c>
      <c r="Q37" s="5">
        <v>14521.346538655675</v>
      </c>
      <c r="R37" s="5">
        <v>11992.087877558337</v>
      </c>
    </row>
    <row r="38" spans="3:18" x14ac:dyDescent="0.25">
      <c r="C38" s="10"/>
      <c r="D38" s="7">
        <v>2019</v>
      </c>
      <c r="E38" s="4">
        <f t="shared" si="6"/>
        <v>157657</v>
      </c>
      <c r="F38" s="4">
        <f t="shared" si="7"/>
        <v>134870</v>
      </c>
      <c r="G38" s="4">
        <f t="shared" si="8"/>
        <v>22787</v>
      </c>
      <c r="H38" s="5">
        <v>19534</v>
      </c>
      <c r="I38" s="5">
        <v>20505</v>
      </c>
      <c r="J38" s="5">
        <v>18144</v>
      </c>
      <c r="K38" s="5">
        <v>27032</v>
      </c>
      <c r="L38" s="5">
        <v>24079</v>
      </c>
      <c r="M38" s="5">
        <v>6725</v>
      </c>
      <c r="N38" s="5">
        <v>18851</v>
      </c>
      <c r="O38" s="5">
        <v>8209</v>
      </c>
      <c r="P38" s="5">
        <v>760</v>
      </c>
      <c r="Q38" s="5">
        <v>8605</v>
      </c>
      <c r="R38" s="5">
        <v>5213</v>
      </c>
    </row>
    <row r="39" spans="3:18" x14ac:dyDescent="0.25">
      <c r="D39" s="7" t="s">
        <v>18</v>
      </c>
      <c r="E39" s="4">
        <f t="shared" si="6"/>
        <v>165090.10163410014</v>
      </c>
      <c r="F39" s="4">
        <f t="shared" ref="F39" si="9">SUM(H39:N39)</f>
        <v>132689.7077030979</v>
      </c>
      <c r="G39" s="4">
        <f t="shared" ref="G39" si="10">SUM(O39:R39)</f>
        <v>32400.393931002232</v>
      </c>
      <c r="H39" s="5">
        <f>AVERAGE(H31:H38)</f>
        <v>20052.102305203454</v>
      </c>
      <c r="I39" s="5">
        <f t="shared" ref="I39:R39" si="11">AVERAGE(I31:I38)</f>
        <v>23087.028480792877</v>
      </c>
      <c r="J39" s="5">
        <f t="shared" si="11"/>
        <v>20770.692801906473</v>
      </c>
      <c r="K39" s="5">
        <f t="shared" si="11"/>
        <v>22737.081665508616</v>
      </c>
      <c r="L39" s="5">
        <f t="shared" si="11"/>
        <v>23269.044528313552</v>
      </c>
      <c r="M39" s="5">
        <f t="shared" si="11"/>
        <v>7640.1341372329516</v>
      </c>
      <c r="N39" s="5">
        <f t="shared" si="11"/>
        <v>15133.623784139974</v>
      </c>
      <c r="O39" s="5">
        <f t="shared" si="11"/>
        <v>11338.164805776309</v>
      </c>
      <c r="P39" s="5">
        <f t="shared" si="11"/>
        <v>1604.9420958328139</v>
      </c>
      <c r="Q39" s="5">
        <f t="shared" si="11"/>
        <v>11336.430983995067</v>
      </c>
      <c r="R39" s="5">
        <f t="shared" si="11"/>
        <v>8120.8560453980408</v>
      </c>
    </row>
    <row r="40" spans="3:18" x14ac:dyDescent="0.25">
      <c r="D40" s="13" t="s">
        <v>0</v>
      </c>
      <c r="E40" s="14">
        <f t="shared" si="6"/>
        <v>192039</v>
      </c>
      <c r="F40" s="15">
        <f t="shared" si="7"/>
        <v>151030</v>
      </c>
      <c r="G40" s="15">
        <f t="shared" si="8"/>
        <v>41009</v>
      </c>
      <c r="H40" s="15">
        <v>45808</v>
      </c>
      <c r="I40" s="15">
        <v>29008</v>
      </c>
      <c r="J40" s="15">
        <v>20517</v>
      </c>
      <c r="K40" s="15">
        <v>21435</v>
      </c>
      <c r="L40" s="15">
        <v>14529</v>
      </c>
      <c r="M40" s="15">
        <v>7709</v>
      </c>
      <c r="N40" s="15">
        <v>12024</v>
      </c>
      <c r="O40" s="15">
        <v>14197</v>
      </c>
      <c r="P40" s="15">
        <v>4862</v>
      </c>
      <c r="Q40" s="15">
        <v>8804</v>
      </c>
      <c r="R40" s="15">
        <v>13146</v>
      </c>
    </row>
  </sheetData>
  <mergeCells count="2">
    <mergeCell ref="D2:R2"/>
    <mergeCell ref="D29:R29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83B93118AD7F42B2E1903487E9511D" ma:contentTypeVersion="28" ma:contentTypeDescription="" ma:contentTypeScope="" ma:versionID="38178ede3e83906613875a3a9a9d7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220400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8156FE-966C-402C-B6D5-E29151082B8D}"/>
</file>

<file path=customXml/itemProps2.xml><?xml version="1.0" encoding="utf-8"?>
<ds:datastoreItem xmlns:ds="http://schemas.openxmlformats.org/officeDocument/2006/customXml" ds:itemID="{35F332BA-E5F6-4582-AB27-784E5FF70882}"/>
</file>

<file path=customXml/itemProps3.xml><?xml version="1.0" encoding="utf-8"?>
<ds:datastoreItem xmlns:ds="http://schemas.openxmlformats.org/officeDocument/2006/customXml" ds:itemID="{AF0F26F0-03F6-445F-B6DB-B5BC80DE9122}"/>
</file>

<file path=customXml/itemProps4.xml><?xml version="1.0" encoding="utf-8"?>
<ds:datastoreItem xmlns:ds="http://schemas.openxmlformats.org/officeDocument/2006/customXml" ds:itemID="{9B36A14D-C101-435F-AABF-9B1D96CE5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 2 Calcs</vt:lpstr>
      <vt:lpstr>2019 Method 1 Study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2022-05-26T19:42:19Z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0x0101006E56B4D1795A2E4DB2F0B01679ED314A00C883B93118AD7F42B2E1903487E9511D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