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customProperty34.bin" ContentType="application/vnd.openxmlformats-officedocument.spreadsheetml.customProperty"/>
  <Override PartName="/xl/customProperty4.bin" ContentType="application/vnd.openxmlformats-officedocument.spreadsheetml.customProperty"/>
  <Override PartName="/xl/customProperty35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36.bin" ContentType="application/vnd.openxmlformats-officedocument.spreadsheetml.customProperty"/>
  <Override PartName="/xl/customProperty31.bin" ContentType="application/vnd.openxmlformats-officedocument.spreadsheetml.customProperty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15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6.bin" ContentType="application/vnd.openxmlformats-officedocument.spreadsheetml.customProperty"/>
  <Override PartName="/xl/customProperty26.bin" ContentType="application/vnd.openxmlformats-officedocument.spreadsheetml.customProperty"/>
  <Override PartName="/xl/customProperty25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ustomProperty24.bin" ContentType="application/vnd.openxmlformats-officedocument.spreadsheetml.customProperty"/>
  <Override PartName="/xl/customProperty23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17.bin" ContentType="application/vnd.openxmlformats-officedocument.spreadsheetml.customProperty"/>
  <Override PartName="/xl/customProperty20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Decoupling\2020 Decoupling Filing\Filed as of 4-21-2020\"/>
    </mc:Choice>
  </mc:AlternateContent>
  <bookViews>
    <workbookView xWindow="690" yWindow="1635" windowWidth="21570" windowHeight="9270" tabRatio="894"/>
  </bookViews>
  <sheets>
    <sheet name="Delivery Rate Change Calc" sheetId="1" r:id="rId1"/>
    <sheet name="Delivery Rate Change Calc 26&amp;31" sheetId="2" r:id="rId2"/>
    <sheet name="FPC Rate Change Calc" sheetId="3" r:id="rId3"/>
    <sheet name="Summary of Rates" sheetId="12" r:id="rId4"/>
    <sheet name="Rate Test" sheetId="5" r:id="rId5"/>
    <sheet name="Rate Test SCH 40" sheetId="87" r:id="rId6"/>
    <sheet name="Rate Test 26&amp;31" sheetId="6" r:id="rId7"/>
    <sheet name="2019 Earn Test Alloc" sheetId="18" r:id="rId8"/>
    <sheet name="Rate Impacts--&gt;" sheetId="42" r:id="rId9"/>
    <sheet name="Impacts Sch 142" sheetId="44" r:id="rId10"/>
    <sheet name="Sch 142 Impacts" sheetId="46" r:id="rId11"/>
    <sheet name="Typical Residential Sch 142" sheetId="45" r:id="rId12"/>
    <sheet name="Balances--&gt;" sheetId="82" r:id="rId13"/>
    <sheet name="Delivery Deferral Balance" sheetId="31" r:id="rId14"/>
    <sheet name="FPC Deferral Balance" sheetId="88" r:id="rId15"/>
    <sheet name="Electric Account Balance" sheetId="84" r:id="rId16"/>
    <sheet name="Amort Estimate" sheetId="29" r:id="rId17"/>
    <sheet name="One-time Transfer SCH 40 to SC" sheetId="90" r:id="rId18"/>
    <sheet name="Work Papers--&gt;" sheetId="16" r:id="rId19"/>
    <sheet name="Schedule 7" sheetId="68" r:id="rId20"/>
    <sheet name="Schedule 8&amp;24" sheetId="69" r:id="rId21"/>
    <sheet name="Schedule 7A,11,25,29,35,43" sheetId="70" r:id="rId22"/>
    <sheet name="Schedule 12&amp;26" sheetId="72" r:id="rId23"/>
    <sheet name="Schedule 10&amp;31" sheetId="73" r:id="rId24"/>
    <sheet name="Schedule 40" sheetId="71" r:id="rId25"/>
    <sheet name="Schedule 46&amp;49" sheetId="74" r:id="rId26"/>
    <sheet name="FPC Sch 7" sheetId="75" r:id="rId27"/>
    <sheet name="FPC Sch 8&amp;24" sheetId="76" r:id="rId28"/>
    <sheet name="FPC Sch 7A,11,25,29,35,43" sheetId="77" r:id="rId29"/>
    <sheet name="FPC Sch 12&amp;26" sheetId="79" r:id="rId30"/>
    <sheet name="FPC Sch 10&amp;31" sheetId="80" r:id="rId31"/>
    <sheet name="FPC Sch 40" sheetId="78" r:id="rId32"/>
    <sheet name="FPC Sch 46&amp;49" sheetId="81" r:id="rId33"/>
    <sheet name="2019 Elec Margin Calc" sheetId="22" r:id="rId34"/>
    <sheet name="2019 Norm Total Usage" sheetId="86" r:id="rId35"/>
    <sheet name="2019 Average Cust Counts" sheetId="40" r:id="rId36"/>
    <sheet name="2017 GRC Conversion Factor" sheetId="30" r:id="rId37"/>
    <sheet name="F2019 Forecast" sheetId="89" r:id="rId38"/>
    <sheet name="2019 Electric Earnings Test" sheetId="64" r:id="rId39"/>
    <sheet name="SCH 40 - 2018 Billed Revenue" sheetId="91" r:id="rId40"/>
  </sheets>
  <definedNames>
    <definedName name="ee" localSheetId="34" hidden="1">{#N/A,#N/A,FALSE,"Month ";#N/A,#N/A,FALSE,"YTD";#N/A,#N/A,FALSE,"12 mo ended"}</definedName>
    <definedName name="ee" localSheetId="15" hidden="1">{#N/A,#N/A,FALSE,"Month ";#N/A,#N/A,FALSE,"YTD";#N/A,#N/A,FALSE,"12 mo ended"}</definedName>
    <definedName name="ee" localSheetId="37" hidden="1">{#N/A,#N/A,FALSE,"Month ";#N/A,#N/A,FALSE,"YTD";#N/A,#N/A,FALSE,"12 mo ended"}</definedName>
    <definedName name="ee" localSheetId="14" hidden="1">{#N/A,#N/A,FALSE,"Month ";#N/A,#N/A,FALSE,"YTD";#N/A,#N/A,FALSE,"12 mo ended"}</definedName>
    <definedName name="ee" hidden="1">{#N/A,#N/A,FALSE,"Month ";#N/A,#N/A,FALSE,"YTD";#N/A,#N/A,FALSE,"12 mo ended"}</definedName>
    <definedName name="fdasfdas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4" hidden="1">{#N/A,#N/A,FALSE,"Month ";#N/A,#N/A,FALSE,"YTD";#N/A,#N/A,FALSE,"12 mo ended"}</definedName>
    <definedName name="fdsafdasfdsa" localSheetId="15" hidden="1">{#N/A,#N/A,FALSE,"Month ";#N/A,#N/A,FALSE,"YTD";#N/A,#N/A,FALSE,"12 mo ended"}</definedName>
    <definedName name="fdsafdasfdsa" localSheetId="37" hidden="1">{#N/A,#N/A,FALSE,"Month ";#N/A,#N/A,FALSE,"YTD";#N/A,#N/A,FALSE,"12 mo ended"}</definedName>
    <definedName name="fdsafdasfdsa" localSheetId="14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3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localSheetId="34" hidden="1">{#N/A,#N/A,FALSE,"Pg 6b CustCount_Gas";#N/A,#N/A,FALSE,"QA";#N/A,#N/A,FALSE,"Report";#N/A,#N/A,FALSE,"forecast"}</definedName>
    <definedName name="we" localSheetId="15" hidden="1">{#N/A,#N/A,FALSE,"Pg 6b CustCount_Gas";#N/A,#N/A,FALSE,"QA";#N/A,#N/A,FALSE,"Report";#N/A,#N/A,FALSE,"forecast"}</definedName>
    <definedName name="we" localSheetId="37" hidden="1">{#N/A,#N/A,FALSE,"Pg 6b CustCount_Gas";#N/A,#N/A,FALSE,"QA";#N/A,#N/A,FALSE,"Report";#N/A,#N/A,FALSE,"forecast"}</definedName>
    <definedName name="we" localSheetId="1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3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4" hidden="1">{#N/A,#N/A,FALSE,"Pg 6b CustCount_Gas";#N/A,#N/A,FALSE,"QA";#N/A,#N/A,FALSE,"Report";#N/A,#N/A,FALSE,"forecast"}</definedName>
    <definedName name="wrn.Customer._.Counts._.Gas." localSheetId="15" hidden="1">{#N/A,#N/A,FALSE,"Pg 6b CustCount_Gas";#N/A,#N/A,FALSE,"QA";#N/A,#N/A,FALSE,"Report";#N/A,#N/A,FALSE,"forecast"}</definedName>
    <definedName name="wrn.Customer._.Counts._.Gas." localSheetId="37" hidden="1">{#N/A,#N/A,FALSE,"Pg 6b CustCount_Gas";#N/A,#N/A,FALSE,"QA";#N/A,#N/A,FALSE,"Report";#N/A,#N/A,FALSE,"forecast"}</definedName>
    <definedName name="wrn.Customer._.Counts._.Gas." localSheetId="1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34" hidden="1">{#N/A,#N/A,FALSE,"Coversheet";#N/A,#N/A,FALSE,"QA"}</definedName>
    <definedName name="wrn.Incentive._.Overhead." localSheetId="15" hidden="1">{#N/A,#N/A,FALSE,"Coversheet";#N/A,#N/A,FALSE,"QA"}</definedName>
    <definedName name="wrn.Incentive._.Overhead." localSheetId="37" hidden="1">{#N/A,#N/A,FALSE,"Coversheet";#N/A,#N/A,FALSE,"QA"}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MARGIN_WO_QTR." localSheetId="34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localSheetId="37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</definedNames>
  <calcPr calcId="162913"/>
</workbook>
</file>

<file path=xl/calcChain.xml><?xml version="1.0" encoding="utf-8"?>
<calcChain xmlns="http://schemas.openxmlformats.org/spreadsheetml/2006/main">
  <c r="F48" i="45" l="1"/>
  <c r="G48" i="45" s="1"/>
  <c r="F11" i="90" l="1"/>
  <c r="E11" i="90"/>
  <c r="E22" i="91"/>
  <c r="D22" i="91"/>
  <c r="E21" i="91"/>
  <c r="D21" i="91"/>
  <c r="D25" i="91" s="1"/>
  <c r="E5" i="91"/>
  <c r="D5" i="91"/>
  <c r="D23" i="91" s="1"/>
  <c r="D26" i="91" l="1"/>
  <c r="D11" i="90" l="1"/>
  <c r="H79" i="78" l="1"/>
  <c r="H78" i="78"/>
  <c r="H77" i="78"/>
  <c r="H76" i="78"/>
  <c r="H75" i="78"/>
  <c r="H74" i="78"/>
  <c r="H73" i="78"/>
  <c r="H72" i="78"/>
  <c r="H71" i="78"/>
  <c r="A37" i="12" l="1"/>
  <c r="K14" i="3"/>
  <c r="K16" i="3"/>
  <c r="A4" i="90"/>
  <c r="A2" i="90"/>
  <c r="D28" i="90"/>
  <c r="A11" i="90" l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E13" i="90" l="1"/>
  <c r="F13" i="90"/>
  <c r="CB240" i="84" l="1"/>
  <c r="CB248" i="84" s="1"/>
  <c r="CB302" i="84"/>
  <c r="CB311" i="84" s="1"/>
  <c r="CB365" i="84"/>
  <c r="CB373" i="84" s="1"/>
  <c r="D13" i="90"/>
  <c r="O8" i="71" l="1"/>
  <c r="O8" i="73"/>
  <c r="O8" i="72"/>
  <c r="O8" i="70"/>
  <c r="O8" i="69"/>
  <c r="O8" i="68"/>
  <c r="F17" i="87" l="1"/>
  <c r="G17" i="87" s="1"/>
  <c r="G19" i="87"/>
  <c r="D19" i="87"/>
  <c r="G42" i="78"/>
  <c r="G54" i="78" l="1"/>
  <c r="F54" i="78"/>
  <c r="C42" i="78"/>
  <c r="I74" i="78"/>
  <c r="I75" i="78"/>
  <c r="I76" i="78"/>
  <c r="I77" i="78"/>
  <c r="J77" i="78" s="1"/>
  <c r="I78" i="78"/>
  <c r="I79" i="78"/>
  <c r="I73" i="78"/>
  <c r="J73" i="78" s="1"/>
  <c r="J79" i="78"/>
  <c r="J78" i="78"/>
  <c r="J76" i="78"/>
  <c r="J75" i="78"/>
  <c r="J74" i="78"/>
  <c r="J72" i="78"/>
  <c r="J71" i="78"/>
  <c r="E68" i="78"/>
  <c r="E69" i="78" s="1"/>
  <c r="E70" i="78" s="1"/>
  <c r="E71" i="78" s="1"/>
  <c r="E72" i="78" s="1"/>
  <c r="E73" i="78" s="1"/>
  <c r="E74" i="78" s="1"/>
  <c r="E75" i="78" s="1"/>
  <c r="E76" i="78" s="1"/>
  <c r="E77" i="78" s="1"/>
  <c r="E78" i="78" s="1"/>
  <c r="E79" i="78" s="1"/>
  <c r="C67" i="78"/>
  <c r="C68" i="78" s="1"/>
  <c r="C69" i="78" s="1"/>
  <c r="C70" i="78" s="1"/>
  <c r="C71" i="78" s="1"/>
  <c r="C72" i="78" s="1"/>
  <c r="C73" i="78" s="1"/>
  <c r="C74" i="78" s="1"/>
  <c r="C75" i="78" s="1"/>
  <c r="C76" i="78" s="1"/>
  <c r="C77" i="78" s="1"/>
  <c r="C78" i="78" s="1"/>
  <c r="C79" i="78" s="1"/>
  <c r="A2" i="89" l="1"/>
  <c r="A4" i="89"/>
  <c r="C7" i="89"/>
  <c r="C33" i="89" s="1"/>
  <c r="D7" i="89"/>
  <c r="E7" i="89" s="1"/>
  <c r="P26" i="89"/>
  <c r="B27" i="89"/>
  <c r="C27" i="89"/>
  <c r="P32" i="89"/>
  <c r="B33" i="89"/>
  <c r="F49" i="89"/>
  <c r="J49" i="89"/>
  <c r="N49" i="89"/>
  <c r="B49" i="89"/>
  <c r="A2" i="88"/>
  <c r="A4" i="88"/>
  <c r="A10" i="88"/>
  <c r="A11" i="88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K12" i="88"/>
  <c r="D18" i="88"/>
  <c r="E18" i="88" s="1"/>
  <c r="A24" i="12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12" i="87"/>
  <c r="A13" i="87" s="1"/>
  <c r="C15" i="87" s="1"/>
  <c r="A4" i="87"/>
  <c r="A2" i="87"/>
  <c r="O24" i="89" l="1"/>
  <c r="K24" i="89"/>
  <c r="N24" i="89"/>
  <c r="J24" i="89"/>
  <c r="F24" i="89"/>
  <c r="B24" i="89"/>
  <c r="L24" i="89"/>
  <c r="H24" i="89"/>
  <c r="G24" i="89"/>
  <c r="C24" i="89"/>
  <c r="P10" i="89"/>
  <c r="D24" i="89"/>
  <c r="P18" i="89"/>
  <c r="G50" i="89"/>
  <c r="P14" i="89"/>
  <c r="O21" i="89"/>
  <c r="P34" i="89"/>
  <c r="N23" i="89"/>
  <c r="F21" i="87"/>
  <c r="D21" i="5"/>
  <c r="C21" i="89"/>
  <c r="M24" i="89"/>
  <c r="I24" i="89"/>
  <c r="E24" i="89"/>
  <c r="P17" i="89"/>
  <c r="J23" i="89"/>
  <c r="F23" i="89"/>
  <c r="B23" i="89"/>
  <c r="K21" i="89"/>
  <c r="L50" i="89"/>
  <c r="H50" i="89"/>
  <c r="D50" i="89"/>
  <c r="G21" i="89"/>
  <c r="P46" i="89"/>
  <c r="O50" i="89"/>
  <c r="K50" i="89"/>
  <c r="C50" i="89"/>
  <c r="M49" i="89"/>
  <c r="P12" i="89"/>
  <c r="N21" i="89"/>
  <c r="F21" i="89"/>
  <c r="B21" i="89"/>
  <c r="P38" i="89"/>
  <c r="P28" i="89"/>
  <c r="P15" i="89"/>
  <c r="P13" i="89"/>
  <c r="O23" i="89"/>
  <c r="K23" i="89"/>
  <c r="G23" i="89"/>
  <c r="C23" i="89"/>
  <c r="M21" i="89"/>
  <c r="I21" i="89"/>
  <c r="P8" i="89"/>
  <c r="I49" i="89"/>
  <c r="M50" i="89"/>
  <c r="I50" i="89"/>
  <c r="P42" i="89"/>
  <c r="M47" i="89"/>
  <c r="I47" i="89"/>
  <c r="P40" i="89"/>
  <c r="P20" i="89"/>
  <c r="M23" i="89"/>
  <c r="I23" i="89"/>
  <c r="P11" i="89"/>
  <c r="L21" i="89"/>
  <c r="H21" i="89"/>
  <c r="D21" i="89"/>
  <c r="J21" i="89"/>
  <c r="P45" i="89"/>
  <c r="P29" i="89"/>
  <c r="P16" i="89"/>
  <c r="L23" i="89"/>
  <c r="H23" i="89"/>
  <c r="D23" i="89"/>
  <c r="P9" i="89"/>
  <c r="N47" i="89"/>
  <c r="F47" i="89"/>
  <c r="L49" i="89"/>
  <c r="O47" i="89"/>
  <c r="G47" i="89"/>
  <c r="P43" i="89"/>
  <c r="O49" i="89"/>
  <c r="K49" i="89"/>
  <c r="G49" i="89"/>
  <c r="C49" i="89"/>
  <c r="P36" i="89"/>
  <c r="B47" i="89"/>
  <c r="D49" i="89"/>
  <c r="C47" i="89"/>
  <c r="N50" i="89"/>
  <c r="J50" i="89"/>
  <c r="F50" i="89"/>
  <c r="B50" i="89"/>
  <c r="P41" i="89"/>
  <c r="P39" i="89"/>
  <c r="J47" i="89"/>
  <c r="H49" i="89"/>
  <c r="K47" i="89"/>
  <c r="E47" i="89"/>
  <c r="P44" i="89"/>
  <c r="P37" i="89"/>
  <c r="P35" i="89"/>
  <c r="L47" i="89"/>
  <c r="H47" i="89"/>
  <c r="D47" i="89"/>
  <c r="F7" i="89"/>
  <c r="E27" i="89"/>
  <c r="E33" i="89"/>
  <c r="E49" i="89"/>
  <c r="P19" i="89"/>
  <c r="E50" i="89"/>
  <c r="D33" i="89"/>
  <c r="E21" i="89"/>
  <c r="E23" i="89"/>
  <c r="D27" i="89"/>
  <c r="K18" i="88"/>
  <c r="G18" i="88"/>
  <c r="J18" i="88"/>
  <c r="F18" i="88"/>
  <c r="H18" i="88"/>
  <c r="I18" i="88"/>
  <c r="A14" i="87"/>
  <c r="A15" i="87" s="1"/>
  <c r="A16" i="87" s="1"/>
  <c r="A17" i="87" s="1"/>
  <c r="H22" i="3" l="1"/>
  <c r="P24" i="89"/>
  <c r="K22" i="3" s="1"/>
  <c r="G22" i="1"/>
  <c r="P23" i="89"/>
  <c r="P21" i="89"/>
  <c r="P47" i="89"/>
  <c r="P49" i="89"/>
  <c r="D21" i="87"/>
  <c r="G21" i="87"/>
  <c r="P50" i="89"/>
  <c r="G7" i="89"/>
  <c r="F27" i="89"/>
  <c r="F33" i="89"/>
  <c r="D22" i="3"/>
  <c r="K22" i="88"/>
  <c r="A18" i="87"/>
  <c r="A19" i="87" s="1"/>
  <c r="A20" i="87" s="1"/>
  <c r="A21" i="87" s="1"/>
  <c r="A22" i="87" s="1"/>
  <c r="A23" i="87" s="1"/>
  <c r="C21" i="87" l="1"/>
  <c r="G33" i="89"/>
  <c r="G27" i="89"/>
  <c r="H7" i="89"/>
  <c r="A24" i="87"/>
  <c r="A25" i="87" s="1"/>
  <c r="C27" i="87" l="1"/>
  <c r="I7" i="89"/>
  <c r="H27" i="89"/>
  <c r="H33" i="89"/>
  <c r="A26" i="87"/>
  <c r="A27" i="87" s="1"/>
  <c r="C29" i="87" s="1"/>
  <c r="J7" i="89" l="1"/>
  <c r="I27" i="89"/>
  <c r="I33" i="89"/>
  <c r="A28" i="87"/>
  <c r="A29" i="87" s="1"/>
  <c r="C31" i="87" s="1"/>
  <c r="K7" i="89" l="1"/>
  <c r="J27" i="89"/>
  <c r="J33" i="89"/>
  <c r="A30" i="87"/>
  <c r="A31" i="87" s="1"/>
  <c r="A32" i="87" s="1"/>
  <c r="A33" i="87" s="1"/>
  <c r="A34" i="87" s="1"/>
  <c r="A35" i="87" s="1"/>
  <c r="C39" i="87" s="1"/>
  <c r="K33" i="89" l="1"/>
  <c r="L7" i="89"/>
  <c r="K27" i="89"/>
  <c r="A36" i="87"/>
  <c r="A37" i="87" s="1"/>
  <c r="C41" i="87" s="1"/>
  <c r="M7" i="89" l="1"/>
  <c r="L27" i="89"/>
  <c r="L33" i="89"/>
  <c r="A38" i="87"/>
  <c r="A39" i="87" s="1"/>
  <c r="N7" i="89" l="1"/>
  <c r="M27" i="89"/>
  <c r="M33" i="89"/>
  <c r="A40" i="87"/>
  <c r="A41" i="87" s="1"/>
  <c r="A42" i="87" s="1"/>
  <c r="A43" i="87" s="1"/>
  <c r="C43" i="87" l="1"/>
  <c r="O7" i="89"/>
  <c r="N27" i="89"/>
  <c r="N33" i="89"/>
  <c r="O33" i="89" l="1"/>
  <c r="O27" i="89"/>
  <c r="C7" i="86" l="1"/>
  <c r="D7" i="86" s="1"/>
  <c r="B9" i="86"/>
  <c r="C9" i="86"/>
  <c r="D9" i="86"/>
  <c r="E9" i="86"/>
  <c r="F9" i="86"/>
  <c r="G9" i="86"/>
  <c r="H9" i="86"/>
  <c r="J9" i="86"/>
  <c r="K9" i="86"/>
  <c r="L9" i="86"/>
  <c r="M9" i="86"/>
  <c r="I9" i="86"/>
  <c r="E13" i="86"/>
  <c r="I13" i="86"/>
  <c r="M13" i="86"/>
  <c r="B13" i="86"/>
  <c r="B17" i="86"/>
  <c r="C17" i="86"/>
  <c r="G17" i="86"/>
  <c r="K17" i="86"/>
  <c r="M21" i="86"/>
  <c r="B25" i="86"/>
  <c r="E25" i="86"/>
  <c r="B37" i="86"/>
  <c r="C37" i="86"/>
  <c r="D42" i="86"/>
  <c r="H42" i="86"/>
  <c r="L42" i="86"/>
  <c r="J25" i="86" l="1"/>
  <c r="F25" i="86"/>
  <c r="J17" i="86"/>
  <c r="I21" i="86"/>
  <c r="E21" i="86"/>
  <c r="H21" i="86"/>
  <c r="L21" i="86"/>
  <c r="D21" i="86"/>
  <c r="F17" i="86"/>
  <c r="G42" i="86"/>
  <c r="I25" i="86"/>
  <c r="N20" i="86"/>
  <c r="AB17" i="44" s="1"/>
  <c r="M25" i="86"/>
  <c r="N30" i="86"/>
  <c r="AB39" i="44" s="1"/>
  <c r="J13" i="86"/>
  <c r="N39" i="86"/>
  <c r="AB31" i="44" s="1"/>
  <c r="K42" i="86"/>
  <c r="N12" i="86"/>
  <c r="AB13" i="44" s="1"/>
  <c r="F13" i="86"/>
  <c r="N8" i="86"/>
  <c r="AB8" i="44" s="1"/>
  <c r="H25" i="86"/>
  <c r="C21" i="86"/>
  <c r="I17" i="86"/>
  <c r="E17" i="86"/>
  <c r="G13" i="86"/>
  <c r="L17" i="86"/>
  <c r="H17" i="86"/>
  <c r="N15" i="86"/>
  <c r="AB14" i="44" s="1"/>
  <c r="D25" i="86"/>
  <c r="G21" i="86"/>
  <c r="K13" i="86"/>
  <c r="N16" i="86"/>
  <c r="AB15" i="44" s="1"/>
  <c r="L25" i="86"/>
  <c r="K21" i="86"/>
  <c r="M17" i="86"/>
  <c r="C13" i="86"/>
  <c r="N47" i="86"/>
  <c r="AB35" i="44" s="1"/>
  <c r="N28" i="86"/>
  <c r="N27" i="86"/>
  <c r="AB18" i="44" s="1"/>
  <c r="L13" i="86"/>
  <c r="H13" i="86"/>
  <c r="D13" i="86"/>
  <c r="J42" i="86"/>
  <c r="F42" i="86"/>
  <c r="B42" i="86"/>
  <c r="N29" i="86"/>
  <c r="AB24" i="44" s="1"/>
  <c r="M42" i="86"/>
  <c r="I42" i="86"/>
  <c r="E42" i="86"/>
  <c r="N40" i="86"/>
  <c r="AB23" i="44" s="1"/>
  <c r="N9" i="86"/>
  <c r="N38" i="86"/>
  <c r="C42" i="86"/>
  <c r="N24" i="86"/>
  <c r="AB22" i="44" s="1"/>
  <c r="K25" i="86"/>
  <c r="G25" i="86"/>
  <c r="C25" i="86"/>
  <c r="J21" i="86"/>
  <c r="F21" i="86"/>
  <c r="F32" i="86" s="1"/>
  <c r="B21" i="86"/>
  <c r="B32" i="86" s="1"/>
  <c r="D37" i="86"/>
  <c r="E7" i="86"/>
  <c r="N19" i="86"/>
  <c r="AB16" i="44" s="1"/>
  <c r="N23" i="86"/>
  <c r="N11" i="86"/>
  <c r="AB12" i="44" s="1"/>
  <c r="D17" i="86"/>
  <c r="J32" i="86" l="1"/>
  <c r="I32" i="86"/>
  <c r="E32" i="86"/>
  <c r="E45" i="86" s="1"/>
  <c r="M32" i="86"/>
  <c r="M45" i="86" s="1"/>
  <c r="L32" i="86"/>
  <c r="L45" i="86" s="1"/>
  <c r="G13" i="87"/>
  <c r="AB27" i="44"/>
  <c r="F13" i="87"/>
  <c r="C32" i="86"/>
  <c r="C45" i="86" s="1"/>
  <c r="G32" i="86"/>
  <c r="G45" i="86" s="1"/>
  <c r="H32" i="86"/>
  <c r="H45" i="86" s="1"/>
  <c r="N13" i="86"/>
  <c r="K32" i="86"/>
  <c r="K45" i="86" s="1"/>
  <c r="I45" i="86"/>
  <c r="N17" i="86"/>
  <c r="B45" i="86"/>
  <c r="E37" i="86"/>
  <c r="F7" i="86"/>
  <c r="F45" i="86"/>
  <c r="AB21" i="44"/>
  <c r="N25" i="86"/>
  <c r="N21" i="86"/>
  <c r="N42" i="86"/>
  <c r="AB33" i="44"/>
  <c r="D32" i="86"/>
  <c r="D45" i="86" s="1"/>
  <c r="J45" i="86"/>
  <c r="D13" i="87" l="1"/>
  <c r="N32" i="86"/>
  <c r="N45" i="86" s="1"/>
  <c r="G7" i="86"/>
  <c r="F37" i="86"/>
  <c r="H7" i="86" l="1"/>
  <c r="G37" i="86"/>
  <c r="H37" i="86" l="1"/>
  <c r="I7" i="86"/>
  <c r="I37" i="86" l="1"/>
  <c r="J7" i="86"/>
  <c r="K7" i="86" l="1"/>
  <c r="J37" i="86"/>
  <c r="L7" i="86" l="1"/>
  <c r="K37" i="86"/>
  <c r="L37" i="86" l="1"/>
  <c r="M7" i="86"/>
  <c r="M37" i="86" s="1"/>
  <c r="G13" i="5" l="1"/>
  <c r="E15" i="6"/>
  <c r="F13" i="5" l="1"/>
  <c r="E13" i="5"/>
  <c r="D15" i="6"/>
  <c r="D13" i="5" l="1"/>
  <c r="N29" i="45" l="1"/>
  <c r="G38" i="45"/>
  <c r="G46" i="45" s="1"/>
  <c r="G39" i="45"/>
  <c r="L29" i="45"/>
  <c r="G41" i="45"/>
  <c r="T39" i="44"/>
  <c r="S41" i="44"/>
  <c r="W41" i="44"/>
  <c r="K41" i="46"/>
  <c r="U39" i="44" s="1"/>
  <c r="A11" i="46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K21" i="45" l="1"/>
  <c r="D21" i="45"/>
  <c r="L21" i="45"/>
  <c r="L23" i="45" s="1"/>
  <c r="G37" i="45"/>
  <c r="N21" i="45"/>
  <c r="J41" i="46"/>
  <c r="V39" i="44"/>
  <c r="F47" i="45"/>
  <c r="K29" i="45"/>
  <c r="K23" i="45"/>
  <c r="N23" i="45"/>
  <c r="F46" i="45"/>
  <c r="G40" i="45"/>
  <c r="Q39" i="44"/>
  <c r="F49" i="45"/>
  <c r="R39" i="44"/>
  <c r="AA39" i="44" s="1"/>
  <c r="AC39" i="44" s="1"/>
  <c r="X39" i="44" l="1"/>
  <c r="Y39" i="44"/>
  <c r="A2" i="84"/>
  <c r="A4" i="84"/>
  <c r="CL6" i="84"/>
  <c r="CM6" i="84" s="1"/>
  <c r="BX11" i="84"/>
  <c r="BX12" i="84" s="1"/>
  <c r="BY11" i="84"/>
  <c r="BY12" i="84" s="1"/>
  <c r="BZ11" i="84"/>
  <c r="BZ12" i="84" s="1"/>
  <c r="CA11" i="84"/>
  <c r="CA12" i="84" s="1"/>
  <c r="CB11" i="84"/>
  <c r="CB12" i="84" s="1"/>
  <c r="CC11" i="84"/>
  <c r="CC12" i="84" s="1"/>
  <c r="CD11" i="84"/>
  <c r="CD12" i="84" s="1"/>
  <c r="CE11" i="84"/>
  <c r="CE12" i="84" s="1"/>
  <c r="CF11" i="84"/>
  <c r="CF12" i="84" s="1"/>
  <c r="CG11" i="84"/>
  <c r="CG12" i="84" s="1"/>
  <c r="CH11" i="84"/>
  <c r="CH12" i="84" s="1"/>
  <c r="CI11" i="84"/>
  <c r="CI12" i="84" s="1"/>
  <c r="D12" i="84"/>
  <c r="E12" i="84"/>
  <c r="F12" i="84"/>
  <c r="G12" i="84"/>
  <c r="H12" i="84"/>
  <c r="I12" i="84"/>
  <c r="J12" i="84"/>
  <c r="K12" i="84"/>
  <c r="L12" i="84"/>
  <c r="M12" i="84"/>
  <c r="N12" i="84"/>
  <c r="O12" i="84"/>
  <c r="P12" i="84"/>
  <c r="Q12" i="84"/>
  <c r="R12" i="84"/>
  <c r="S12" i="84"/>
  <c r="T12" i="84"/>
  <c r="U12" i="84"/>
  <c r="V12" i="84"/>
  <c r="W12" i="84"/>
  <c r="X12" i="84"/>
  <c r="Y12" i="84"/>
  <c r="Z12" i="84"/>
  <c r="AA12" i="84"/>
  <c r="AB12" i="84"/>
  <c r="AC12" i="84"/>
  <c r="AD12" i="84"/>
  <c r="AE12" i="84"/>
  <c r="AF12" i="84"/>
  <c r="AG12" i="84"/>
  <c r="AH12" i="84"/>
  <c r="AI12" i="84"/>
  <c r="AJ12" i="84"/>
  <c r="AK12" i="84"/>
  <c r="AL12" i="84"/>
  <c r="AM12" i="84"/>
  <c r="AN12" i="84"/>
  <c r="AO12" i="84"/>
  <c r="AP12" i="84"/>
  <c r="AQ12" i="84"/>
  <c r="AR12" i="84"/>
  <c r="AS12" i="84"/>
  <c r="AT12" i="84"/>
  <c r="AU12" i="84"/>
  <c r="AV12" i="84"/>
  <c r="AW12" i="84"/>
  <c r="AX12" i="84"/>
  <c r="AY12" i="84"/>
  <c r="AZ12" i="84"/>
  <c r="BA12" i="84"/>
  <c r="BB12" i="84"/>
  <c r="BC12" i="84"/>
  <c r="BD12" i="84"/>
  <c r="BE12" i="84"/>
  <c r="BF12" i="84"/>
  <c r="BG12" i="84"/>
  <c r="BH12" i="84"/>
  <c r="BI12" i="84"/>
  <c r="BJ12" i="84"/>
  <c r="BK12" i="84"/>
  <c r="BL12" i="84"/>
  <c r="BM12" i="84"/>
  <c r="BN12" i="84"/>
  <c r="BO12" i="84"/>
  <c r="BP12" i="84"/>
  <c r="BQ12" i="84"/>
  <c r="BR12" i="84"/>
  <c r="BS12" i="84"/>
  <c r="BT12" i="84"/>
  <c r="BU12" i="84"/>
  <c r="BV12" i="84"/>
  <c r="BW12" i="84"/>
  <c r="CJ12" i="84"/>
  <c r="CK12" i="84"/>
  <c r="D13" i="84"/>
  <c r="E9" i="84" s="1"/>
  <c r="E13" i="84" s="1"/>
  <c r="F9" i="84" s="1"/>
  <c r="D21" i="84"/>
  <c r="E21" i="84"/>
  <c r="F21" i="84"/>
  <c r="G21" i="84"/>
  <c r="H21" i="84"/>
  <c r="I21" i="84"/>
  <c r="J21" i="84"/>
  <c r="K21" i="84"/>
  <c r="L21" i="84"/>
  <c r="M21" i="84"/>
  <c r="N21" i="84"/>
  <c r="O21" i="84"/>
  <c r="P21" i="84"/>
  <c r="Q21" i="84"/>
  <c r="R21" i="84"/>
  <c r="S21" i="84"/>
  <c r="T21" i="84"/>
  <c r="U21" i="84"/>
  <c r="V21" i="84"/>
  <c r="W21" i="84"/>
  <c r="X21" i="84"/>
  <c r="Y21" i="84"/>
  <c r="Z21" i="84"/>
  <c r="AA21" i="84"/>
  <c r="AB21" i="84"/>
  <c r="AC21" i="84"/>
  <c r="AD21" i="84"/>
  <c r="AE21" i="84"/>
  <c r="AF21" i="84"/>
  <c r="AG21" i="84"/>
  <c r="AH21" i="84"/>
  <c r="AI21" i="84"/>
  <c r="AJ21" i="84"/>
  <c r="AK21" i="84"/>
  <c r="AL21" i="84"/>
  <c r="AM21" i="84"/>
  <c r="AN21" i="84"/>
  <c r="AO21" i="84"/>
  <c r="AP21" i="84"/>
  <c r="AQ21" i="84"/>
  <c r="AR21" i="84"/>
  <c r="AS21" i="84"/>
  <c r="AT21" i="84"/>
  <c r="AU21" i="84"/>
  <c r="AV21" i="84"/>
  <c r="AW21" i="84"/>
  <c r="AX21" i="84"/>
  <c r="AY21" i="84"/>
  <c r="AZ21" i="84"/>
  <c r="BA21" i="84"/>
  <c r="BB21" i="84"/>
  <c r="BC21" i="84"/>
  <c r="BD21" i="84"/>
  <c r="BE21" i="84"/>
  <c r="BF21" i="84"/>
  <c r="BG21" i="84"/>
  <c r="BH21" i="84"/>
  <c r="BI21" i="84"/>
  <c r="BJ21" i="84"/>
  <c r="BK21" i="84"/>
  <c r="BL21" i="84"/>
  <c r="BM21" i="84"/>
  <c r="BN21" i="84"/>
  <c r="BO21" i="84"/>
  <c r="BP21" i="84"/>
  <c r="BQ21" i="84"/>
  <c r="BR21" i="84"/>
  <c r="BS21" i="84"/>
  <c r="BT21" i="84"/>
  <c r="BU21" i="84"/>
  <c r="BV21" i="84"/>
  <c r="BW21" i="84"/>
  <c r="BX21" i="84"/>
  <c r="BY21" i="84"/>
  <c r="BZ21" i="84"/>
  <c r="CA21" i="84"/>
  <c r="CB21" i="84"/>
  <c r="CC21" i="84"/>
  <c r="CD21" i="84"/>
  <c r="CE21" i="84"/>
  <c r="CF21" i="84"/>
  <c r="CG21" i="84"/>
  <c r="CH21" i="84"/>
  <c r="CI21" i="84"/>
  <c r="CJ21" i="84"/>
  <c r="CK21" i="84"/>
  <c r="CL21" i="84"/>
  <c r="CM21" i="84"/>
  <c r="D22" i="84"/>
  <c r="E16" i="84" s="1"/>
  <c r="E22" i="84" s="1"/>
  <c r="F16" i="84" s="1"/>
  <c r="BX29" i="84"/>
  <c r="BX30" i="84" s="1"/>
  <c r="BY29" i="84"/>
  <c r="BY30" i="84" s="1"/>
  <c r="BZ29" i="84"/>
  <c r="BZ30" i="84" s="1"/>
  <c r="CA29" i="84"/>
  <c r="CB29" i="84"/>
  <c r="CB30" i="84" s="1"/>
  <c r="CC29" i="84"/>
  <c r="CC30" i="84" s="1"/>
  <c r="CD29" i="84"/>
  <c r="CD30" i="84" s="1"/>
  <c r="CE29" i="84"/>
  <c r="CF29" i="84"/>
  <c r="CF30" i="84" s="1"/>
  <c r="CG29" i="84"/>
  <c r="CG30" i="84" s="1"/>
  <c r="CH29" i="84"/>
  <c r="CH30" i="84" s="1"/>
  <c r="CI29" i="84"/>
  <c r="D30" i="84"/>
  <c r="E30" i="84"/>
  <c r="F30" i="84"/>
  <c r="G30" i="84"/>
  <c r="H30" i="84"/>
  <c r="I30" i="84"/>
  <c r="J30" i="84"/>
  <c r="K30" i="84"/>
  <c r="L30" i="84"/>
  <c r="M30" i="84"/>
  <c r="N30" i="84"/>
  <c r="O30" i="84"/>
  <c r="P30" i="84"/>
  <c r="Q30" i="84"/>
  <c r="R30" i="84"/>
  <c r="S30" i="84"/>
  <c r="T30" i="84"/>
  <c r="U30" i="84"/>
  <c r="V30" i="84"/>
  <c r="W30" i="84"/>
  <c r="X30" i="84"/>
  <c r="Y30" i="84"/>
  <c r="Z30" i="84"/>
  <c r="AA30" i="84"/>
  <c r="AB30" i="84"/>
  <c r="AC30" i="84"/>
  <c r="AD30" i="84"/>
  <c r="AE30" i="84"/>
  <c r="AF30" i="84"/>
  <c r="AG30" i="84"/>
  <c r="AH30" i="84"/>
  <c r="AI30" i="84"/>
  <c r="AJ30" i="84"/>
  <c r="AK30" i="84"/>
  <c r="AL30" i="84"/>
  <c r="AM30" i="84"/>
  <c r="AN30" i="84"/>
  <c r="AO30" i="84"/>
  <c r="AP30" i="84"/>
  <c r="AQ30" i="84"/>
  <c r="AR30" i="84"/>
  <c r="AS30" i="84"/>
  <c r="AT30" i="84"/>
  <c r="AU30" i="84"/>
  <c r="AV30" i="84"/>
  <c r="AW30" i="84"/>
  <c r="AX30" i="84"/>
  <c r="AY30" i="84"/>
  <c r="AZ30" i="84"/>
  <c r="BA30" i="84"/>
  <c r="BB30" i="84"/>
  <c r="BC30" i="84"/>
  <c r="BD30" i="84"/>
  <c r="BE30" i="84"/>
  <c r="BF30" i="84"/>
  <c r="BG30" i="84"/>
  <c r="BH30" i="84"/>
  <c r="BI30" i="84"/>
  <c r="BJ30" i="84"/>
  <c r="BK30" i="84"/>
  <c r="BL30" i="84"/>
  <c r="BM30" i="84"/>
  <c r="BN30" i="84"/>
  <c r="BO30" i="84"/>
  <c r="BP30" i="84"/>
  <c r="BQ30" i="84"/>
  <c r="BR30" i="84"/>
  <c r="BS30" i="84"/>
  <c r="BT30" i="84"/>
  <c r="BU30" i="84"/>
  <c r="BV30" i="84"/>
  <c r="BW30" i="84"/>
  <c r="CA30" i="84"/>
  <c r="CE30" i="84"/>
  <c r="CI30" i="84"/>
  <c r="CJ30" i="84"/>
  <c r="CK30" i="84"/>
  <c r="D31" i="84"/>
  <c r="E26" i="84" s="1"/>
  <c r="E31" i="84" s="1"/>
  <c r="F26" i="84" s="1"/>
  <c r="F31" i="84" s="1"/>
  <c r="G26" i="84" s="1"/>
  <c r="G31" i="84" s="1"/>
  <c r="H26" i="84" s="1"/>
  <c r="H31" i="84" s="1"/>
  <c r="I26" i="84" s="1"/>
  <c r="I31" i="84" s="1"/>
  <c r="J26" i="84" s="1"/>
  <c r="J31" i="84" s="1"/>
  <c r="K26" i="84" s="1"/>
  <c r="K31" i="84" s="1"/>
  <c r="L26" i="84" s="1"/>
  <c r="L31" i="84" s="1"/>
  <c r="M26" i="84" s="1"/>
  <c r="M31" i="84" s="1"/>
  <c r="N26" i="84" s="1"/>
  <c r="N31" i="84" s="1"/>
  <c r="O26" i="84" s="1"/>
  <c r="O31" i="84" s="1"/>
  <c r="P26" i="84" s="1"/>
  <c r="P31" i="84" s="1"/>
  <c r="Q26" i="84" s="1"/>
  <c r="Q31" i="84" s="1"/>
  <c r="R26" i="84" s="1"/>
  <c r="R31" i="84" s="1"/>
  <c r="S26" i="84" s="1"/>
  <c r="S31" i="84" s="1"/>
  <c r="T26" i="84" s="1"/>
  <c r="T31" i="84" s="1"/>
  <c r="U26" i="84" s="1"/>
  <c r="U31" i="84" s="1"/>
  <c r="V26" i="84" s="1"/>
  <c r="V31" i="84" s="1"/>
  <c r="W26" i="84" s="1"/>
  <c r="W31" i="84" s="1"/>
  <c r="X26" i="84" s="1"/>
  <c r="X31" i="84" s="1"/>
  <c r="Y26" i="84" s="1"/>
  <c r="Y31" i="84" s="1"/>
  <c r="Z26" i="84" s="1"/>
  <c r="Z31" i="84" s="1"/>
  <c r="AA26" i="84" s="1"/>
  <c r="AA31" i="84" s="1"/>
  <c r="AB26" i="84" s="1"/>
  <c r="AB31" i="84" s="1"/>
  <c r="AC26" i="84" s="1"/>
  <c r="AC31" i="84" s="1"/>
  <c r="AD26" i="84" s="1"/>
  <c r="AD31" i="84" s="1"/>
  <c r="AE26" i="84" s="1"/>
  <c r="AE31" i="84" s="1"/>
  <c r="AF26" i="84" s="1"/>
  <c r="AF31" i="84" s="1"/>
  <c r="AG26" i="84" s="1"/>
  <c r="AG31" i="84" s="1"/>
  <c r="AH26" i="84" s="1"/>
  <c r="AH31" i="84" s="1"/>
  <c r="AI26" i="84" s="1"/>
  <c r="AI31" i="84" s="1"/>
  <c r="AJ26" i="84" s="1"/>
  <c r="AJ31" i="84" s="1"/>
  <c r="AK26" i="84" s="1"/>
  <c r="AK31" i="84" s="1"/>
  <c r="AL26" i="84" s="1"/>
  <c r="AL31" i="84" s="1"/>
  <c r="AM26" i="84" s="1"/>
  <c r="AM31" i="84" s="1"/>
  <c r="AN26" i="84" s="1"/>
  <c r="AN31" i="84" s="1"/>
  <c r="AO26" i="84" s="1"/>
  <c r="AO31" i="84" s="1"/>
  <c r="AP26" i="84" s="1"/>
  <c r="AP31" i="84" s="1"/>
  <c r="AQ26" i="84" s="1"/>
  <c r="AQ31" i="84" s="1"/>
  <c r="AR26" i="84" s="1"/>
  <c r="AR31" i="84" s="1"/>
  <c r="AS26" i="84" s="1"/>
  <c r="AS31" i="84" s="1"/>
  <c r="AT26" i="84" s="1"/>
  <c r="AT31" i="84" s="1"/>
  <c r="AU26" i="84" s="1"/>
  <c r="AU31" i="84" s="1"/>
  <c r="AV26" i="84" s="1"/>
  <c r="AV31" i="84" s="1"/>
  <c r="AW26" i="84" s="1"/>
  <c r="AW31" i="84" s="1"/>
  <c r="AX26" i="84" s="1"/>
  <c r="AX31" i="84" s="1"/>
  <c r="AY26" i="84" s="1"/>
  <c r="AY31" i="84" s="1"/>
  <c r="AZ26" i="84" s="1"/>
  <c r="AZ31" i="84" s="1"/>
  <c r="BA26" i="84" s="1"/>
  <c r="BA31" i="84" s="1"/>
  <c r="BB26" i="84" s="1"/>
  <c r="BB31" i="84" s="1"/>
  <c r="BC26" i="84" s="1"/>
  <c r="BC31" i="84" s="1"/>
  <c r="BD26" i="84" s="1"/>
  <c r="BD31" i="84" s="1"/>
  <c r="BE26" i="84" s="1"/>
  <c r="BE31" i="84" s="1"/>
  <c r="BF26" i="84" s="1"/>
  <c r="BF31" i="84" s="1"/>
  <c r="BG26" i="84" s="1"/>
  <c r="BG31" i="84" s="1"/>
  <c r="BH26" i="84" s="1"/>
  <c r="BH31" i="84" s="1"/>
  <c r="BI26" i="84" s="1"/>
  <c r="BI31" i="84" s="1"/>
  <c r="BJ26" i="84" s="1"/>
  <c r="BJ31" i="84" s="1"/>
  <c r="BK26" i="84" s="1"/>
  <c r="BK31" i="84" s="1"/>
  <c r="BL26" i="84" s="1"/>
  <c r="BL31" i="84" s="1"/>
  <c r="BM26" i="84" s="1"/>
  <c r="BM31" i="84" s="1"/>
  <c r="BN26" i="84" s="1"/>
  <c r="BN31" i="84" s="1"/>
  <c r="BO26" i="84" s="1"/>
  <c r="BO31" i="84" s="1"/>
  <c r="BP26" i="84" s="1"/>
  <c r="BP31" i="84" s="1"/>
  <c r="BQ26" i="84" s="1"/>
  <c r="BQ31" i="84" s="1"/>
  <c r="BR26" i="84" s="1"/>
  <c r="BR31" i="84" s="1"/>
  <c r="BS26" i="84" s="1"/>
  <c r="BS31" i="84" s="1"/>
  <c r="BT26" i="84" s="1"/>
  <c r="BT31" i="84" s="1"/>
  <c r="BU26" i="84" s="1"/>
  <c r="BU31" i="84" s="1"/>
  <c r="BV26" i="84" s="1"/>
  <c r="BV31" i="84" s="1"/>
  <c r="BW26" i="84" s="1"/>
  <c r="BW31" i="84" s="1"/>
  <c r="BX26" i="84" s="1"/>
  <c r="BX31" i="84" s="1"/>
  <c r="BY26" i="84" s="1"/>
  <c r="BX37" i="84"/>
  <c r="BX38" i="84" s="1"/>
  <c r="BY37" i="84"/>
  <c r="BY38" i="84" s="1"/>
  <c r="BZ37" i="84"/>
  <c r="BZ38" i="84" s="1"/>
  <c r="CA37" i="84"/>
  <c r="CA38" i="84" s="1"/>
  <c r="CB37" i="84"/>
  <c r="CB38" i="84" s="1"/>
  <c r="CC37" i="84"/>
  <c r="CC38" i="84" s="1"/>
  <c r="CD37" i="84"/>
  <c r="CD38" i="84" s="1"/>
  <c r="CE37" i="84"/>
  <c r="CE38" i="84" s="1"/>
  <c r="CF37" i="84"/>
  <c r="CF38" i="84" s="1"/>
  <c r="CG37" i="84"/>
  <c r="CH37" i="84"/>
  <c r="CH38" i="84" s="1"/>
  <c r="CI37" i="84"/>
  <c r="CI38" i="84" s="1"/>
  <c r="D38" i="84"/>
  <c r="D39" i="84" s="1"/>
  <c r="E34" i="84" s="1"/>
  <c r="E39" i="84" s="1"/>
  <c r="F34" i="84" s="1"/>
  <c r="F39" i="84" s="1"/>
  <c r="G34" i="84" s="1"/>
  <c r="G39" i="84" s="1"/>
  <c r="H34" i="84" s="1"/>
  <c r="H39" i="84" s="1"/>
  <c r="I34" i="84" s="1"/>
  <c r="I39" i="84" s="1"/>
  <c r="J34" i="84" s="1"/>
  <c r="J39" i="84" s="1"/>
  <c r="K34" i="84" s="1"/>
  <c r="K39" i="84" s="1"/>
  <c r="L34" i="84" s="1"/>
  <c r="L39" i="84" s="1"/>
  <c r="M34" i="84" s="1"/>
  <c r="M39" i="84" s="1"/>
  <c r="N34" i="84" s="1"/>
  <c r="N39" i="84" s="1"/>
  <c r="O34" i="84" s="1"/>
  <c r="O39" i="84" s="1"/>
  <c r="P34" i="84" s="1"/>
  <c r="P39" i="84" s="1"/>
  <c r="Q34" i="84" s="1"/>
  <c r="Q39" i="84" s="1"/>
  <c r="R34" i="84" s="1"/>
  <c r="R39" i="84" s="1"/>
  <c r="S34" i="84" s="1"/>
  <c r="S39" i="84" s="1"/>
  <c r="T34" i="84" s="1"/>
  <c r="T39" i="84" s="1"/>
  <c r="U34" i="84" s="1"/>
  <c r="U39" i="84" s="1"/>
  <c r="V34" i="84" s="1"/>
  <c r="V39" i="84" s="1"/>
  <c r="W34" i="84" s="1"/>
  <c r="W39" i="84" s="1"/>
  <c r="X34" i="84" s="1"/>
  <c r="X39" i="84" s="1"/>
  <c r="Y34" i="84" s="1"/>
  <c r="Y39" i="84" s="1"/>
  <c r="Z34" i="84" s="1"/>
  <c r="Z39" i="84" s="1"/>
  <c r="AA34" i="84" s="1"/>
  <c r="AA39" i="84" s="1"/>
  <c r="AB34" i="84" s="1"/>
  <c r="AB39" i="84" s="1"/>
  <c r="AC34" i="84" s="1"/>
  <c r="AC39" i="84" s="1"/>
  <c r="AD34" i="84" s="1"/>
  <c r="AD39" i="84" s="1"/>
  <c r="AE34" i="84" s="1"/>
  <c r="AE39" i="84" s="1"/>
  <c r="AF34" i="84" s="1"/>
  <c r="AF39" i="84" s="1"/>
  <c r="AG34" i="84" s="1"/>
  <c r="AG39" i="84" s="1"/>
  <c r="AH34" i="84" s="1"/>
  <c r="AH39" i="84" s="1"/>
  <c r="AI34" i="84" s="1"/>
  <c r="AI39" i="84" s="1"/>
  <c r="AJ34" i="84" s="1"/>
  <c r="AJ39" i="84" s="1"/>
  <c r="AK34" i="84" s="1"/>
  <c r="AK39" i="84" s="1"/>
  <c r="AL34" i="84" s="1"/>
  <c r="AL39" i="84" s="1"/>
  <c r="AM34" i="84" s="1"/>
  <c r="AM39" i="84" s="1"/>
  <c r="AN34" i="84" s="1"/>
  <c r="AN39" i="84" s="1"/>
  <c r="AO34" i="84" s="1"/>
  <c r="AO39" i="84" s="1"/>
  <c r="AP34" i="84" s="1"/>
  <c r="AP39" i="84" s="1"/>
  <c r="AQ34" i="84" s="1"/>
  <c r="AQ39" i="84" s="1"/>
  <c r="AR34" i="84" s="1"/>
  <c r="AR39" i="84" s="1"/>
  <c r="AS34" i="84" s="1"/>
  <c r="AS39" i="84" s="1"/>
  <c r="AT34" i="84" s="1"/>
  <c r="AT39" i="84" s="1"/>
  <c r="AU34" i="84" s="1"/>
  <c r="AU39" i="84" s="1"/>
  <c r="AV34" i="84" s="1"/>
  <c r="AV39" i="84" s="1"/>
  <c r="AW34" i="84" s="1"/>
  <c r="AW39" i="84" s="1"/>
  <c r="AX34" i="84" s="1"/>
  <c r="AX39" i="84" s="1"/>
  <c r="AY34" i="84" s="1"/>
  <c r="AY39" i="84" s="1"/>
  <c r="AZ34" i="84" s="1"/>
  <c r="AZ39" i="84" s="1"/>
  <c r="BA34" i="84" s="1"/>
  <c r="BA39" i="84" s="1"/>
  <c r="BB34" i="84" s="1"/>
  <c r="BB39" i="84" s="1"/>
  <c r="BC34" i="84" s="1"/>
  <c r="BC39" i="84" s="1"/>
  <c r="BD34" i="84" s="1"/>
  <c r="BD39" i="84" s="1"/>
  <c r="BE34" i="84" s="1"/>
  <c r="BE39" i="84" s="1"/>
  <c r="BF34" i="84" s="1"/>
  <c r="BF39" i="84" s="1"/>
  <c r="BG34" i="84" s="1"/>
  <c r="BG39" i="84" s="1"/>
  <c r="BH34" i="84" s="1"/>
  <c r="BH39" i="84" s="1"/>
  <c r="BI34" i="84" s="1"/>
  <c r="BI39" i="84" s="1"/>
  <c r="BJ34" i="84" s="1"/>
  <c r="BJ39" i="84" s="1"/>
  <c r="BK34" i="84" s="1"/>
  <c r="BK39" i="84" s="1"/>
  <c r="BL34" i="84" s="1"/>
  <c r="BL39" i="84" s="1"/>
  <c r="BM34" i="84" s="1"/>
  <c r="BM39" i="84" s="1"/>
  <c r="BN34" i="84" s="1"/>
  <c r="BN39" i="84" s="1"/>
  <c r="BO34" i="84" s="1"/>
  <c r="BO39" i="84" s="1"/>
  <c r="BP34" i="84" s="1"/>
  <c r="BP39" i="84" s="1"/>
  <c r="BQ34" i="84" s="1"/>
  <c r="BQ39" i="84" s="1"/>
  <c r="BR34" i="84" s="1"/>
  <c r="BR39" i="84" s="1"/>
  <c r="BS34" i="84" s="1"/>
  <c r="BS39" i="84" s="1"/>
  <c r="BT34" i="84" s="1"/>
  <c r="BT39" i="84" s="1"/>
  <c r="BU34" i="84" s="1"/>
  <c r="BU39" i="84" s="1"/>
  <c r="BV34" i="84" s="1"/>
  <c r="BV39" i="84" s="1"/>
  <c r="BW34" i="84" s="1"/>
  <c r="BW39" i="84" s="1"/>
  <c r="BX34" i="84" s="1"/>
  <c r="BX39" i="84" s="1"/>
  <c r="BY34" i="84" s="1"/>
  <c r="E38" i="84"/>
  <c r="F38" i="84"/>
  <c r="G38" i="84"/>
  <c r="H38" i="84"/>
  <c r="I38" i="84"/>
  <c r="J38" i="84"/>
  <c r="K38" i="84"/>
  <c r="L38" i="84"/>
  <c r="M38" i="84"/>
  <c r="N38" i="84"/>
  <c r="O38" i="84"/>
  <c r="P38" i="84"/>
  <c r="Q38" i="84"/>
  <c r="R38" i="84"/>
  <c r="S38" i="84"/>
  <c r="T38" i="84"/>
  <c r="U38" i="84"/>
  <c r="V38" i="84"/>
  <c r="W38" i="84"/>
  <c r="X38" i="84"/>
  <c r="Y38" i="84"/>
  <c r="Z38" i="84"/>
  <c r="AA38" i="84"/>
  <c r="AB38" i="84"/>
  <c r="AC38" i="84"/>
  <c r="AD38" i="84"/>
  <c r="AE38" i="84"/>
  <c r="AF38" i="84"/>
  <c r="AG38" i="84"/>
  <c r="AH38" i="84"/>
  <c r="AI38" i="84"/>
  <c r="AJ38" i="84"/>
  <c r="AK38" i="84"/>
  <c r="AL38" i="84"/>
  <c r="AM38" i="84"/>
  <c r="AN38" i="84"/>
  <c r="AO38" i="84"/>
  <c r="AP38" i="84"/>
  <c r="AQ38" i="84"/>
  <c r="AR38" i="84"/>
  <c r="AS38" i="84"/>
  <c r="AT38" i="84"/>
  <c r="AU38" i="84"/>
  <c r="AV38" i="84"/>
  <c r="AW38" i="84"/>
  <c r="AX38" i="84"/>
  <c r="AY38" i="84"/>
  <c r="AZ38" i="84"/>
  <c r="BA38" i="84"/>
  <c r="BB38" i="84"/>
  <c r="BC38" i="84"/>
  <c r="BD38" i="84"/>
  <c r="BE38" i="84"/>
  <c r="BF38" i="84"/>
  <c r="BG38" i="84"/>
  <c r="BH38" i="84"/>
  <c r="BI38" i="84"/>
  <c r="BJ38" i="84"/>
  <c r="BK38" i="84"/>
  <c r="BL38" i="84"/>
  <c r="BM38" i="84"/>
  <c r="BN38" i="84"/>
  <c r="BO38" i="84"/>
  <c r="BP38" i="84"/>
  <c r="BQ38" i="84"/>
  <c r="BR38" i="84"/>
  <c r="BS38" i="84"/>
  <c r="BT38" i="84"/>
  <c r="BU38" i="84"/>
  <c r="BV38" i="84"/>
  <c r="BW38" i="84"/>
  <c r="CG38" i="84"/>
  <c r="CJ38" i="84"/>
  <c r="CK38" i="84"/>
  <c r="BX45" i="84"/>
  <c r="BY45" i="84"/>
  <c r="BY46" i="84" s="1"/>
  <c r="BZ45" i="84"/>
  <c r="BZ46" i="84" s="1"/>
  <c r="CA45" i="84"/>
  <c r="CA46" i="84" s="1"/>
  <c r="CB45" i="84"/>
  <c r="CB46" i="84" s="1"/>
  <c r="CC45" i="84"/>
  <c r="CD45" i="84"/>
  <c r="CD46" i="84" s="1"/>
  <c r="CE45" i="84"/>
  <c r="CE46" i="84" s="1"/>
  <c r="CF45" i="84"/>
  <c r="CF46" i="84" s="1"/>
  <c r="CG45" i="84"/>
  <c r="CG46" i="84" s="1"/>
  <c r="CH45" i="84"/>
  <c r="CH46" i="84" s="1"/>
  <c r="CI45" i="84"/>
  <c r="CI46" i="84" s="1"/>
  <c r="D46" i="84"/>
  <c r="D47" i="84" s="1"/>
  <c r="E42" i="84" s="1"/>
  <c r="E47" i="84" s="1"/>
  <c r="F42" i="84" s="1"/>
  <c r="F47" i="84" s="1"/>
  <c r="G42" i="84" s="1"/>
  <c r="G47" i="84" s="1"/>
  <c r="H42" i="84" s="1"/>
  <c r="H47" i="84" s="1"/>
  <c r="I42" i="84" s="1"/>
  <c r="I47" i="84" s="1"/>
  <c r="J42" i="84" s="1"/>
  <c r="J47" i="84" s="1"/>
  <c r="K42" i="84" s="1"/>
  <c r="K47" i="84" s="1"/>
  <c r="L42" i="84" s="1"/>
  <c r="L47" i="84" s="1"/>
  <c r="M42" i="84" s="1"/>
  <c r="M47" i="84" s="1"/>
  <c r="N42" i="84" s="1"/>
  <c r="N47" i="84" s="1"/>
  <c r="O42" i="84" s="1"/>
  <c r="O47" i="84" s="1"/>
  <c r="P42" i="84" s="1"/>
  <c r="P47" i="84" s="1"/>
  <c r="Q42" i="84" s="1"/>
  <c r="Q47" i="84" s="1"/>
  <c r="R42" i="84" s="1"/>
  <c r="R47" i="84" s="1"/>
  <c r="S42" i="84" s="1"/>
  <c r="S47" i="84" s="1"/>
  <c r="T42" i="84" s="1"/>
  <c r="T47" i="84" s="1"/>
  <c r="U42" i="84" s="1"/>
  <c r="U47" i="84" s="1"/>
  <c r="V42" i="84" s="1"/>
  <c r="V47" i="84" s="1"/>
  <c r="W42" i="84" s="1"/>
  <c r="W47" i="84" s="1"/>
  <c r="X42" i="84" s="1"/>
  <c r="X47" i="84" s="1"/>
  <c r="Y42" i="84" s="1"/>
  <c r="Y47" i="84" s="1"/>
  <c r="Z42" i="84" s="1"/>
  <c r="Z47" i="84" s="1"/>
  <c r="AA42" i="84" s="1"/>
  <c r="AA47" i="84" s="1"/>
  <c r="AB42" i="84" s="1"/>
  <c r="AB47" i="84" s="1"/>
  <c r="AC42" i="84" s="1"/>
  <c r="AC47" i="84" s="1"/>
  <c r="AD42" i="84" s="1"/>
  <c r="AD47" i="84" s="1"/>
  <c r="AE42" i="84" s="1"/>
  <c r="AE47" i="84" s="1"/>
  <c r="AF42" i="84" s="1"/>
  <c r="AF47" i="84" s="1"/>
  <c r="AG42" i="84" s="1"/>
  <c r="AG47" i="84" s="1"/>
  <c r="AH42" i="84" s="1"/>
  <c r="AH47" i="84" s="1"/>
  <c r="AI42" i="84" s="1"/>
  <c r="AI47" i="84" s="1"/>
  <c r="AJ42" i="84" s="1"/>
  <c r="AJ47" i="84" s="1"/>
  <c r="AK42" i="84" s="1"/>
  <c r="AK47" i="84" s="1"/>
  <c r="AL42" i="84" s="1"/>
  <c r="AL47" i="84" s="1"/>
  <c r="AM42" i="84" s="1"/>
  <c r="AM47" i="84" s="1"/>
  <c r="AN42" i="84" s="1"/>
  <c r="AN47" i="84" s="1"/>
  <c r="AO42" i="84" s="1"/>
  <c r="AO47" i="84" s="1"/>
  <c r="AP42" i="84" s="1"/>
  <c r="AP47" i="84" s="1"/>
  <c r="AQ42" i="84" s="1"/>
  <c r="AQ47" i="84" s="1"/>
  <c r="AR42" i="84" s="1"/>
  <c r="AR47" i="84" s="1"/>
  <c r="AS42" i="84" s="1"/>
  <c r="AS47" i="84" s="1"/>
  <c r="AT42" i="84" s="1"/>
  <c r="AT47" i="84" s="1"/>
  <c r="AU42" i="84" s="1"/>
  <c r="AU47" i="84" s="1"/>
  <c r="AV42" i="84" s="1"/>
  <c r="AV47" i="84" s="1"/>
  <c r="AW42" i="84" s="1"/>
  <c r="AW47" i="84" s="1"/>
  <c r="AX42" i="84" s="1"/>
  <c r="AX47" i="84" s="1"/>
  <c r="AY42" i="84" s="1"/>
  <c r="AY47" i="84" s="1"/>
  <c r="AZ42" i="84" s="1"/>
  <c r="AZ47" i="84" s="1"/>
  <c r="BA42" i="84" s="1"/>
  <c r="BA47" i="84" s="1"/>
  <c r="BB42" i="84" s="1"/>
  <c r="BB47" i="84" s="1"/>
  <c r="BC42" i="84" s="1"/>
  <c r="BC47" i="84" s="1"/>
  <c r="BD42" i="84" s="1"/>
  <c r="BD47" i="84" s="1"/>
  <c r="BE42" i="84" s="1"/>
  <c r="BE47" i="84" s="1"/>
  <c r="BF42" i="84" s="1"/>
  <c r="BF47" i="84" s="1"/>
  <c r="BG42" i="84" s="1"/>
  <c r="BG47" i="84" s="1"/>
  <c r="BH42" i="84" s="1"/>
  <c r="BH47" i="84" s="1"/>
  <c r="BI42" i="84" s="1"/>
  <c r="BI47" i="84" s="1"/>
  <c r="BJ42" i="84" s="1"/>
  <c r="BJ47" i="84" s="1"/>
  <c r="BK42" i="84" s="1"/>
  <c r="BK47" i="84" s="1"/>
  <c r="BL42" i="84" s="1"/>
  <c r="BL47" i="84" s="1"/>
  <c r="BM42" i="84" s="1"/>
  <c r="BM47" i="84" s="1"/>
  <c r="BN42" i="84" s="1"/>
  <c r="BN47" i="84" s="1"/>
  <c r="BO42" i="84" s="1"/>
  <c r="BO47" i="84" s="1"/>
  <c r="BP42" i="84" s="1"/>
  <c r="BP47" i="84" s="1"/>
  <c r="BQ42" i="84" s="1"/>
  <c r="BQ47" i="84" s="1"/>
  <c r="BR42" i="84" s="1"/>
  <c r="BR47" i="84" s="1"/>
  <c r="BS42" i="84" s="1"/>
  <c r="BS47" i="84" s="1"/>
  <c r="BT42" i="84" s="1"/>
  <c r="BT47" i="84" s="1"/>
  <c r="BU42" i="84" s="1"/>
  <c r="BU47" i="84" s="1"/>
  <c r="BV42" i="84" s="1"/>
  <c r="BV47" i="84" s="1"/>
  <c r="BW42" i="84" s="1"/>
  <c r="BW47" i="84" s="1"/>
  <c r="BX42" i="84" s="1"/>
  <c r="E46" i="84"/>
  <c r="F46" i="84"/>
  <c r="G46" i="84"/>
  <c r="H46" i="84"/>
  <c r="I46" i="84"/>
  <c r="J46" i="84"/>
  <c r="K46" i="84"/>
  <c r="L46" i="84"/>
  <c r="M46" i="84"/>
  <c r="N46" i="84"/>
  <c r="O46" i="84"/>
  <c r="P46" i="84"/>
  <c r="Q46" i="84"/>
  <c r="R46" i="84"/>
  <c r="S46" i="84"/>
  <c r="T46" i="84"/>
  <c r="U46" i="84"/>
  <c r="V46" i="84"/>
  <c r="W46" i="84"/>
  <c r="X46" i="84"/>
  <c r="Y46" i="84"/>
  <c r="Z46" i="84"/>
  <c r="AA46" i="84"/>
  <c r="AB46" i="84"/>
  <c r="AC46" i="84"/>
  <c r="AD46" i="84"/>
  <c r="AE46" i="84"/>
  <c r="AF46" i="84"/>
  <c r="AG46" i="84"/>
  <c r="AH46" i="84"/>
  <c r="AI46" i="84"/>
  <c r="AJ46" i="84"/>
  <c r="AK46" i="84"/>
  <c r="AL46" i="84"/>
  <c r="AM46" i="84"/>
  <c r="AN46" i="84"/>
  <c r="AO46" i="84"/>
  <c r="AP46" i="84"/>
  <c r="AQ46" i="84"/>
  <c r="AR46" i="84"/>
  <c r="AS46" i="84"/>
  <c r="AT46" i="84"/>
  <c r="AU46" i="84"/>
  <c r="AV46" i="84"/>
  <c r="AW46" i="84"/>
  <c r="AX46" i="84"/>
  <c r="AY46" i="84"/>
  <c r="AZ46" i="84"/>
  <c r="BA46" i="84"/>
  <c r="BB46" i="84"/>
  <c r="BC46" i="84"/>
  <c r="BD46" i="84"/>
  <c r="BE46" i="84"/>
  <c r="BF46" i="84"/>
  <c r="BG46" i="84"/>
  <c r="BH46" i="84"/>
  <c r="BI46" i="84"/>
  <c r="BJ46" i="84"/>
  <c r="BK46" i="84"/>
  <c r="BL46" i="84"/>
  <c r="BM46" i="84"/>
  <c r="BN46" i="84"/>
  <c r="BO46" i="84"/>
  <c r="BP46" i="84"/>
  <c r="BQ46" i="84"/>
  <c r="BR46" i="84"/>
  <c r="BS46" i="84"/>
  <c r="BT46" i="84"/>
  <c r="BU46" i="84"/>
  <c r="BV46" i="84"/>
  <c r="BW46" i="84"/>
  <c r="BX46" i="84"/>
  <c r="CC46" i="84"/>
  <c r="CJ46" i="84"/>
  <c r="CK46" i="84"/>
  <c r="BX52" i="84"/>
  <c r="BY52" i="84"/>
  <c r="BY53" i="84" s="1"/>
  <c r="BZ52" i="84"/>
  <c r="BZ53" i="84" s="1"/>
  <c r="CA52" i="84"/>
  <c r="CA53" i="84" s="1"/>
  <c r="CB52" i="84"/>
  <c r="CB53" i="84" s="1"/>
  <c r="CC52" i="84"/>
  <c r="CC53" i="84" s="1"/>
  <c r="CD52" i="84"/>
  <c r="CD53" i="84" s="1"/>
  <c r="CE52" i="84"/>
  <c r="CF52" i="84"/>
  <c r="CF53" i="84" s="1"/>
  <c r="CG52" i="84"/>
  <c r="CG53" i="84" s="1"/>
  <c r="CH52" i="84"/>
  <c r="CH53" i="84" s="1"/>
  <c r="CI52" i="84"/>
  <c r="CI53" i="84" s="1"/>
  <c r="D53" i="84"/>
  <c r="D54" i="84" s="1"/>
  <c r="E50" i="84" s="1"/>
  <c r="E54" i="84" s="1"/>
  <c r="F50" i="84" s="1"/>
  <c r="F54" i="84" s="1"/>
  <c r="G50" i="84" s="1"/>
  <c r="G54" i="84" s="1"/>
  <c r="H50" i="84" s="1"/>
  <c r="H54" i="84" s="1"/>
  <c r="I50" i="84" s="1"/>
  <c r="I54" i="84" s="1"/>
  <c r="J50" i="84" s="1"/>
  <c r="J54" i="84" s="1"/>
  <c r="K50" i="84" s="1"/>
  <c r="K54" i="84" s="1"/>
  <c r="L50" i="84" s="1"/>
  <c r="L54" i="84" s="1"/>
  <c r="M50" i="84" s="1"/>
  <c r="M54" i="84" s="1"/>
  <c r="N50" i="84" s="1"/>
  <c r="N54" i="84" s="1"/>
  <c r="O50" i="84" s="1"/>
  <c r="O54" i="84" s="1"/>
  <c r="P50" i="84" s="1"/>
  <c r="P54" i="84" s="1"/>
  <c r="Q50" i="84" s="1"/>
  <c r="Q54" i="84" s="1"/>
  <c r="R50" i="84" s="1"/>
  <c r="R54" i="84" s="1"/>
  <c r="S50" i="84" s="1"/>
  <c r="S54" i="84" s="1"/>
  <c r="T50" i="84" s="1"/>
  <c r="T54" i="84" s="1"/>
  <c r="U50" i="84" s="1"/>
  <c r="U54" i="84" s="1"/>
  <c r="V50" i="84" s="1"/>
  <c r="V54" i="84" s="1"/>
  <c r="W50" i="84" s="1"/>
  <c r="W54" i="84" s="1"/>
  <c r="X50" i="84" s="1"/>
  <c r="X54" i="84" s="1"/>
  <c r="Y50" i="84" s="1"/>
  <c r="Y54" i="84" s="1"/>
  <c r="Z50" i="84" s="1"/>
  <c r="Z54" i="84" s="1"/>
  <c r="AA50" i="84" s="1"/>
  <c r="AA54" i="84" s="1"/>
  <c r="AB50" i="84" s="1"/>
  <c r="AB54" i="84" s="1"/>
  <c r="AC50" i="84" s="1"/>
  <c r="AC54" i="84" s="1"/>
  <c r="AD50" i="84" s="1"/>
  <c r="AD54" i="84" s="1"/>
  <c r="AE50" i="84" s="1"/>
  <c r="AE54" i="84" s="1"/>
  <c r="AF50" i="84" s="1"/>
  <c r="AF54" i="84" s="1"/>
  <c r="AG50" i="84" s="1"/>
  <c r="AG54" i="84" s="1"/>
  <c r="AH50" i="84" s="1"/>
  <c r="AH54" i="84" s="1"/>
  <c r="AI50" i="84" s="1"/>
  <c r="AI54" i="84" s="1"/>
  <c r="AJ50" i="84" s="1"/>
  <c r="AJ54" i="84" s="1"/>
  <c r="AK50" i="84" s="1"/>
  <c r="AK54" i="84" s="1"/>
  <c r="AL50" i="84" s="1"/>
  <c r="AL54" i="84" s="1"/>
  <c r="AM50" i="84" s="1"/>
  <c r="AM54" i="84" s="1"/>
  <c r="AN50" i="84" s="1"/>
  <c r="AN54" i="84" s="1"/>
  <c r="AO50" i="84" s="1"/>
  <c r="AO54" i="84" s="1"/>
  <c r="AP50" i="84" s="1"/>
  <c r="AP54" i="84" s="1"/>
  <c r="AQ50" i="84" s="1"/>
  <c r="AQ54" i="84" s="1"/>
  <c r="AR50" i="84" s="1"/>
  <c r="AR54" i="84" s="1"/>
  <c r="AS50" i="84" s="1"/>
  <c r="AS54" i="84" s="1"/>
  <c r="AT50" i="84" s="1"/>
  <c r="AT54" i="84" s="1"/>
  <c r="AU50" i="84" s="1"/>
  <c r="AU54" i="84" s="1"/>
  <c r="AV50" i="84" s="1"/>
  <c r="AV54" i="84" s="1"/>
  <c r="AW50" i="84" s="1"/>
  <c r="AW54" i="84" s="1"/>
  <c r="AX50" i="84" s="1"/>
  <c r="AX54" i="84" s="1"/>
  <c r="AY50" i="84" s="1"/>
  <c r="AY54" i="84" s="1"/>
  <c r="AZ50" i="84" s="1"/>
  <c r="AZ54" i="84" s="1"/>
  <c r="BA50" i="84" s="1"/>
  <c r="BA54" i="84" s="1"/>
  <c r="BB50" i="84" s="1"/>
  <c r="BB54" i="84" s="1"/>
  <c r="BC50" i="84" s="1"/>
  <c r="BC54" i="84" s="1"/>
  <c r="BD50" i="84" s="1"/>
  <c r="BD54" i="84" s="1"/>
  <c r="BE50" i="84" s="1"/>
  <c r="BE54" i="84" s="1"/>
  <c r="BF50" i="84" s="1"/>
  <c r="BF54" i="84" s="1"/>
  <c r="BG50" i="84" s="1"/>
  <c r="BG54" i="84" s="1"/>
  <c r="BH50" i="84" s="1"/>
  <c r="BH54" i="84" s="1"/>
  <c r="BI50" i="84" s="1"/>
  <c r="BI54" i="84" s="1"/>
  <c r="BJ50" i="84" s="1"/>
  <c r="BJ54" i="84" s="1"/>
  <c r="BK50" i="84" s="1"/>
  <c r="BK54" i="84" s="1"/>
  <c r="BL50" i="84" s="1"/>
  <c r="BL54" i="84" s="1"/>
  <c r="BM50" i="84" s="1"/>
  <c r="BM54" i="84" s="1"/>
  <c r="BN50" i="84" s="1"/>
  <c r="BN54" i="84" s="1"/>
  <c r="BO50" i="84" s="1"/>
  <c r="BO54" i="84" s="1"/>
  <c r="BP50" i="84" s="1"/>
  <c r="BP54" i="84" s="1"/>
  <c r="BQ50" i="84" s="1"/>
  <c r="BQ54" i="84" s="1"/>
  <c r="BR50" i="84" s="1"/>
  <c r="BR54" i="84" s="1"/>
  <c r="BS50" i="84" s="1"/>
  <c r="BS54" i="84" s="1"/>
  <c r="BT50" i="84" s="1"/>
  <c r="BT54" i="84" s="1"/>
  <c r="BU50" i="84" s="1"/>
  <c r="BU54" i="84" s="1"/>
  <c r="BV50" i="84" s="1"/>
  <c r="BV54" i="84" s="1"/>
  <c r="BW50" i="84" s="1"/>
  <c r="BW54" i="84" s="1"/>
  <c r="BX50" i="84" s="1"/>
  <c r="E53" i="84"/>
  <c r="F53" i="84"/>
  <c r="G53" i="84"/>
  <c r="H53" i="84"/>
  <c r="I53" i="84"/>
  <c r="J53" i="84"/>
  <c r="K53" i="84"/>
  <c r="L53" i="84"/>
  <c r="M53" i="84"/>
  <c r="N53" i="84"/>
  <c r="O53" i="84"/>
  <c r="P53" i="84"/>
  <c r="Q53" i="84"/>
  <c r="R53" i="84"/>
  <c r="S53" i="84"/>
  <c r="T53" i="84"/>
  <c r="U53" i="84"/>
  <c r="V53" i="84"/>
  <c r="W53" i="84"/>
  <c r="X53" i="84"/>
  <c r="Y53" i="84"/>
  <c r="Z53" i="84"/>
  <c r="AA53" i="84"/>
  <c r="AB53" i="84"/>
  <c r="AC53" i="84"/>
  <c r="AD53" i="84"/>
  <c r="AE53" i="84"/>
  <c r="AF53" i="84"/>
  <c r="AG53" i="84"/>
  <c r="AH53" i="84"/>
  <c r="AI53" i="84"/>
  <c r="AJ53" i="84"/>
  <c r="AK53" i="84"/>
  <c r="AL53" i="84"/>
  <c r="AM53" i="84"/>
  <c r="AN53" i="84"/>
  <c r="AO53" i="84"/>
  <c r="AP53" i="84"/>
  <c r="AQ53" i="84"/>
  <c r="AR53" i="84"/>
  <c r="AS53" i="84"/>
  <c r="AT53" i="84"/>
  <c r="AU53" i="84"/>
  <c r="AV53" i="84"/>
  <c r="AW53" i="84"/>
  <c r="AX53" i="84"/>
  <c r="AY53" i="84"/>
  <c r="AZ53" i="84"/>
  <c r="BA53" i="84"/>
  <c r="BB53" i="84"/>
  <c r="BC53" i="84"/>
  <c r="BD53" i="84"/>
  <c r="BE53" i="84"/>
  <c r="BF53" i="84"/>
  <c r="BG53" i="84"/>
  <c r="BH53" i="84"/>
  <c r="BI53" i="84"/>
  <c r="BJ53" i="84"/>
  <c r="BK53" i="84"/>
  <c r="BL53" i="84"/>
  <c r="BM53" i="84"/>
  <c r="BN53" i="84"/>
  <c r="BO53" i="84"/>
  <c r="BP53" i="84"/>
  <c r="BQ53" i="84"/>
  <c r="BR53" i="84"/>
  <c r="BS53" i="84"/>
  <c r="BT53" i="84"/>
  <c r="BU53" i="84"/>
  <c r="BV53" i="84"/>
  <c r="BW53" i="84"/>
  <c r="BX53" i="84"/>
  <c r="CE53" i="84"/>
  <c r="CJ53" i="84"/>
  <c r="CK53" i="84"/>
  <c r="BX60" i="84"/>
  <c r="BX61" i="84" s="1"/>
  <c r="BY60" i="84"/>
  <c r="BY61" i="84" s="1"/>
  <c r="BZ60" i="84"/>
  <c r="BZ61" i="84" s="1"/>
  <c r="CA60" i="84"/>
  <c r="CA61" i="84" s="1"/>
  <c r="CB60" i="84"/>
  <c r="CB61" i="84" s="1"/>
  <c r="CC60" i="84"/>
  <c r="CC61" i="84" s="1"/>
  <c r="CD60" i="84"/>
  <c r="CD61" i="84" s="1"/>
  <c r="CE60" i="84"/>
  <c r="CE61" i="84" s="1"/>
  <c r="CF60" i="84"/>
  <c r="CF61" i="84" s="1"/>
  <c r="CG60" i="84"/>
  <c r="CG61" i="84" s="1"/>
  <c r="CH60" i="84"/>
  <c r="CH61" i="84" s="1"/>
  <c r="CI60" i="84"/>
  <c r="CI61" i="84" s="1"/>
  <c r="D61" i="84"/>
  <c r="E61" i="84"/>
  <c r="F61" i="84"/>
  <c r="G61" i="84"/>
  <c r="H61" i="84"/>
  <c r="I61" i="84"/>
  <c r="J61" i="84"/>
  <c r="K61" i="84"/>
  <c r="L61" i="84"/>
  <c r="M61" i="84"/>
  <c r="N61" i="84"/>
  <c r="O61" i="84"/>
  <c r="P61" i="84"/>
  <c r="Q61" i="84"/>
  <c r="R61" i="84"/>
  <c r="S61" i="84"/>
  <c r="T61" i="84"/>
  <c r="U61" i="84"/>
  <c r="V61" i="84"/>
  <c r="W61" i="84"/>
  <c r="X61" i="84"/>
  <c r="Y61" i="84"/>
  <c r="Z61" i="84"/>
  <c r="AA61" i="84"/>
  <c r="AB61" i="84"/>
  <c r="AC61" i="84"/>
  <c r="AD61" i="84"/>
  <c r="AE61" i="84"/>
  <c r="AF61" i="84"/>
  <c r="AG61" i="84"/>
  <c r="AH61" i="84"/>
  <c r="AI61" i="84"/>
  <c r="AJ61" i="84"/>
  <c r="AK61" i="84"/>
  <c r="AL61" i="84"/>
  <c r="AM61" i="84"/>
  <c r="AN61" i="84"/>
  <c r="AO61" i="84"/>
  <c r="AP61" i="84"/>
  <c r="AQ61" i="84"/>
  <c r="AR61" i="84"/>
  <c r="AS61" i="84"/>
  <c r="AT61" i="84"/>
  <c r="AU61" i="84"/>
  <c r="AV61" i="84"/>
  <c r="AW61" i="84"/>
  <c r="AX61" i="84"/>
  <c r="AY61" i="84"/>
  <c r="AZ61" i="84"/>
  <c r="BA61" i="84"/>
  <c r="BB61" i="84"/>
  <c r="BC61" i="84"/>
  <c r="BD61" i="84"/>
  <c r="BE61" i="84"/>
  <c r="BF61" i="84"/>
  <c r="BG61" i="84"/>
  <c r="BH61" i="84"/>
  <c r="BI61" i="84"/>
  <c r="BJ61" i="84"/>
  <c r="BK61" i="84"/>
  <c r="BL61" i="84"/>
  <c r="BM61" i="84"/>
  <c r="BN61" i="84"/>
  <c r="BO61" i="84"/>
  <c r="BP61" i="84"/>
  <c r="BQ61" i="84"/>
  <c r="BR61" i="84"/>
  <c r="BS61" i="84"/>
  <c r="BT61" i="84"/>
  <c r="BU61" i="84"/>
  <c r="BV61" i="84"/>
  <c r="BW61" i="84"/>
  <c r="CJ61" i="84"/>
  <c r="CK61" i="84"/>
  <c r="D62" i="84"/>
  <c r="E57" i="84" s="1"/>
  <c r="E62" i="84" s="1"/>
  <c r="F57" i="84" s="1"/>
  <c r="D69" i="84"/>
  <c r="D70" i="84" s="1"/>
  <c r="E65" i="84" s="1"/>
  <c r="E69" i="84"/>
  <c r="F69" i="84"/>
  <c r="G69" i="84"/>
  <c r="H69" i="84"/>
  <c r="I69" i="84"/>
  <c r="J69" i="84"/>
  <c r="K69" i="84"/>
  <c r="L69" i="84"/>
  <c r="M69" i="84"/>
  <c r="N69" i="84"/>
  <c r="O69" i="84"/>
  <c r="P69" i="84"/>
  <c r="Q69" i="84"/>
  <c r="R69" i="84"/>
  <c r="S69" i="84"/>
  <c r="T69" i="84"/>
  <c r="U69" i="84"/>
  <c r="V69" i="84"/>
  <c r="W69" i="84"/>
  <c r="X69" i="84"/>
  <c r="Y69" i="84"/>
  <c r="Z69" i="84"/>
  <c r="AA69" i="84"/>
  <c r="AB69" i="84"/>
  <c r="AC69" i="84"/>
  <c r="AD69" i="84"/>
  <c r="AE69" i="84"/>
  <c r="AF69" i="84"/>
  <c r="AG69" i="84"/>
  <c r="AH69" i="84"/>
  <c r="AI69" i="84"/>
  <c r="AJ69" i="84"/>
  <c r="AK69" i="84"/>
  <c r="AL69" i="84"/>
  <c r="AM69" i="84"/>
  <c r="AN69" i="84"/>
  <c r="AO69" i="84"/>
  <c r="AP69" i="84"/>
  <c r="AQ69" i="84"/>
  <c r="AR69" i="84"/>
  <c r="AS69" i="84"/>
  <c r="AT69" i="84"/>
  <c r="AU69" i="84"/>
  <c r="AV69" i="84"/>
  <c r="AW69" i="84"/>
  <c r="AX69" i="84"/>
  <c r="AY69" i="84"/>
  <c r="AZ69" i="84"/>
  <c r="BA69" i="84"/>
  <c r="BB69" i="84"/>
  <c r="BC69" i="84"/>
  <c r="BD69" i="84"/>
  <c r="BE69" i="84"/>
  <c r="BF69" i="84"/>
  <c r="BG69" i="84"/>
  <c r="BH69" i="84"/>
  <c r="BI69" i="84"/>
  <c r="BJ69" i="84"/>
  <c r="BK69" i="84"/>
  <c r="BL69" i="84"/>
  <c r="BM69" i="84"/>
  <c r="BN69" i="84"/>
  <c r="BO69" i="84"/>
  <c r="BP69" i="84"/>
  <c r="BQ69" i="84"/>
  <c r="BR69" i="84"/>
  <c r="BS69" i="84"/>
  <c r="BT69" i="84"/>
  <c r="BU69" i="84"/>
  <c r="BV69" i="84"/>
  <c r="BW69" i="84"/>
  <c r="CJ69" i="84"/>
  <c r="CK69" i="84"/>
  <c r="BX76" i="84"/>
  <c r="BY76" i="84"/>
  <c r="BZ76" i="84"/>
  <c r="CA76" i="84"/>
  <c r="CB76" i="84"/>
  <c r="CC76" i="84"/>
  <c r="CD76" i="84"/>
  <c r="CE76" i="84"/>
  <c r="CF76" i="84"/>
  <c r="CG76" i="84"/>
  <c r="CH76" i="84"/>
  <c r="CI76" i="84"/>
  <c r="D77" i="84"/>
  <c r="E77" i="84"/>
  <c r="F77" i="84"/>
  <c r="G77" i="84"/>
  <c r="H77" i="84"/>
  <c r="I77" i="84"/>
  <c r="J77" i="84"/>
  <c r="K77" i="84"/>
  <c r="L77" i="84"/>
  <c r="M77" i="84"/>
  <c r="N77" i="84"/>
  <c r="O77" i="84"/>
  <c r="P77" i="84"/>
  <c r="Q77" i="84"/>
  <c r="R77" i="84"/>
  <c r="S77" i="84"/>
  <c r="T77" i="84"/>
  <c r="U77" i="84"/>
  <c r="V77" i="84"/>
  <c r="W77" i="84"/>
  <c r="X77" i="84"/>
  <c r="Y77" i="84"/>
  <c r="Z77" i="84"/>
  <c r="AA77" i="84"/>
  <c r="AB77" i="84"/>
  <c r="AC77" i="84"/>
  <c r="AD77" i="84"/>
  <c r="AE77" i="84"/>
  <c r="AF77" i="84"/>
  <c r="AG77" i="84"/>
  <c r="AH77" i="84"/>
  <c r="AI77" i="84"/>
  <c r="AJ77" i="84"/>
  <c r="AK77" i="84"/>
  <c r="AL77" i="84"/>
  <c r="AM77" i="84"/>
  <c r="AN77" i="84"/>
  <c r="AO77" i="84"/>
  <c r="AP77" i="84"/>
  <c r="AQ77" i="84"/>
  <c r="AR77" i="84"/>
  <c r="AS77" i="84"/>
  <c r="AT77" i="84"/>
  <c r="AU77" i="84"/>
  <c r="AV77" i="84"/>
  <c r="AW77" i="84"/>
  <c r="AX77" i="84"/>
  <c r="AY77" i="84"/>
  <c r="AZ77" i="84"/>
  <c r="BA77" i="84"/>
  <c r="BB77" i="84"/>
  <c r="BC77" i="84"/>
  <c r="BD77" i="84"/>
  <c r="BE77" i="84"/>
  <c r="BF77" i="84"/>
  <c r="BG77" i="84"/>
  <c r="BH77" i="84"/>
  <c r="BI77" i="84"/>
  <c r="BJ77" i="84"/>
  <c r="BK77" i="84"/>
  <c r="BL77" i="84"/>
  <c r="BM77" i="84"/>
  <c r="BN77" i="84"/>
  <c r="BO77" i="84"/>
  <c r="BP77" i="84"/>
  <c r="BQ77" i="84"/>
  <c r="BR77" i="84"/>
  <c r="BS77" i="84"/>
  <c r="BT77" i="84"/>
  <c r="BU77" i="84"/>
  <c r="BV77" i="84"/>
  <c r="BW77" i="84"/>
  <c r="BX77" i="84"/>
  <c r="BY77" i="84"/>
  <c r="BZ77" i="84"/>
  <c r="CA77" i="84"/>
  <c r="CB77" i="84"/>
  <c r="CC77" i="84"/>
  <c r="CD77" i="84"/>
  <c r="CE77" i="84"/>
  <c r="CF77" i="84"/>
  <c r="CG77" i="84"/>
  <c r="CH77" i="84"/>
  <c r="CI77" i="84"/>
  <c r="CJ77" i="84"/>
  <c r="CK77" i="84"/>
  <c r="CL77" i="84"/>
  <c r="CM77" i="84"/>
  <c r="D78" i="84"/>
  <c r="E73" i="84" s="1"/>
  <c r="E81" i="84"/>
  <c r="E89" i="84" s="1"/>
  <c r="F81" i="84" s="1"/>
  <c r="F89" i="84" s="1"/>
  <c r="G81" i="84" s="1"/>
  <c r="G89" i="84" s="1"/>
  <c r="H81" i="84" s="1"/>
  <c r="H89" i="84" s="1"/>
  <c r="I81" i="84" s="1"/>
  <c r="I89" i="84" s="1"/>
  <c r="J81" i="84" s="1"/>
  <c r="J89" i="84" s="1"/>
  <c r="K81" i="84" s="1"/>
  <c r="K89" i="84" s="1"/>
  <c r="L81" i="84" s="1"/>
  <c r="L89" i="84" s="1"/>
  <c r="M81" i="84" s="1"/>
  <c r="M89" i="84" s="1"/>
  <c r="N81" i="84" s="1"/>
  <c r="N89" i="84" s="1"/>
  <c r="O81" i="84" s="1"/>
  <c r="O89" i="84" s="1"/>
  <c r="P81" i="84" s="1"/>
  <c r="P89" i="84" s="1"/>
  <c r="Q81" i="84" s="1"/>
  <c r="Q89" i="84" s="1"/>
  <c r="R81" i="84" s="1"/>
  <c r="R89" i="84" s="1"/>
  <c r="S81" i="84" s="1"/>
  <c r="S89" i="84" s="1"/>
  <c r="T81" i="84" s="1"/>
  <c r="T89" i="84" s="1"/>
  <c r="U81" i="84" s="1"/>
  <c r="U89" i="84" s="1"/>
  <c r="V81" i="84" s="1"/>
  <c r="V89" i="84" s="1"/>
  <c r="W81" i="84" s="1"/>
  <c r="W89" i="84" s="1"/>
  <c r="X81" i="84" s="1"/>
  <c r="X89" i="84" s="1"/>
  <c r="Y81" i="84" s="1"/>
  <c r="Y89" i="84" s="1"/>
  <c r="Z81" i="84" s="1"/>
  <c r="Z89" i="84" s="1"/>
  <c r="AA81" i="84" s="1"/>
  <c r="AA89" i="84" s="1"/>
  <c r="AB81" i="84" s="1"/>
  <c r="AB89" i="84" s="1"/>
  <c r="AC81" i="84" s="1"/>
  <c r="AC89" i="84" s="1"/>
  <c r="AD81" i="84" s="1"/>
  <c r="AD89" i="84" s="1"/>
  <c r="AE81" i="84" s="1"/>
  <c r="AE89" i="84" s="1"/>
  <c r="AF81" i="84" s="1"/>
  <c r="AF89" i="84" s="1"/>
  <c r="AG81" i="84" s="1"/>
  <c r="AG89" i="84" s="1"/>
  <c r="AH81" i="84" s="1"/>
  <c r="AH89" i="84" s="1"/>
  <c r="AI81" i="84" s="1"/>
  <c r="AI89" i="84" s="1"/>
  <c r="AJ81" i="84" s="1"/>
  <c r="AJ89" i="84" s="1"/>
  <c r="AK81" i="84" s="1"/>
  <c r="AK89" i="84" s="1"/>
  <c r="AL81" i="84" s="1"/>
  <c r="AL89" i="84" s="1"/>
  <c r="AM81" i="84" s="1"/>
  <c r="AM89" i="84" s="1"/>
  <c r="AN81" i="84" s="1"/>
  <c r="AN89" i="84" s="1"/>
  <c r="AO81" i="84" s="1"/>
  <c r="AO89" i="84" s="1"/>
  <c r="AP81" i="84" s="1"/>
  <c r="AP89" i="84" s="1"/>
  <c r="AQ81" i="84" s="1"/>
  <c r="AQ89" i="84" s="1"/>
  <c r="AR81" i="84" s="1"/>
  <c r="AR89" i="84" s="1"/>
  <c r="AS81" i="84" s="1"/>
  <c r="AS89" i="84" s="1"/>
  <c r="AT81" i="84" s="1"/>
  <c r="AT89" i="84" s="1"/>
  <c r="AU81" i="84" s="1"/>
  <c r="AU89" i="84" s="1"/>
  <c r="AV81" i="84" s="1"/>
  <c r="AV89" i="84" s="1"/>
  <c r="AW81" i="84" s="1"/>
  <c r="AW89" i="84" s="1"/>
  <c r="AX81" i="84" s="1"/>
  <c r="AX89" i="84" s="1"/>
  <c r="AY81" i="84" s="1"/>
  <c r="AY89" i="84" s="1"/>
  <c r="AZ81" i="84" s="1"/>
  <c r="AZ89" i="84" s="1"/>
  <c r="BA81" i="84" s="1"/>
  <c r="BA89" i="84" s="1"/>
  <c r="BB81" i="84" s="1"/>
  <c r="BB89" i="84" s="1"/>
  <c r="BC81" i="84" s="1"/>
  <c r="BC89" i="84" s="1"/>
  <c r="BD81" i="84" s="1"/>
  <c r="BD89" i="84" s="1"/>
  <c r="BE81" i="84" s="1"/>
  <c r="BE89" i="84" s="1"/>
  <c r="BF81" i="84" s="1"/>
  <c r="BF89" i="84" s="1"/>
  <c r="BG81" i="84" s="1"/>
  <c r="BG89" i="84" s="1"/>
  <c r="BH81" i="84" s="1"/>
  <c r="BH89" i="84" s="1"/>
  <c r="BI81" i="84" s="1"/>
  <c r="BI89" i="84" s="1"/>
  <c r="BJ81" i="84" s="1"/>
  <c r="BJ89" i="84" s="1"/>
  <c r="BK81" i="84" s="1"/>
  <c r="BK89" i="84" s="1"/>
  <c r="BL81" i="84" s="1"/>
  <c r="BL89" i="84" s="1"/>
  <c r="BM81" i="84" s="1"/>
  <c r="BM89" i="84" s="1"/>
  <c r="BN81" i="84" s="1"/>
  <c r="BN89" i="84" s="1"/>
  <c r="BO81" i="84" s="1"/>
  <c r="BO89" i="84" s="1"/>
  <c r="BP81" i="84" s="1"/>
  <c r="BP89" i="84" s="1"/>
  <c r="BQ81" i="84" s="1"/>
  <c r="BQ89" i="84" s="1"/>
  <c r="BR81" i="84" s="1"/>
  <c r="BR89" i="84" s="1"/>
  <c r="BS81" i="84" s="1"/>
  <c r="BS89" i="84" s="1"/>
  <c r="BT81" i="84" s="1"/>
  <c r="BT89" i="84" s="1"/>
  <c r="BU81" i="84" s="1"/>
  <c r="BU89" i="84" s="1"/>
  <c r="BV81" i="84" s="1"/>
  <c r="BV89" i="84" s="1"/>
  <c r="BW81" i="84" s="1"/>
  <c r="BW89" i="84" s="1"/>
  <c r="BX81" i="84" s="1"/>
  <c r="BX89" i="84" s="1"/>
  <c r="BY81" i="84" s="1"/>
  <c r="BY89" i="84" s="1"/>
  <c r="BZ81" i="84" s="1"/>
  <c r="BZ89" i="84" s="1"/>
  <c r="CA81" i="84" s="1"/>
  <c r="CA89" i="84" s="1"/>
  <c r="CB81" i="84" s="1"/>
  <c r="CB89" i="84" s="1"/>
  <c r="CC81" i="84" s="1"/>
  <c r="CC89" i="84" s="1"/>
  <c r="CD81" i="84" s="1"/>
  <c r="CD89" i="84" s="1"/>
  <c r="CE81" i="84" s="1"/>
  <c r="CE89" i="84" s="1"/>
  <c r="CF81" i="84" s="1"/>
  <c r="CF89" i="84" s="1"/>
  <c r="CG81" i="84" s="1"/>
  <c r="CG89" i="84" s="1"/>
  <c r="CH81" i="84" s="1"/>
  <c r="CH89" i="84" s="1"/>
  <c r="CI81" i="84" s="1"/>
  <c r="CI89" i="84" s="1"/>
  <c r="CJ81" i="84" s="1"/>
  <c r="CJ89" i="84" s="1"/>
  <c r="CK81" i="84" s="1"/>
  <c r="CK89" i="84" s="1"/>
  <c r="CL81" i="84" s="1"/>
  <c r="CL89" i="84" s="1"/>
  <c r="CM81" i="84" s="1"/>
  <c r="CM89" i="84" s="1"/>
  <c r="D88" i="84"/>
  <c r="E88" i="84"/>
  <c r="F88" i="84"/>
  <c r="G88" i="84"/>
  <c r="H88" i="84"/>
  <c r="I88" i="84"/>
  <c r="J88" i="84"/>
  <c r="K88" i="84"/>
  <c r="L88" i="84"/>
  <c r="M88" i="84"/>
  <c r="N88" i="84"/>
  <c r="O88" i="84"/>
  <c r="P88" i="84"/>
  <c r="Q88" i="84"/>
  <c r="R88" i="84"/>
  <c r="S88" i="84"/>
  <c r="T88" i="84"/>
  <c r="U88" i="84"/>
  <c r="V88" i="84"/>
  <c r="W88" i="84"/>
  <c r="X88" i="84"/>
  <c r="Y88" i="84"/>
  <c r="Z88" i="84"/>
  <c r="AA88" i="84"/>
  <c r="AB88" i="84"/>
  <c r="AC88" i="84"/>
  <c r="AD88" i="84"/>
  <c r="AE88" i="84"/>
  <c r="AF88" i="84"/>
  <c r="AG88" i="84"/>
  <c r="AH88" i="84"/>
  <c r="AI88" i="84"/>
  <c r="AJ88" i="84"/>
  <c r="AK88" i="84"/>
  <c r="AL88" i="84"/>
  <c r="AM88" i="84"/>
  <c r="AN88" i="84"/>
  <c r="AO88" i="84"/>
  <c r="AP88" i="84"/>
  <c r="AQ88" i="84"/>
  <c r="AR88" i="84"/>
  <c r="AS88" i="84"/>
  <c r="AT88" i="84"/>
  <c r="AU88" i="84"/>
  <c r="AV88" i="84"/>
  <c r="AW88" i="84"/>
  <c r="AX88" i="84"/>
  <c r="AY88" i="84"/>
  <c r="AZ88" i="84"/>
  <c r="BA88" i="84"/>
  <c r="BB88" i="84"/>
  <c r="BC88" i="84"/>
  <c r="BD88" i="84"/>
  <c r="BE88" i="84"/>
  <c r="BF88" i="84"/>
  <c r="BG88" i="84"/>
  <c r="BH88" i="84"/>
  <c r="BI88" i="84"/>
  <c r="BJ88" i="84"/>
  <c r="BK88" i="84"/>
  <c r="BL88" i="84"/>
  <c r="BM88" i="84"/>
  <c r="BN88" i="84"/>
  <c r="BO88" i="84"/>
  <c r="BP88" i="84"/>
  <c r="BQ88" i="84"/>
  <c r="BR88" i="84"/>
  <c r="BS88" i="84"/>
  <c r="BT88" i="84"/>
  <c r="BU88" i="84"/>
  <c r="BV88" i="84"/>
  <c r="BW88" i="84"/>
  <c r="BX88" i="84"/>
  <c r="BY88" i="84"/>
  <c r="BZ88" i="84"/>
  <c r="CA88" i="84"/>
  <c r="CB88" i="84"/>
  <c r="CC88" i="84"/>
  <c r="CD88" i="84"/>
  <c r="CE88" i="84"/>
  <c r="CF88" i="84"/>
  <c r="CG88" i="84"/>
  <c r="CH88" i="84"/>
  <c r="CI88" i="84"/>
  <c r="CJ88" i="84"/>
  <c r="CK88" i="84"/>
  <c r="CL88" i="84"/>
  <c r="CM88" i="84"/>
  <c r="D89" i="84"/>
  <c r="E92" i="84"/>
  <c r="BX95" i="84"/>
  <c r="BY95" i="84"/>
  <c r="BZ95" i="84"/>
  <c r="CA95" i="84"/>
  <c r="CB95" i="84"/>
  <c r="CC95" i="84"/>
  <c r="CD95" i="84"/>
  <c r="CE95" i="84"/>
  <c r="CF95" i="84"/>
  <c r="CG95" i="84"/>
  <c r="CH95" i="84"/>
  <c r="CI95" i="84"/>
  <c r="D96" i="84"/>
  <c r="E96" i="84"/>
  <c r="F96" i="84"/>
  <c r="G96" i="84"/>
  <c r="H96" i="84"/>
  <c r="I96" i="84"/>
  <c r="J96" i="84"/>
  <c r="K96" i="84"/>
  <c r="L96" i="84"/>
  <c r="M96" i="84"/>
  <c r="N96" i="84"/>
  <c r="O96" i="84"/>
  <c r="P96" i="84"/>
  <c r="Q96" i="84"/>
  <c r="R96" i="84"/>
  <c r="S96" i="84"/>
  <c r="T96" i="84"/>
  <c r="U96" i="84"/>
  <c r="V96" i="84"/>
  <c r="W96" i="84"/>
  <c r="X96" i="84"/>
  <c r="Y96" i="84"/>
  <c r="Z96" i="84"/>
  <c r="AA96" i="84"/>
  <c r="AB96" i="84"/>
  <c r="AC96" i="84"/>
  <c r="AD96" i="84"/>
  <c r="AE96" i="84"/>
  <c r="AF96" i="84"/>
  <c r="AG96" i="84"/>
  <c r="AH96" i="84"/>
  <c r="AI96" i="84"/>
  <c r="AJ96" i="84"/>
  <c r="AK96" i="84"/>
  <c r="AL96" i="84"/>
  <c r="AM96" i="84"/>
  <c r="AN96" i="84"/>
  <c r="AO96" i="84"/>
  <c r="AP96" i="84"/>
  <c r="AQ96" i="84"/>
  <c r="AR96" i="84"/>
  <c r="AS96" i="84"/>
  <c r="AT96" i="84"/>
  <c r="AU96" i="84"/>
  <c r="AV96" i="84"/>
  <c r="AW96" i="84"/>
  <c r="AX96" i="84"/>
  <c r="AY96" i="84"/>
  <c r="AZ96" i="84"/>
  <c r="BA96" i="84"/>
  <c r="BB96" i="84"/>
  <c r="BC96" i="84"/>
  <c r="BD96" i="84"/>
  <c r="BE96" i="84"/>
  <c r="BF96" i="84"/>
  <c r="BG96" i="84"/>
  <c r="BH96" i="84"/>
  <c r="BI96" i="84"/>
  <c r="BJ96" i="84"/>
  <c r="BK96" i="84"/>
  <c r="BL96" i="84"/>
  <c r="BM96" i="84"/>
  <c r="BN96" i="84"/>
  <c r="BO96" i="84"/>
  <c r="BP96" i="84"/>
  <c r="BQ96" i="84"/>
  <c r="BR96" i="84"/>
  <c r="BS96" i="84"/>
  <c r="BT96" i="84"/>
  <c r="BU96" i="84"/>
  <c r="BV96" i="84"/>
  <c r="BW96" i="84"/>
  <c r="BX96" i="84"/>
  <c r="BY96" i="84"/>
  <c r="BZ96" i="84"/>
  <c r="CA96" i="84"/>
  <c r="CB96" i="84"/>
  <c r="CC96" i="84"/>
  <c r="CD96" i="84"/>
  <c r="CE96" i="84"/>
  <c r="CF96" i="84"/>
  <c r="CG96" i="84"/>
  <c r="CH96" i="84"/>
  <c r="CI96" i="84"/>
  <c r="CJ96" i="84"/>
  <c r="CK96" i="84"/>
  <c r="CL96" i="84"/>
  <c r="CM96" i="84"/>
  <c r="D97" i="84"/>
  <c r="BX103" i="84"/>
  <c r="BY103" i="84"/>
  <c r="BZ103" i="84"/>
  <c r="CA103" i="84"/>
  <c r="CB103" i="84"/>
  <c r="CC103" i="84"/>
  <c r="CD103" i="84"/>
  <c r="CE103" i="84"/>
  <c r="CF103" i="84"/>
  <c r="CG103" i="84"/>
  <c r="CH103" i="84"/>
  <c r="CI103" i="84"/>
  <c r="D104" i="84"/>
  <c r="E104" i="84"/>
  <c r="F104" i="84"/>
  <c r="G104" i="84"/>
  <c r="H104" i="84"/>
  <c r="I104" i="84"/>
  <c r="J104" i="84"/>
  <c r="K104" i="84"/>
  <c r="L104" i="84"/>
  <c r="M104" i="84"/>
  <c r="N104" i="84"/>
  <c r="O104" i="84"/>
  <c r="P104" i="84"/>
  <c r="Q104" i="84"/>
  <c r="R104" i="84"/>
  <c r="S104" i="84"/>
  <c r="T104" i="84"/>
  <c r="U104" i="84"/>
  <c r="V104" i="84"/>
  <c r="W104" i="84"/>
  <c r="X104" i="84"/>
  <c r="Y104" i="84"/>
  <c r="Z104" i="84"/>
  <c r="AA104" i="84"/>
  <c r="AB104" i="84"/>
  <c r="AC104" i="84"/>
  <c r="AD104" i="84"/>
  <c r="AE104" i="84"/>
  <c r="AF104" i="84"/>
  <c r="AG104" i="84"/>
  <c r="AH104" i="84"/>
  <c r="AI104" i="84"/>
  <c r="AJ104" i="84"/>
  <c r="AK104" i="84"/>
  <c r="AL104" i="84"/>
  <c r="AM104" i="84"/>
  <c r="AN104" i="84"/>
  <c r="AO104" i="84"/>
  <c r="AP104" i="84"/>
  <c r="AQ104" i="84"/>
  <c r="AR104" i="84"/>
  <c r="AS104" i="84"/>
  <c r="AT104" i="84"/>
  <c r="AU104" i="84"/>
  <c r="AV104" i="84"/>
  <c r="AW104" i="84"/>
  <c r="AX104" i="84"/>
  <c r="AY104" i="84"/>
  <c r="AZ104" i="84"/>
  <c r="BA104" i="84"/>
  <c r="BB104" i="84"/>
  <c r="BC104" i="84"/>
  <c r="BD104" i="84"/>
  <c r="BE104" i="84"/>
  <c r="BF104" i="84"/>
  <c r="BG104" i="84"/>
  <c r="BH104" i="84"/>
  <c r="BI104" i="84"/>
  <c r="BJ104" i="84"/>
  <c r="BK104" i="84"/>
  <c r="BL104" i="84"/>
  <c r="BM104" i="84"/>
  <c r="BN104" i="84"/>
  <c r="BO104" i="84"/>
  <c r="BP104" i="84"/>
  <c r="BQ104" i="84"/>
  <c r="BR104" i="84"/>
  <c r="BS104" i="84"/>
  <c r="BT104" i="84"/>
  <c r="BU104" i="84"/>
  <c r="BV104" i="84"/>
  <c r="BW104" i="84"/>
  <c r="BX104" i="84"/>
  <c r="BY104" i="84"/>
  <c r="BZ104" i="84"/>
  <c r="CA104" i="84"/>
  <c r="CB104" i="84"/>
  <c r="CC104" i="84"/>
  <c r="CD104" i="84"/>
  <c r="CE104" i="84"/>
  <c r="CF104" i="84"/>
  <c r="CG104" i="84"/>
  <c r="CH104" i="84"/>
  <c r="CI104" i="84"/>
  <c r="CJ104" i="84"/>
  <c r="CK104" i="84"/>
  <c r="CL104" i="84"/>
  <c r="CM104" i="84"/>
  <c r="D105" i="84"/>
  <c r="E100" i="84" s="1"/>
  <c r="BX111" i="84"/>
  <c r="BY111" i="84"/>
  <c r="BZ111" i="84"/>
  <c r="CA111" i="84"/>
  <c r="CB111" i="84"/>
  <c r="CC111" i="84"/>
  <c r="CD111" i="84"/>
  <c r="CE111" i="84"/>
  <c r="CF111" i="84"/>
  <c r="CG111" i="84"/>
  <c r="CH111" i="84"/>
  <c r="CI111" i="84"/>
  <c r="D112" i="84"/>
  <c r="E112" i="84"/>
  <c r="F112" i="84"/>
  <c r="G112" i="84"/>
  <c r="H112" i="84"/>
  <c r="I112" i="84"/>
  <c r="J112" i="84"/>
  <c r="K112" i="84"/>
  <c r="L112" i="84"/>
  <c r="M112" i="84"/>
  <c r="N112" i="84"/>
  <c r="O112" i="84"/>
  <c r="P112" i="84"/>
  <c r="Q112" i="84"/>
  <c r="R112" i="84"/>
  <c r="S112" i="84"/>
  <c r="T112" i="84"/>
  <c r="U112" i="84"/>
  <c r="V112" i="84"/>
  <c r="W112" i="84"/>
  <c r="X112" i="84"/>
  <c r="Y112" i="84"/>
  <c r="Z112" i="84"/>
  <c r="AA112" i="84"/>
  <c r="AB112" i="84"/>
  <c r="AC112" i="84"/>
  <c r="AD112" i="84"/>
  <c r="AE112" i="84"/>
  <c r="AF112" i="84"/>
  <c r="AG112" i="84"/>
  <c r="AH112" i="84"/>
  <c r="AI112" i="84"/>
  <c r="AJ112" i="84"/>
  <c r="AK112" i="84"/>
  <c r="AL112" i="84"/>
  <c r="AM112" i="84"/>
  <c r="AN112" i="84"/>
  <c r="AO112" i="84"/>
  <c r="AP112" i="84"/>
  <c r="AQ112" i="84"/>
  <c r="AR112" i="84"/>
  <c r="AS112" i="84"/>
  <c r="AT112" i="84"/>
  <c r="AU112" i="84"/>
  <c r="AV112" i="84"/>
  <c r="AW112" i="84"/>
  <c r="AX112" i="84"/>
  <c r="AY112" i="84"/>
  <c r="AZ112" i="84"/>
  <c r="BA112" i="84"/>
  <c r="BB112" i="84"/>
  <c r="BC112" i="84"/>
  <c r="BD112" i="84"/>
  <c r="BE112" i="84"/>
  <c r="BF112" i="84"/>
  <c r="BG112" i="84"/>
  <c r="BH112" i="84"/>
  <c r="BI112" i="84"/>
  <c r="BJ112" i="84"/>
  <c r="BK112" i="84"/>
  <c r="BL112" i="84"/>
  <c r="BM112" i="84"/>
  <c r="BN112" i="84"/>
  <c r="BO112" i="84"/>
  <c r="BP112" i="84"/>
  <c r="BQ112" i="84"/>
  <c r="BR112" i="84"/>
  <c r="BS112" i="84"/>
  <c r="BT112" i="84"/>
  <c r="BU112" i="84"/>
  <c r="BV112" i="84"/>
  <c r="BW112" i="84"/>
  <c r="BX112" i="84"/>
  <c r="BY112" i="84"/>
  <c r="BZ112" i="84"/>
  <c r="CA112" i="84"/>
  <c r="CB112" i="84"/>
  <c r="CC112" i="84"/>
  <c r="CD112" i="84"/>
  <c r="CE112" i="84"/>
  <c r="CF112" i="84"/>
  <c r="CG112" i="84"/>
  <c r="CH112" i="84"/>
  <c r="CI112" i="84"/>
  <c r="CJ112" i="84"/>
  <c r="CK112" i="84"/>
  <c r="CL112" i="84"/>
  <c r="CM112" i="84"/>
  <c r="D113" i="84"/>
  <c r="E108" i="84" s="1"/>
  <c r="E113" i="84" s="1"/>
  <c r="F108" i="84" s="1"/>
  <c r="F113" i="84" s="1"/>
  <c r="G108" i="84" s="1"/>
  <c r="G113" i="84" s="1"/>
  <c r="H108" i="84" s="1"/>
  <c r="H113" i="84" s="1"/>
  <c r="I108" i="84" s="1"/>
  <c r="I113" i="84" s="1"/>
  <c r="J108" i="84" s="1"/>
  <c r="J113" i="84" s="1"/>
  <c r="K108" i="84" s="1"/>
  <c r="K113" i="84" s="1"/>
  <c r="L108" i="84" s="1"/>
  <c r="L113" i="84" s="1"/>
  <c r="M108" i="84" s="1"/>
  <c r="M113" i="84" s="1"/>
  <c r="N108" i="84" s="1"/>
  <c r="N113" i="84" s="1"/>
  <c r="O108" i="84" s="1"/>
  <c r="O113" i="84" s="1"/>
  <c r="P108" i="84" s="1"/>
  <c r="P113" i="84" s="1"/>
  <c r="Q108" i="84" s="1"/>
  <c r="Q113" i="84" s="1"/>
  <c r="R108" i="84" s="1"/>
  <c r="R113" i="84" s="1"/>
  <c r="S108" i="84" s="1"/>
  <c r="S113" i="84" s="1"/>
  <c r="T108" i="84" s="1"/>
  <c r="T113" i="84" s="1"/>
  <c r="U108" i="84" s="1"/>
  <c r="U113" i="84" s="1"/>
  <c r="V108" i="84" s="1"/>
  <c r="V113" i="84" s="1"/>
  <c r="W108" i="84" s="1"/>
  <c r="W113" i="84" s="1"/>
  <c r="X108" i="84" s="1"/>
  <c r="X113" i="84" s="1"/>
  <c r="Y108" i="84" s="1"/>
  <c r="Y113" i="84" s="1"/>
  <c r="Z108" i="84" s="1"/>
  <c r="Z113" i="84" s="1"/>
  <c r="AA108" i="84" s="1"/>
  <c r="AA113" i="84" s="1"/>
  <c r="AB108" i="84" s="1"/>
  <c r="AB113" i="84" s="1"/>
  <c r="AC108" i="84" s="1"/>
  <c r="AC113" i="84" s="1"/>
  <c r="AD108" i="84" s="1"/>
  <c r="AD113" i="84" s="1"/>
  <c r="AE108" i="84" s="1"/>
  <c r="AE113" i="84" s="1"/>
  <c r="AF108" i="84" s="1"/>
  <c r="AF113" i="84" s="1"/>
  <c r="AG108" i="84" s="1"/>
  <c r="AG113" i="84" s="1"/>
  <c r="AH108" i="84" s="1"/>
  <c r="AH113" i="84" s="1"/>
  <c r="AI108" i="84" s="1"/>
  <c r="AI113" i="84" s="1"/>
  <c r="AJ108" i="84" s="1"/>
  <c r="AJ113" i="84" s="1"/>
  <c r="AK108" i="84" s="1"/>
  <c r="AK113" i="84" s="1"/>
  <c r="AL108" i="84" s="1"/>
  <c r="AL113" i="84" s="1"/>
  <c r="AM108" i="84" s="1"/>
  <c r="AM113" i="84" s="1"/>
  <c r="AN108" i="84" s="1"/>
  <c r="AN113" i="84" s="1"/>
  <c r="AO108" i="84" s="1"/>
  <c r="AO113" i="84" s="1"/>
  <c r="AP108" i="84" s="1"/>
  <c r="AP113" i="84" s="1"/>
  <c r="AQ108" i="84" s="1"/>
  <c r="AQ113" i="84" s="1"/>
  <c r="AR108" i="84" s="1"/>
  <c r="AR113" i="84" s="1"/>
  <c r="AS108" i="84" s="1"/>
  <c r="AS113" i="84" s="1"/>
  <c r="AT108" i="84" s="1"/>
  <c r="AT113" i="84" s="1"/>
  <c r="AU108" i="84" s="1"/>
  <c r="AU113" i="84" s="1"/>
  <c r="AV108" i="84" s="1"/>
  <c r="AV113" i="84" s="1"/>
  <c r="AW108" i="84" s="1"/>
  <c r="AW113" i="84" s="1"/>
  <c r="AX108" i="84" s="1"/>
  <c r="AX113" i="84" s="1"/>
  <c r="AY108" i="84" s="1"/>
  <c r="AY113" i="84" s="1"/>
  <c r="AZ108" i="84" s="1"/>
  <c r="AZ113" i="84" s="1"/>
  <c r="BA108" i="84" s="1"/>
  <c r="BA113" i="84" s="1"/>
  <c r="BB108" i="84" s="1"/>
  <c r="BB113" i="84" s="1"/>
  <c r="BC108" i="84" s="1"/>
  <c r="BC113" i="84" s="1"/>
  <c r="BD108" i="84" s="1"/>
  <c r="BD113" i="84" s="1"/>
  <c r="BE108" i="84" s="1"/>
  <c r="BE113" i="84" s="1"/>
  <c r="BF108" i="84" s="1"/>
  <c r="BF113" i="84" s="1"/>
  <c r="BG108" i="84" s="1"/>
  <c r="BG113" i="84" s="1"/>
  <c r="BH108" i="84" s="1"/>
  <c r="BH113" i="84" s="1"/>
  <c r="BI108" i="84" s="1"/>
  <c r="BI113" i="84" s="1"/>
  <c r="BJ108" i="84" s="1"/>
  <c r="BJ113" i="84" s="1"/>
  <c r="BK108" i="84" s="1"/>
  <c r="BK113" i="84" s="1"/>
  <c r="BL108" i="84" s="1"/>
  <c r="BL113" i="84" s="1"/>
  <c r="BM108" i="84" s="1"/>
  <c r="BM113" i="84" s="1"/>
  <c r="BN108" i="84" s="1"/>
  <c r="BN113" i="84" s="1"/>
  <c r="BO108" i="84" s="1"/>
  <c r="BO113" i="84" s="1"/>
  <c r="BP108" i="84" s="1"/>
  <c r="BP113" i="84" s="1"/>
  <c r="BQ108" i="84" s="1"/>
  <c r="BQ113" i="84" s="1"/>
  <c r="BR108" i="84" s="1"/>
  <c r="BR113" i="84" s="1"/>
  <c r="BS108" i="84" s="1"/>
  <c r="BS113" i="84" s="1"/>
  <c r="BT108" i="84" s="1"/>
  <c r="BT113" i="84" s="1"/>
  <c r="BU108" i="84" s="1"/>
  <c r="BU113" i="84" s="1"/>
  <c r="BV108" i="84" s="1"/>
  <c r="BV113" i="84" s="1"/>
  <c r="BW108" i="84" s="1"/>
  <c r="BW113" i="84" s="1"/>
  <c r="BX108" i="84" s="1"/>
  <c r="BX113" i="84" s="1"/>
  <c r="BY108" i="84" s="1"/>
  <c r="BX120" i="84"/>
  <c r="BY120" i="84"/>
  <c r="BZ120" i="84"/>
  <c r="CA120" i="84"/>
  <c r="CB120" i="84"/>
  <c r="CC120" i="84"/>
  <c r="CD120" i="84"/>
  <c r="CE120" i="84"/>
  <c r="CF120" i="84"/>
  <c r="CG120" i="84"/>
  <c r="CH120" i="84"/>
  <c r="CI120" i="84"/>
  <c r="D121" i="84"/>
  <c r="E121" i="84"/>
  <c r="F121" i="84"/>
  <c r="G121" i="84"/>
  <c r="H121" i="84"/>
  <c r="I121" i="84"/>
  <c r="J121" i="84"/>
  <c r="K121" i="84"/>
  <c r="L121" i="84"/>
  <c r="M121" i="84"/>
  <c r="N121" i="84"/>
  <c r="O121" i="84"/>
  <c r="P121" i="84"/>
  <c r="Q121" i="84"/>
  <c r="R121" i="84"/>
  <c r="S121" i="84"/>
  <c r="T121" i="84"/>
  <c r="U121" i="84"/>
  <c r="V121" i="84"/>
  <c r="W121" i="84"/>
  <c r="X121" i="84"/>
  <c r="Y121" i="84"/>
  <c r="Z121" i="84"/>
  <c r="AA121" i="84"/>
  <c r="AB121" i="84"/>
  <c r="AC121" i="84"/>
  <c r="AD121" i="84"/>
  <c r="AE121" i="84"/>
  <c r="AF121" i="84"/>
  <c r="AG121" i="84"/>
  <c r="AH121" i="84"/>
  <c r="AI121" i="84"/>
  <c r="AJ121" i="84"/>
  <c r="AK121" i="84"/>
  <c r="AL121" i="84"/>
  <c r="AM121" i="84"/>
  <c r="AN121" i="84"/>
  <c r="AO121" i="84"/>
  <c r="AP121" i="84"/>
  <c r="AQ121" i="84"/>
  <c r="AR121" i="84"/>
  <c r="AS121" i="84"/>
  <c r="AT121" i="84"/>
  <c r="AU121" i="84"/>
  <c r="AV121" i="84"/>
  <c r="AW121" i="84"/>
  <c r="AX121" i="84"/>
  <c r="AY121" i="84"/>
  <c r="AZ121" i="84"/>
  <c r="BA121" i="84"/>
  <c r="BB121" i="84"/>
  <c r="BC121" i="84"/>
  <c r="BD121" i="84"/>
  <c r="BE121" i="84"/>
  <c r="BF121" i="84"/>
  <c r="BG121" i="84"/>
  <c r="BH121" i="84"/>
  <c r="BI121" i="84"/>
  <c r="BJ121" i="84"/>
  <c r="BK121" i="84"/>
  <c r="BL121" i="84"/>
  <c r="BM121" i="84"/>
  <c r="BN121" i="84"/>
  <c r="BO121" i="84"/>
  <c r="BP121" i="84"/>
  <c r="BQ121" i="84"/>
  <c r="BR121" i="84"/>
  <c r="BS121" i="84"/>
  <c r="BT121" i="84"/>
  <c r="BU121" i="84"/>
  <c r="BV121" i="84"/>
  <c r="BW121" i="84"/>
  <c r="BX121" i="84"/>
  <c r="BY121" i="84"/>
  <c r="BZ121" i="84"/>
  <c r="CA121" i="84"/>
  <c r="CB121" i="84"/>
  <c r="CC121" i="84"/>
  <c r="CD121" i="84"/>
  <c r="CE121" i="84"/>
  <c r="CF121" i="84"/>
  <c r="CG121" i="84"/>
  <c r="CH121" i="84"/>
  <c r="CI121" i="84"/>
  <c r="CJ121" i="84"/>
  <c r="CK121" i="84"/>
  <c r="CL121" i="84"/>
  <c r="CM121" i="84"/>
  <c r="D122" i="84"/>
  <c r="E116" i="84" s="1"/>
  <c r="BX130" i="84"/>
  <c r="BY130" i="84"/>
  <c r="BZ130" i="84"/>
  <c r="CA130" i="84"/>
  <c r="CB130" i="84"/>
  <c r="CC130" i="84"/>
  <c r="CD130" i="84"/>
  <c r="CE130" i="84"/>
  <c r="CF130" i="84"/>
  <c r="CG130" i="84"/>
  <c r="CH130" i="84"/>
  <c r="CI130" i="84"/>
  <c r="D131" i="84"/>
  <c r="E131" i="84"/>
  <c r="F131" i="84"/>
  <c r="G131" i="84"/>
  <c r="H131" i="84"/>
  <c r="I131" i="84"/>
  <c r="J131" i="84"/>
  <c r="K131" i="84"/>
  <c r="L131" i="84"/>
  <c r="M131" i="84"/>
  <c r="N131" i="84"/>
  <c r="O131" i="84"/>
  <c r="P131" i="84"/>
  <c r="Q131" i="84"/>
  <c r="R131" i="84"/>
  <c r="S131" i="84"/>
  <c r="T131" i="84"/>
  <c r="U131" i="84"/>
  <c r="V131" i="84"/>
  <c r="W131" i="84"/>
  <c r="X131" i="84"/>
  <c r="Y131" i="84"/>
  <c r="Z131" i="84"/>
  <c r="AA131" i="84"/>
  <c r="AB131" i="84"/>
  <c r="AC131" i="84"/>
  <c r="AD131" i="84"/>
  <c r="AE131" i="84"/>
  <c r="AF131" i="84"/>
  <c r="AG131" i="84"/>
  <c r="AH131" i="84"/>
  <c r="AI131" i="84"/>
  <c r="AJ131" i="84"/>
  <c r="AK131" i="84"/>
  <c r="AL131" i="84"/>
  <c r="AM131" i="84"/>
  <c r="AN131" i="84"/>
  <c r="AO131" i="84"/>
  <c r="AP131" i="84"/>
  <c r="AQ131" i="84"/>
  <c r="AR131" i="84"/>
  <c r="AS131" i="84"/>
  <c r="AT131" i="84"/>
  <c r="AU131" i="84"/>
  <c r="AV131" i="84"/>
  <c r="AW131" i="84"/>
  <c r="AX131" i="84"/>
  <c r="AY131" i="84"/>
  <c r="AZ131" i="84"/>
  <c r="BA131" i="84"/>
  <c r="BB131" i="84"/>
  <c r="BC131" i="84"/>
  <c r="BD131" i="84"/>
  <c r="BE131" i="84"/>
  <c r="BF131" i="84"/>
  <c r="BG131" i="84"/>
  <c r="BH131" i="84"/>
  <c r="BI131" i="84"/>
  <c r="BJ131" i="84"/>
  <c r="BK131" i="84"/>
  <c r="BL131" i="84"/>
  <c r="BM131" i="84"/>
  <c r="BN131" i="84"/>
  <c r="BO131" i="84"/>
  <c r="BP131" i="84"/>
  <c r="BQ131" i="84"/>
  <c r="BR131" i="84"/>
  <c r="BS131" i="84"/>
  <c r="BT131" i="84"/>
  <c r="BU131" i="84"/>
  <c r="BV131" i="84"/>
  <c r="BW131" i="84"/>
  <c r="BX131" i="84"/>
  <c r="BY131" i="84"/>
  <c r="BZ131" i="84"/>
  <c r="CA131" i="84"/>
  <c r="CB131" i="84"/>
  <c r="CC131" i="84"/>
  <c r="CD131" i="84"/>
  <c r="CE131" i="84"/>
  <c r="CF131" i="84"/>
  <c r="CG131" i="84"/>
  <c r="CH131" i="84"/>
  <c r="CI131" i="84"/>
  <c r="CJ131" i="84"/>
  <c r="CK131" i="84"/>
  <c r="CL131" i="84"/>
  <c r="CM131" i="84"/>
  <c r="D132" i="84"/>
  <c r="E125" i="84" s="1"/>
  <c r="E132" i="84" s="1"/>
  <c r="F125" i="84" s="1"/>
  <c r="F132" i="84" s="1"/>
  <c r="G125" i="84" s="1"/>
  <c r="D139" i="84"/>
  <c r="E139" i="84"/>
  <c r="F139" i="84"/>
  <c r="G139" i="84"/>
  <c r="H139" i="84"/>
  <c r="I139" i="84"/>
  <c r="J139" i="84"/>
  <c r="K139" i="84"/>
  <c r="L139" i="84"/>
  <c r="M139" i="84"/>
  <c r="N139" i="84"/>
  <c r="O139" i="84"/>
  <c r="P139" i="84"/>
  <c r="Q139" i="84"/>
  <c r="R139" i="84"/>
  <c r="S139" i="84"/>
  <c r="T139" i="84"/>
  <c r="U139" i="84"/>
  <c r="V139" i="84"/>
  <c r="W139" i="84"/>
  <c r="X139" i="84"/>
  <c r="Y139" i="84"/>
  <c r="Z139" i="84"/>
  <c r="AA139" i="84"/>
  <c r="AB139" i="84"/>
  <c r="AC139" i="84"/>
  <c r="AD139" i="84"/>
  <c r="AE139" i="84"/>
  <c r="AF139" i="84"/>
  <c r="AG139" i="84"/>
  <c r="AH139" i="84"/>
  <c r="AI139" i="84"/>
  <c r="AJ139" i="84"/>
  <c r="AK139" i="84"/>
  <c r="AL139" i="84"/>
  <c r="AM139" i="84"/>
  <c r="AN139" i="84"/>
  <c r="AO139" i="84"/>
  <c r="AP139" i="84"/>
  <c r="AQ139" i="84"/>
  <c r="AR139" i="84"/>
  <c r="AS139" i="84"/>
  <c r="AT139" i="84"/>
  <c r="AU139" i="84"/>
  <c r="AV139" i="84"/>
  <c r="AW139" i="84"/>
  <c r="AX139" i="84"/>
  <c r="AY139" i="84"/>
  <c r="AZ139" i="84"/>
  <c r="BA139" i="84"/>
  <c r="BB139" i="84"/>
  <c r="BC139" i="84"/>
  <c r="BD139" i="84"/>
  <c r="BE139" i="84"/>
  <c r="BF139" i="84"/>
  <c r="BG139" i="84"/>
  <c r="BH139" i="84"/>
  <c r="BI139" i="84"/>
  <c r="BJ139" i="84"/>
  <c r="BK139" i="84"/>
  <c r="BL139" i="84"/>
  <c r="BM139" i="84"/>
  <c r="BN139" i="84"/>
  <c r="BO139" i="84"/>
  <c r="BP139" i="84"/>
  <c r="BQ139" i="84"/>
  <c r="BR139" i="84"/>
  <c r="BS139" i="84"/>
  <c r="BT139" i="84"/>
  <c r="BU139" i="84"/>
  <c r="BV139" i="84"/>
  <c r="BW139" i="84"/>
  <c r="BX139" i="84"/>
  <c r="BY139" i="84"/>
  <c r="BZ139" i="84"/>
  <c r="CA139" i="84"/>
  <c r="CB139" i="84"/>
  <c r="CC139" i="84"/>
  <c r="CD139" i="84"/>
  <c r="CE139" i="84"/>
  <c r="CF139" i="84"/>
  <c r="CG139" i="84"/>
  <c r="CH139" i="84"/>
  <c r="CI139" i="84"/>
  <c r="CJ139" i="84"/>
  <c r="CK139" i="84"/>
  <c r="CL139" i="84"/>
  <c r="CM139" i="84"/>
  <c r="D140" i="84"/>
  <c r="E135" i="84" s="1"/>
  <c r="E140" i="84" s="1"/>
  <c r="F135" i="84" s="1"/>
  <c r="F140" i="84" s="1"/>
  <c r="G135" i="84" s="1"/>
  <c r="G140" i="84" s="1"/>
  <c r="H135" i="84" s="1"/>
  <c r="H140" i="84" s="1"/>
  <c r="I135" i="84" s="1"/>
  <c r="I140" i="84" s="1"/>
  <c r="J135" i="84" s="1"/>
  <c r="J140" i="84" s="1"/>
  <c r="K135" i="84" s="1"/>
  <c r="K140" i="84" s="1"/>
  <c r="L135" i="84" s="1"/>
  <c r="L140" i="84" s="1"/>
  <c r="M135" i="84" s="1"/>
  <c r="M140" i="84" s="1"/>
  <c r="N135" i="84" s="1"/>
  <c r="N140" i="84" s="1"/>
  <c r="O135" i="84" s="1"/>
  <c r="O140" i="84" s="1"/>
  <c r="P135" i="84" s="1"/>
  <c r="P140" i="84" s="1"/>
  <c r="Q135" i="84" s="1"/>
  <c r="Q140" i="84" s="1"/>
  <c r="R135" i="84" s="1"/>
  <c r="R140" i="84" s="1"/>
  <c r="S135" i="84" s="1"/>
  <c r="S140" i="84" s="1"/>
  <c r="T135" i="84" s="1"/>
  <c r="T140" i="84" s="1"/>
  <c r="U135" i="84" s="1"/>
  <c r="U140" i="84" s="1"/>
  <c r="V135" i="84" s="1"/>
  <c r="V140" i="84" s="1"/>
  <c r="W135" i="84" s="1"/>
  <c r="W140" i="84" s="1"/>
  <c r="X135" i="84" s="1"/>
  <c r="X140" i="84" s="1"/>
  <c r="Y135" i="84" s="1"/>
  <c r="Y140" i="84" s="1"/>
  <c r="Z135" i="84" s="1"/>
  <c r="Z140" i="84" s="1"/>
  <c r="AA135" i="84" s="1"/>
  <c r="AA140" i="84" s="1"/>
  <c r="AB135" i="84" s="1"/>
  <c r="AB140" i="84" s="1"/>
  <c r="AC135" i="84" s="1"/>
  <c r="AC140" i="84" s="1"/>
  <c r="AD135" i="84" s="1"/>
  <c r="AD140" i="84" s="1"/>
  <c r="AE135" i="84" s="1"/>
  <c r="AE140" i="84" s="1"/>
  <c r="AF135" i="84" s="1"/>
  <c r="AF140" i="84" s="1"/>
  <c r="AG135" i="84" s="1"/>
  <c r="AG140" i="84" s="1"/>
  <c r="AH135" i="84" s="1"/>
  <c r="AH140" i="84" s="1"/>
  <c r="AI135" i="84" s="1"/>
  <c r="AI140" i="84" s="1"/>
  <c r="AJ135" i="84" s="1"/>
  <c r="AJ140" i="84" s="1"/>
  <c r="AK135" i="84" s="1"/>
  <c r="AK140" i="84" s="1"/>
  <c r="AL135" i="84" s="1"/>
  <c r="AL140" i="84" s="1"/>
  <c r="AM135" i="84" s="1"/>
  <c r="AM140" i="84" s="1"/>
  <c r="AN135" i="84" s="1"/>
  <c r="AN140" i="84" s="1"/>
  <c r="AO135" i="84" s="1"/>
  <c r="AO140" i="84" s="1"/>
  <c r="AP135" i="84" s="1"/>
  <c r="AP140" i="84" s="1"/>
  <c r="AQ135" i="84" s="1"/>
  <c r="AQ140" i="84" s="1"/>
  <c r="AR135" i="84" s="1"/>
  <c r="AR140" i="84" s="1"/>
  <c r="AS135" i="84" s="1"/>
  <c r="AS140" i="84" s="1"/>
  <c r="AT135" i="84" s="1"/>
  <c r="AT140" i="84" s="1"/>
  <c r="AU135" i="84" s="1"/>
  <c r="AU140" i="84" s="1"/>
  <c r="AV135" i="84" s="1"/>
  <c r="AV140" i="84" s="1"/>
  <c r="AW135" i="84" s="1"/>
  <c r="AW140" i="84" s="1"/>
  <c r="AX135" i="84" s="1"/>
  <c r="AX140" i="84" s="1"/>
  <c r="AY135" i="84" s="1"/>
  <c r="AY140" i="84" s="1"/>
  <c r="AZ135" i="84" s="1"/>
  <c r="AZ140" i="84" s="1"/>
  <c r="BA135" i="84" s="1"/>
  <c r="BA140" i="84" s="1"/>
  <c r="BB135" i="84" s="1"/>
  <c r="BB140" i="84" s="1"/>
  <c r="BC135" i="84" s="1"/>
  <c r="BC140" i="84" s="1"/>
  <c r="BD135" i="84" s="1"/>
  <c r="BD140" i="84" s="1"/>
  <c r="BE135" i="84" s="1"/>
  <c r="BE140" i="84" s="1"/>
  <c r="BF135" i="84" s="1"/>
  <c r="BF140" i="84" s="1"/>
  <c r="BG135" i="84" s="1"/>
  <c r="BG140" i="84" s="1"/>
  <c r="BH135" i="84" s="1"/>
  <c r="BH140" i="84" s="1"/>
  <c r="BI135" i="84" s="1"/>
  <c r="BI140" i="84" s="1"/>
  <c r="BJ135" i="84" s="1"/>
  <c r="BJ140" i="84" s="1"/>
  <c r="BK135" i="84" s="1"/>
  <c r="BK140" i="84" s="1"/>
  <c r="BL135" i="84" s="1"/>
  <c r="BL140" i="84" s="1"/>
  <c r="BM135" i="84" s="1"/>
  <c r="BM140" i="84" s="1"/>
  <c r="BN135" i="84" s="1"/>
  <c r="BN140" i="84" s="1"/>
  <c r="BO135" i="84" s="1"/>
  <c r="BO140" i="84" s="1"/>
  <c r="BP135" i="84" s="1"/>
  <c r="BP140" i="84" s="1"/>
  <c r="BQ135" i="84" s="1"/>
  <c r="BQ140" i="84" s="1"/>
  <c r="BR135" i="84" s="1"/>
  <c r="BR140" i="84" s="1"/>
  <c r="BS135" i="84" s="1"/>
  <c r="BS140" i="84" s="1"/>
  <c r="BT135" i="84" s="1"/>
  <c r="BT140" i="84" s="1"/>
  <c r="BU135" i="84" s="1"/>
  <c r="BU140" i="84" s="1"/>
  <c r="BV135" i="84" s="1"/>
  <c r="BV140" i="84" s="1"/>
  <c r="BW135" i="84" s="1"/>
  <c r="BW140" i="84" s="1"/>
  <c r="BX135" i="84" s="1"/>
  <c r="BX140" i="84" s="1"/>
  <c r="BY135" i="84" s="1"/>
  <c r="BY140" i="84" s="1"/>
  <c r="BZ135" i="84" s="1"/>
  <c r="BZ140" i="84" s="1"/>
  <c r="CA135" i="84" s="1"/>
  <c r="CA140" i="84" s="1"/>
  <c r="CB135" i="84" s="1"/>
  <c r="CB140" i="84" s="1"/>
  <c r="CC135" i="84" s="1"/>
  <c r="CC140" i="84" s="1"/>
  <c r="CD135" i="84" s="1"/>
  <c r="CD140" i="84" s="1"/>
  <c r="CE135" i="84" s="1"/>
  <c r="CE140" i="84" s="1"/>
  <c r="CF135" i="84" s="1"/>
  <c r="CF140" i="84" s="1"/>
  <c r="CG135" i="84" s="1"/>
  <c r="CG140" i="84" s="1"/>
  <c r="CH135" i="84" s="1"/>
  <c r="CH140" i="84" s="1"/>
  <c r="CI135" i="84" s="1"/>
  <c r="CI140" i="84" s="1"/>
  <c r="CJ135" i="84" s="1"/>
  <c r="CJ140" i="84" s="1"/>
  <c r="CK135" i="84" s="1"/>
  <c r="E143" i="84"/>
  <c r="E149" i="84" s="1"/>
  <c r="F143" i="84" s="1"/>
  <c r="F149" i="84" s="1"/>
  <c r="G143" i="84" s="1"/>
  <c r="G149" i="84" s="1"/>
  <c r="H143" i="84" s="1"/>
  <c r="H149" i="84" s="1"/>
  <c r="I143" i="84" s="1"/>
  <c r="I149" i="84" s="1"/>
  <c r="J143" i="84" s="1"/>
  <c r="J149" i="84" s="1"/>
  <c r="K143" i="84" s="1"/>
  <c r="K149" i="84" s="1"/>
  <c r="L143" i="84" s="1"/>
  <c r="L149" i="84" s="1"/>
  <c r="M143" i="84" s="1"/>
  <c r="M149" i="84" s="1"/>
  <c r="N143" i="84" s="1"/>
  <c r="N149" i="84" s="1"/>
  <c r="O143" i="84" s="1"/>
  <c r="O149" i="84" s="1"/>
  <c r="P143" i="84" s="1"/>
  <c r="P149" i="84" s="1"/>
  <c r="Q143" i="84" s="1"/>
  <c r="Q149" i="84" s="1"/>
  <c r="R143" i="84" s="1"/>
  <c r="R149" i="84" s="1"/>
  <c r="S143" i="84" s="1"/>
  <c r="S149" i="84" s="1"/>
  <c r="T143" i="84" s="1"/>
  <c r="T149" i="84" s="1"/>
  <c r="U143" i="84" s="1"/>
  <c r="U149" i="84" s="1"/>
  <c r="V143" i="84" s="1"/>
  <c r="V149" i="84" s="1"/>
  <c r="W143" i="84" s="1"/>
  <c r="W149" i="84" s="1"/>
  <c r="X143" i="84" s="1"/>
  <c r="X149" i="84" s="1"/>
  <c r="Y143" i="84" s="1"/>
  <c r="Y149" i="84" s="1"/>
  <c r="Z143" i="84" s="1"/>
  <c r="Z149" i="84" s="1"/>
  <c r="AA143" i="84" s="1"/>
  <c r="AA149" i="84" s="1"/>
  <c r="AB143" i="84" s="1"/>
  <c r="AB149" i="84" s="1"/>
  <c r="AC143" i="84" s="1"/>
  <c r="AC149" i="84" s="1"/>
  <c r="AD143" i="84" s="1"/>
  <c r="AD149" i="84" s="1"/>
  <c r="AE143" i="84" s="1"/>
  <c r="AE149" i="84" s="1"/>
  <c r="AF143" i="84" s="1"/>
  <c r="AF149" i="84" s="1"/>
  <c r="AG143" i="84" s="1"/>
  <c r="AG149" i="84" s="1"/>
  <c r="AH143" i="84" s="1"/>
  <c r="AH149" i="84" s="1"/>
  <c r="AI143" i="84" s="1"/>
  <c r="AI149" i="84" s="1"/>
  <c r="AJ143" i="84" s="1"/>
  <c r="AJ149" i="84" s="1"/>
  <c r="AK143" i="84" s="1"/>
  <c r="AK149" i="84" s="1"/>
  <c r="AL143" i="84" s="1"/>
  <c r="AL149" i="84" s="1"/>
  <c r="AM143" i="84" s="1"/>
  <c r="AM149" i="84" s="1"/>
  <c r="AN143" i="84" s="1"/>
  <c r="AN149" i="84" s="1"/>
  <c r="AO143" i="84" s="1"/>
  <c r="AO149" i="84" s="1"/>
  <c r="AP143" i="84" s="1"/>
  <c r="AP149" i="84" s="1"/>
  <c r="AQ143" i="84" s="1"/>
  <c r="AQ149" i="84" s="1"/>
  <c r="AR143" i="84" s="1"/>
  <c r="AR149" i="84" s="1"/>
  <c r="AS143" i="84" s="1"/>
  <c r="AS149" i="84" s="1"/>
  <c r="AT143" i="84" s="1"/>
  <c r="AT149" i="84" s="1"/>
  <c r="AU143" i="84" s="1"/>
  <c r="AU149" i="84" s="1"/>
  <c r="AV143" i="84" s="1"/>
  <c r="AV149" i="84" s="1"/>
  <c r="AW143" i="84" s="1"/>
  <c r="AW149" i="84" s="1"/>
  <c r="AX143" i="84" s="1"/>
  <c r="AX149" i="84" s="1"/>
  <c r="AY143" i="84" s="1"/>
  <c r="AY149" i="84" s="1"/>
  <c r="AZ143" i="84" s="1"/>
  <c r="AZ149" i="84" s="1"/>
  <c r="BA143" i="84" s="1"/>
  <c r="BA149" i="84" s="1"/>
  <c r="BB143" i="84" s="1"/>
  <c r="BB149" i="84" s="1"/>
  <c r="BC143" i="84" s="1"/>
  <c r="BC149" i="84" s="1"/>
  <c r="BD143" i="84" s="1"/>
  <c r="BD149" i="84" s="1"/>
  <c r="BE143" i="84" s="1"/>
  <c r="BE149" i="84" s="1"/>
  <c r="BF143" i="84" s="1"/>
  <c r="BF149" i="84" s="1"/>
  <c r="BG143" i="84" s="1"/>
  <c r="BG149" i="84" s="1"/>
  <c r="BH143" i="84" s="1"/>
  <c r="BH149" i="84" s="1"/>
  <c r="BI143" i="84" s="1"/>
  <c r="BI149" i="84" s="1"/>
  <c r="BJ143" i="84" s="1"/>
  <c r="BJ149" i="84" s="1"/>
  <c r="BK143" i="84" s="1"/>
  <c r="BK149" i="84" s="1"/>
  <c r="BL143" i="84" s="1"/>
  <c r="BL149" i="84" s="1"/>
  <c r="BM143" i="84" s="1"/>
  <c r="BM149" i="84" s="1"/>
  <c r="BN143" i="84" s="1"/>
  <c r="BN149" i="84" s="1"/>
  <c r="BO143" i="84" s="1"/>
  <c r="BO149" i="84" s="1"/>
  <c r="BP143" i="84" s="1"/>
  <c r="BP149" i="84" s="1"/>
  <c r="BQ143" i="84" s="1"/>
  <c r="BQ149" i="84" s="1"/>
  <c r="BR143" i="84" s="1"/>
  <c r="BR149" i="84" s="1"/>
  <c r="BS143" i="84" s="1"/>
  <c r="BS149" i="84" s="1"/>
  <c r="BT143" i="84" s="1"/>
  <c r="BT149" i="84" s="1"/>
  <c r="BU143" i="84" s="1"/>
  <c r="BU149" i="84" s="1"/>
  <c r="BV143" i="84" s="1"/>
  <c r="BV149" i="84" s="1"/>
  <c r="BW143" i="84" s="1"/>
  <c r="BW149" i="84" s="1"/>
  <c r="BX143" i="84" s="1"/>
  <c r="BX147" i="84"/>
  <c r="BY147" i="84"/>
  <c r="BZ147" i="84"/>
  <c r="CA147" i="84"/>
  <c r="CB147" i="84"/>
  <c r="CC147" i="84"/>
  <c r="CD147" i="84"/>
  <c r="CD148" i="84" s="1"/>
  <c r="CE147" i="84"/>
  <c r="CE148" i="84" s="1"/>
  <c r="CF147" i="84"/>
  <c r="CF148" i="84" s="1"/>
  <c r="CG147" i="84"/>
  <c r="CH147" i="84"/>
  <c r="CH148" i="84" s="1"/>
  <c r="CI147" i="84"/>
  <c r="CI148" i="84" s="1"/>
  <c r="D148" i="84"/>
  <c r="E148" i="84"/>
  <c r="F148" i="84"/>
  <c r="G148" i="84"/>
  <c r="H148" i="84"/>
  <c r="I148" i="84"/>
  <c r="J148" i="84"/>
  <c r="K148" i="84"/>
  <c r="L148" i="84"/>
  <c r="M148" i="84"/>
  <c r="N148" i="84"/>
  <c r="O148" i="84"/>
  <c r="P148" i="84"/>
  <c r="Q148" i="84"/>
  <c r="R148" i="84"/>
  <c r="S148" i="84"/>
  <c r="T148" i="84"/>
  <c r="U148" i="84"/>
  <c r="V148" i="84"/>
  <c r="W148" i="84"/>
  <c r="X148" i="84"/>
  <c r="Y148" i="84"/>
  <c r="Z148" i="84"/>
  <c r="AA148" i="84"/>
  <c r="AB148" i="84"/>
  <c r="AC148" i="84"/>
  <c r="AD148" i="84"/>
  <c r="AE148" i="84"/>
  <c r="AF148" i="84"/>
  <c r="AG148" i="84"/>
  <c r="AH148" i="84"/>
  <c r="AI148" i="84"/>
  <c r="AJ148" i="84"/>
  <c r="AK148" i="84"/>
  <c r="AL148" i="84"/>
  <c r="AM148" i="84"/>
  <c r="AN148" i="84"/>
  <c r="AO148" i="84"/>
  <c r="AP148" i="84"/>
  <c r="AQ148" i="84"/>
  <c r="AR148" i="84"/>
  <c r="AS148" i="84"/>
  <c r="AT148" i="84"/>
  <c r="AU148" i="84"/>
  <c r="AV148" i="84"/>
  <c r="AW148" i="84"/>
  <c r="AX148" i="84"/>
  <c r="AY148" i="84"/>
  <c r="AZ148" i="84"/>
  <c r="BA148" i="84"/>
  <c r="BB148" i="84"/>
  <c r="BC148" i="84"/>
  <c r="BD148" i="84"/>
  <c r="BE148" i="84"/>
  <c r="BF148" i="84"/>
  <c r="BG148" i="84"/>
  <c r="BH148" i="84"/>
  <c r="BI148" i="84"/>
  <c r="BJ148" i="84"/>
  <c r="BK148" i="84"/>
  <c r="BL148" i="84"/>
  <c r="BM148" i="84"/>
  <c r="BN148" i="84"/>
  <c r="BO148" i="84"/>
  <c r="BP148" i="84"/>
  <c r="BQ148" i="84"/>
  <c r="BR148" i="84"/>
  <c r="BS148" i="84"/>
  <c r="BT148" i="84"/>
  <c r="BU148" i="84"/>
  <c r="BV148" i="84"/>
  <c r="BW148" i="84"/>
  <c r="BX148" i="84"/>
  <c r="BY148" i="84"/>
  <c r="BZ148" i="84"/>
  <c r="CA148" i="84"/>
  <c r="CB148" i="84"/>
  <c r="CC148" i="84"/>
  <c r="CG148" i="84"/>
  <c r="CJ148" i="84"/>
  <c r="CK148" i="84"/>
  <c r="CL148" i="84"/>
  <c r="CM148" i="84"/>
  <c r="D149" i="84"/>
  <c r="D159" i="84"/>
  <c r="E159" i="84"/>
  <c r="F159" i="84"/>
  <c r="G159" i="84"/>
  <c r="H159" i="84"/>
  <c r="I159" i="84"/>
  <c r="J159" i="84"/>
  <c r="K159" i="84"/>
  <c r="L159" i="84"/>
  <c r="M159" i="84"/>
  <c r="N159" i="84"/>
  <c r="O159" i="84"/>
  <c r="P159" i="84"/>
  <c r="Q159" i="84"/>
  <c r="R159" i="84"/>
  <c r="S159" i="84"/>
  <c r="T159" i="84"/>
  <c r="U159" i="84"/>
  <c r="V159" i="84"/>
  <c r="W159" i="84"/>
  <c r="X159" i="84"/>
  <c r="Y159" i="84"/>
  <c r="Z159" i="84"/>
  <c r="AA159" i="84"/>
  <c r="AB159" i="84"/>
  <c r="AC159" i="84"/>
  <c r="AD159" i="84"/>
  <c r="AE159" i="84"/>
  <c r="AF159" i="84"/>
  <c r="AG159" i="84"/>
  <c r="AH159" i="84"/>
  <c r="AI159" i="84"/>
  <c r="AJ159" i="84"/>
  <c r="AK159" i="84"/>
  <c r="AL159" i="84"/>
  <c r="AM159" i="84"/>
  <c r="AN159" i="84"/>
  <c r="AO159" i="84"/>
  <c r="AP159" i="84"/>
  <c r="AQ159" i="84"/>
  <c r="AR159" i="84"/>
  <c r="AS159" i="84"/>
  <c r="AT159" i="84"/>
  <c r="AU159" i="84"/>
  <c r="AV159" i="84"/>
  <c r="AW159" i="84"/>
  <c r="AX159" i="84"/>
  <c r="AY159" i="84"/>
  <c r="AZ159" i="84"/>
  <c r="BA159" i="84"/>
  <c r="BB159" i="84"/>
  <c r="BC159" i="84"/>
  <c r="BD159" i="84"/>
  <c r="BE159" i="84"/>
  <c r="BF159" i="84"/>
  <c r="BG159" i="84"/>
  <c r="BH159" i="84"/>
  <c r="BI159" i="84"/>
  <c r="BJ159" i="84"/>
  <c r="BK159" i="84"/>
  <c r="BL159" i="84"/>
  <c r="BM159" i="84"/>
  <c r="BN159" i="84"/>
  <c r="BO159" i="84"/>
  <c r="BP159" i="84"/>
  <c r="BQ159" i="84"/>
  <c r="BR159" i="84"/>
  <c r="BS159" i="84"/>
  <c r="BT159" i="84"/>
  <c r="BU159" i="84"/>
  <c r="BV159" i="84"/>
  <c r="BW159" i="84"/>
  <c r="BX159" i="84"/>
  <c r="BY159" i="84"/>
  <c r="BZ159" i="84"/>
  <c r="CA159" i="84"/>
  <c r="CB159" i="84"/>
  <c r="CC159" i="84"/>
  <c r="CD159" i="84"/>
  <c r="CE159" i="84"/>
  <c r="CF159" i="84"/>
  <c r="CG159" i="84"/>
  <c r="CH159" i="84"/>
  <c r="CI159" i="84"/>
  <c r="CJ159" i="84"/>
  <c r="CK159" i="84"/>
  <c r="CL159" i="84"/>
  <c r="CM159" i="84"/>
  <c r="D160" i="84"/>
  <c r="E152" i="84" s="1"/>
  <c r="BX166" i="84"/>
  <c r="BY166" i="84"/>
  <c r="BZ166" i="84"/>
  <c r="CA166" i="84"/>
  <c r="CB166" i="84"/>
  <c r="CC166" i="84"/>
  <c r="CD166" i="84"/>
  <c r="CE166" i="84"/>
  <c r="CF166" i="84"/>
  <c r="CG166" i="84"/>
  <c r="CH166" i="84"/>
  <c r="CI166" i="84"/>
  <c r="D167" i="84"/>
  <c r="E167" i="84"/>
  <c r="F167" i="84"/>
  <c r="G167" i="84"/>
  <c r="H167" i="84"/>
  <c r="I167" i="84"/>
  <c r="J167" i="84"/>
  <c r="K167" i="84"/>
  <c r="L167" i="84"/>
  <c r="M167" i="84"/>
  <c r="N167" i="84"/>
  <c r="O167" i="84"/>
  <c r="P167" i="84"/>
  <c r="Q167" i="84"/>
  <c r="R167" i="84"/>
  <c r="S167" i="84"/>
  <c r="T167" i="84"/>
  <c r="U167" i="84"/>
  <c r="V167" i="84"/>
  <c r="W167" i="84"/>
  <c r="X167" i="84"/>
  <c r="Y167" i="84"/>
  <c r="Z167" i="84"/>
  <c r="AA167" i="84"/>
  <c r="AB167" i="84"/>
  <c r="AC167" i="84"/>
  <c r="AD167" i="84"/>
  <c r="AE167" i="84"/>
  <c r="AF167" i="84"/>
  <c r="AG167" i="84"/>
  <c r="AH167" i="84"/>
  <c r="AI167" i="84"/>
  <c r="AJ167" i="84"/>
  <c r="AK167" i="84"/>
  <c r="AL167" i="84"/>
  <c r="AM167" i="84"/>
  <c r="AN167" i="84"/>
  <c r="AO167" i="84"/>
  <c r="AP167" i="84"/>
  <c r="AQ167" i="84"/>
  <c r="AR167" i="84"/>
  <c r="AS167" i="84"/>
  <c r="AT167" i="84"/>
  <c r="AU167" i="84"/>
  <c r="AV167" i="84"/>
  <c r="AW167" i="84"/>
  <c r="AX167" i="84"/>
  <c r="AY167" i="84"/>
  <c r="AZ167" i="84"/>
  <c r="BA167" i="84"/>
  <c r="BB167" i="84"/>
  <c r="BC167" i="84"/>
  <c r="BD167" i="84"/>
  <c r="BE167" i="84"/>
  <c r="BF167" i="84"/>
  <c r="BG167" i="84"/>
  <c r="BH167" i="84"/>
  <c r="BI167" i="84"/>
  <c r="BJ167" i="84"/>
  <c r="BK167" i="84"/>
  <c r="BL167" i="84"/>
  <c r="BM167" i="84"/>
  <c r="BN167" i="84"/>
  <c r="BO167" i="84"/>
  <c r="BP167" i="84"/>
  <c r="BQ167" i="84"/>
  <c r="BR167" i="84"/>
  <c r="BS167" i="84"/>
  <c r="BT167" i="84"/>
  <c r="BU167" i="84"/>
  <c r="BV167" i="84"/>
  <c r="BW167" i="84"/>
  <c r="BX167" i="84"/>
  <c r="BY167" i="84"/>
  <c r="BZ167" i="84"/>
  <c r="CA167" i="84"/>
  <c r="CB167" i="84"/>
  <c r="CC167" i="84"/>
  <c r="CD167" i="84"/>
  <c r="CE167" i="84"/>
  <c r="CF167" i="84"/>
  <c r="CG167" i="84"/>
  <c r="CH167" i="84"/>
  <c r="CI167" i="84"/>
  <c r="CJ167" i="84"/>
  <c r="CK167" i="84"/>
  <c r="CL167" i="84"/>
  <c r="CM167" i="84"/>
  <c r="D168" i="84"/>
  <c r="E163" i="84" s="1"/>
  <c r="BX174" i="84"/>
  <c r="BY174" i="84"/>
  <c r="BZ174" i="84"/>
  <c r="CA174" i="84"/>
  <c r="CB174" i="84"/>
  <c r="CC174" i="84"/>
  <c r="CD174" i="84"/>
  <c r="CE174" i="84"/>
  <c r="CF174" i="84"/>
  <c r="CG174" i="84"/>
  <c r="CH174" i="84"/>
  <c r="CI174" i="84"/>
  <c r="D175" i="84"/>
  <c r="E175" i="84"/>
  <c r="F175" i="84"/>
  <c r="G175" i="84"/>
  <c r="H175" i="84"/>
  <c r="I175" i="84"/>
  <c r="J175" i="84"/>
  <c r="K175" i="84"/>
  <c r="L175" i="84"/>
  <c r="M175" i="84"/>
  <c r="N175" i="84"/>
  <c r="O175" i="84"/>
  <c r="P175" i="84"/>
  <c r="Q175" i="84"/>
  <c r="R175" i="84"/>
  <c r="S175" i="84"/>
  <c r="T175" i="84"/>
  <c r="U175" i="84"/>
  <c r="V175" i="84"/>
  <c r="W175" i="84"/>
  <c r="X175" i="84"/>
  <c r="Y175" i="84"/>
  <c r="Z175" i="84"/>
  <c r="AA175" i="84"/>
  <c r="AB175" i="84"/>
  <c r="AC175" i="84"/>
  <c r="AD175" i="84"/>
  <c r="AE175" i="84"/>
  <c r="AF175" i="84"/>
  <c r="AG175" i="84"/>
  <c r="AH175" i="84"/>
  <c r="AI175" i="84"/>
  <c r="AJ175" i="84"/>
  <c r="AK175" i="84"/>
  <c r="AL175" i="84"/>
  <c r="AM175" i="84"/>
  <c r="AN175" i="84"/>
  <c r="AO175" i="84"/>
  <c r="AP175" i="84"/>
  <c r="AQ175" i="84"/>
  <c r="AR175" i="84"/>
  <c r="AS175" i="84"/>
  <c r="AT175" i="84"/>
  <c r="AU175" i="84"/>
  <c r="AV175" i="84"/>
  <c r="AW175" i="84"/>
  <c r="AX175" i="84"/>
  <c r="AY175" i="84"/>
  <c r="AZ175" i="84"/>
  <c r="BA175" i="84"/>
  <c r="BB175" i="84"/>
  <c r="BC175" i="84"/>
  <c r="BD175" i="84"/>
  <c r="BE175" i="84"/>
  <c r="BF175" i="84"/>
  <c r="BG175" i="84"/>
  <c r="BH175" i="84"/>
  <c r="BI175" i="84"/>
  <c r="BJ175" i="84"/>
  <c r="BK175" i="84"/>
  <c r="BL175" i="84"/>
  <c r="BM175" i="84"/>
  <c r="BN175" i="84"/>
  <c r="BO175" i="84"/>
  <c r="BP175" i="84"/>
  <c r="BQ175" i="84"/>
  <c r="BR175" i="84"/>
  <c r="BS175" i="84"/>
  <c r="BT175" i="84"/>
  <c r="BU175" i="84"/>
  <c r="BV175" i="84"/>
  <c r="BW175" i="84"/>
  <c r="BX175" i="84"/>
  <c r="BY175" i="84"/>
  <c r="BZ175" i="84"/>
  <c r="CA175" i="84"/>
  <c r="CB175" i="84"/>
  <c r="CC175" i="84"/>
  <c r="CD175" i="84"/>
  <c r="CE175" i="84"/>
  <c r="CF175" i="84"/>
  <c r="CG175" i="84"/>
  <c r="CH175" i="84"/>
  <c r="CI175" i="84"/>
  <c r="CJ175" i="84"/>
  <c r="CK175" i="84"/>
  <c r="CL175" i="84"/>
  <c r="CM175" i="84"/>
  <c r="D176" i="84"/>
  <c r="E171" i="84" s="1"/>
  <c r="E179" i="84"/>
  <c r="E184" i="84" s="1"/>
  <c r="F179" i="84" s="1"/>
  <c r="BX182" i="84"/>
  <c r="BY182" i="84"/>
  <c r="BZ182" i="84"/>
  <c r="CA182" i="84"/>
  <c r="CB182" i="84"/>
  <c r="CC182" i="84"/>
  <c r="CD182" i="84"/>
  <c r="CE182" i="84"/>
  <c r="CF182" i="84"/>
  <c r="CG182" i="84"/>
  <c r="CH182" i="84"/>
  <c r="CI182" i="84"/>
  <c r="D183" i="84"/>
  <c r="E183" i="84"/>
  <c r="F183" i="84"/>
  <c r="G183" i="84"/>
  <c r="H183" i="84"/>
  <c r="I183" i="84"/>
  <c r="J183" i="84"/>
  <c r="K183" i="84"/>
  <c r="L183" i="84"/>
  <c r="M183" i="84"/>
  <c r="N183" i="84"/>
  <c r="O183" i="84"/>
  <c r="P183" i="84"/>
  <c r="Q183" i="84"/>
  <c r="R183" i="84"/>
  <c r="S183" i="84"/>
  <c r="T183" i="84"/>
  <c r="U183" i="84"/>
  <c r="V183" i="84"/>
  <c r="W183" i="84"/>
  <c r="X183" i="84"/>
  <c r="Y183" i="84"/>
  <c r="Z183" i="84"/>
  <c r="AA183" i="84"/>
  <c r="AB183" i="84"/>
  <c r="AC183" i="84"/>
  <c r="AD183" i="84"/>
  <c r="AE183" i="84"/>
  <c r="AF183" i="84"/>
  <c r="AG183" i="84"/>
  <c r="AH183" i="84"/>
  <c r="AI183" i="84"/>
  <c r="AJ183" i="84"/>
  <c r="AK183" i="84"/>
  <c r="AL183" i="84"/>
  <c r="AM183" i="84"/>
  <c r="AN183" i="84"/>
  <c r="AO183" i="84"/>
  <c r="AP183" i="84"/>
  <c r="AQ183" i="84"/>
  <c r="AR183" i="84"/>
  <c r="AS183" i="84"/>
  <c r="AT183" i="84"/>
  <c r="AU183" i="84"/>
  <c r="AV183" i="84"/>
  <c r="AW183" i="84"/>
  <c r="AX183" i="84"/>
  <c r="AY183" i="84"/>
  <c r="AZ183" i="84"/>
  <c r="BA183" i="84"/>
  <c r="BB183" i="84"/>
  <c r="BC183" i="84"/>
  <c r="BD183" i="84"/>
  <c r="BE183" i="84"/>
  <c r="BF183" i="84"/>
  <c r="BG183" i="84"/>
  <c r="BH183" i="84"/>
  <c r="BI183" i="84"/>
  <c r="BJ183" i="84"/>
  <c r="BK183" i="84"/>
  <c r="BL183" i="84"/>
  <c r="BM183" i="84"/>
  <c r="BN183" i="84"/>
  <c r="BO183" i="84"/>
  <c r="BP183" i="84"/>
  <c r="BQ183" i="84"/>
  <c r="BR183" i="84"/>
  <c r="BS183" i="84"/>
  <c r="BT183" i="84"/>
  <c r="BU183" i="84"/>
  <c r="BV183" i="84"/>
  <c r="BW183" i="84"/>
  <c r="BX183" i="84"/>
  <c r="BY183" i="84"/>
  <c r="BZ183" i="84"/>
  <c r="CA183" i="84"/>
  <c r="CB183" i="84"/>
  <c r="CC183" i="84"/>
  <c r="CD183" i="84"/>
  <c r="CE183" i="84"/>
  <c r="CF183" i="84"/>
  <c r="CG183" i="84"/>
  <c r="CH183" i="84"/>
  <c r="CI183" i="84"/>
  <c r="CJ183" i="84"/>
  <c r="CK183" i="84"/>
  <c r="CL183" i="84"/>
  <c r="CM183" i="84"/>
  <c r="D184" i="84"/>
  <c r="E187" i="84"/>
  <c r="BX192" i="84"/>
  <c r="BY192" i="84"/>
  <c r="BZ192" i="84"/>
  <c r="CA192" i="84"/>
  <c r="CB192" i="84"/>
  <c r="CC192" i="84"/>
  <c r="CD192" i="84"/>
  <c r="CE192" i="84"/>
  <c r="CF192" i="84"/>
  <c r="CG192" i="84"/>
  <c r="CH192" i="84"/>
  <c r="CI192" i="84"/>
  <c r="D193" i="84"/>
  <c r="E193" i="84"/>
  <c r="F193" i="84"/>
  <c r="G193" i="84"/>
  <c r="H193" i="84"/>
  <c r="I193" i="84"/>
  <c r="J193" i="84"/>
  <c r="K193" i="84"/>
  <c r="L193" i="84"/>
  <c r="M193" i="84"/>
  <c r="N193" i="84"/>
  <c r="O193" i="84"/>
  <c r="P193" i="84"/>
  <c r="Q193" i="84"/>
  <c r="R193" i="84"/>
  <c r="S193" i="84"/>
  <c r="T193" i="84"/>
  <c r="U193" i="84"/>
  <c r="V193" i="84"/>
  <c r="W193" i="84"/>
  <c r="X193" i="84"/>
  <c r="Y193" i="84"/>
  <c r="Z193" i="84"/>
  <c r="AA193" i="84"/>
  <c r="AB193" i="84"/>
  <c r="AC193" i="84"/>
  <c r="AD193" i="84"/>
  <c r="AE193" i="84"/>
  <c r="AF193" i="84"/>
  <c r="AG193" i="84"/>
  <c r="AH193" i="84"/>
  <c r="AI193" i="84"/>
  <c r="AJ193" i="84"/>
  <c r="AK193" i="84"/>
  <c r="AL193" i="84"/>
  <c r="AM193" i="84"/>
  <c r="AN193" i="84"/>
  <c r="AO193" i="84"/>
  <c r="AP193" i="84"/>
  <c r="AQ193" i="84"/>
  <c r="AR193" i="84"/>
  <c r="AS193" i="84"/>
  <c r="AT193" i="84"/>
  <c r="AU193" i="84"/>
  <c r="AV193" i="84"/>
  <c r="AW193" i="84"/>
  <c r="AX193" i="84"/>
  <c r="AY193" i="84"/>
  <c r="AZ193" i="84"/>
  <c r="BA193" i="84"/>
  <c r="BB193" i="84"/>
  <c r="BC193" i="84"/>
  <c r="BD193" i="84"/>
  <c r="BE193" i="84"/>
  <c r="BF193" i="84"/>
  <c r="BG193" i="84"/>
  <c r="BH193" i="84"/>
  <c r="BI193" i="84"/>
  <c r="BJ193" i="84"/>
  <c r="BK193" i="84"/>
  <c r="BL193" i="84"/>
  <c r="BM193" i="84"/>
  <c r="BN193" i="84"/>
  <c r="BO193" i="84"/>
  <c r="BP193" i="84"/>
  <c r="BQ193" i="84"/>
  <c r="BR193" i="84"/>
  <c r="BS193" i="84"/>
  <c r="BT193" i="84"/>
  <c r="BU193" i="84"/>
  <c r="BV193" i="84"/>
  <c r="BW193" i="84"/>
  <c r="BX193" i="84"/>
  <c r="BY193" i="84"/>
  <c r="BZ193" i="84"/>
  <c r="CA193" i="84"/>
  <c r="CB193" i="84"/>
  <c r="CC193" i="84"/>
  <c r="CD193" i="84"/>
  <c r="CE193" i="84"/>
  <c r="CF193" i="84"/>
  <c r="CG193" i="84"/>
  <c r="CH193" i="84"/>
  <c r="CI193" i="84"/>
  <c r="CJ193" i="84"/>
  <c r="CK193" i="84"/>
  <c r="CL193" i="84"/>
  <c r="CM193" i="84"/>
  <c r="D194" i="84"/>
  <c r="E194" i="84"/>
  <c r="F187" i="84" s="1"/>
  <c r="F194" i="84" s="1"/>
  <c r="G187" i="84" s="1"/>
  <c r="G194" i="84" s="1"/>
  <c r="H187" i="84" s="1"/>
  <c r="H194" i="84" s="1"/>
  <c r="I187" i="84" s="1"/>
  <c r="I194" i="84" s="1"/>
  <c r="J187" i="84" s="1"/>
  <c r="J194" i="84" s="1"/>
  <c r="K187" i="84" s="1"/>
  <c r="K194" i="84" s="1"/>
  <c r="L187" i="84" s="1"/>
  <c r="L194" i="84" s="1"/>
  <c r="M187" i="84" s="1"/>
  <c r="M194" i="84" s="1"/>
  <c r="N187" i="84" s="1"/>
  <c r="N194" i="84" s="1"/>
  <c r="O187" i="84" s="1"/>
  <c r="O194" i="84" s="1"/>
  <c r="P187" i="84" s="1"/>
  <c r="P194" i="84" s="1"/>
  <c r="Q187" i="84" s="1"/>
  <c r="Q194" i="84" s="1"/>
  <c r="R187" i="84" s="1"/>
  <c r="R194" i="84" s="1"/>
  <c r="S187" i="84" s="1"/>
  <c r="S194" i="84" s="1"/>
  <c r="T187" i="84" s="1"/>
  <c r="T194" i="84" s="1"/>
  <c r="U187" i="84" s="1"/>
  <c r="U194" i="84" s="1"/>
  <c r="V187" i="84" s="1"/>
  <c r="V194" i="84" s="1"/>
  <c r="W187" i="84" s="1"/>
  <c r="W194" i="84" s="1"/>
  <c r="X187" i="84" s="1"/>
  <c r="X194" i="84" s="1"/>
  <c r="Y187" i="84" s="1"/>
  <c r="Y194" i="84" s="1"/>
  <c r="Z187" i="84" s="1"/>
  <c r="Z194" i="84" s="1"/>
  <c r="AA187" i="84" s="1"/>
  <c r="AA194" i="84" s="1"/>
  <c r="AB187" i="84" s="1"/>
  <c r="AB194" i="84" s="1"/>
  <c r="AC187" i="84" s="1"/>
  <c r="AC194" i="84" s="1"/>
  <c r="AD187" i="84" s="1"/>
  <c r="AD194" i="84" s="1"/>
  <c r="AE187" i="84" s="1"/>
  <c r="AE194" i="84" s="1"/>
  <c r="AF187" i="84" s="1"/>
  <c r="AF194" i="84" s="1"/>
  <c r="AG187" i="84" s="1"/>
  <c r="AG194" i="84" s="1"/>
  <c r="AH187" i="84" s="1"/>
  <c r="AH194" i="84" s="1"/>
  <c r="AI187" i="84" s="1"/>
  <c r="AI194" i="84" s="1"/>
  <c r="AJ187" i="84" s="1"/>
  <c r="AJ194" i="84" s="1"/>
  <c r="AK187" i="84" s="1"/>
  <c r="AK194" i="84" s="1"/>
  <c r="AL187" i="84" s="1"/>
  <c r="AL194" i="84" s="1"/>
  <c r="AM187" i="84" s="1"/>
  <c r="AM194" i="84" s="1"/>
  <c r="AN187" i="84" s="1"/>
  <c r="AN194" i="84" s="1"/>
  <c r="AO187" i="84" s="1"/>
  <c r="AO194" i="84" s="1"/>
  <c r="AP187" i="84" s="1"/>
  <c r="AP194" i="84" s="1"/>
  <c r="AQ187" i="84" s="1"/>
  <c r="AQ194" i="84" s="1"/>
  <c r="AR187" i="84" s="1"/>
  <c r="AR194" i="84" s="1"/>
  <c r="AS187" i="84" s="1"/>
  <c r="AS194" i="84" s="1"/>
  <c r="AT187" i="84" s="1"/>
  <c r="AT194" i="84" s="1"/>
  <c r="AU187" i="84" s="1"/>
  <c r="AU194" i="84" s="1"/>
  <c r="AV187" i="84" s="1"/>
  <c r="AV194" i="84" s="1"/>
  <c r="AW187" i="84" s="1"/>
  <c r="AW194" i="84" s="1"/>
  <c r="AX187" i="84" s="1"/>
  <c r="AX194" i="84" s="1"/>
  <c r="AY187" i="84" s="1"/>
  <c r="AY194" i="84" s="1"/>
  <c r="AZ187" i="84" s="1"/>
  <c r="AZ194" i="84" s="1"/>
  <c r="BA187" i="84" s="1"/>
  <c r="BA194" i="84" s="1"/>
  <c r="BB187" i="84" s="1"/>
  <c r="BB194" i="84" s="1"/>
  <c r="BC187" i="84" s="1"/>
  <c r="BC194" i="84" s="1"/>
  <c r="BD187" i="84" s="1"/>
  <c r="BD194" i="84" s="1"/>
  <c r="BE187" i="84" s="1"/>
  <c r="BE194" i="84" s="1"/>
  <c r="BF187" i="84" s="1"/>
  <c r="BF194" i="84" s="1"/>
  <c r="BG187" i="84" s="1"/>
  <c r="BG194" i="84" s="1"/>
  <c r="BH187" i="84" s="1"/>
  <c r="BH194" i="84" s="1"/>
  <c r="BI187" i="84" s="1"/>
  <c r="BI194" i="84" s="1"/>
  <c r="BJ187" i="84" s="1"/>
  <c r="BJ194" i="84" s="1"/>
  <c r="BK187" i="84" s="1"/>
  <c r="BK194" i="84" s="1"/>
  <c r="BL187" i="84" s="1"/>
  <c r="BL194" i="84" s="1"/>
  <c r="BM187" i="84" s="1"/>
  <c r="BM194" i="84" s="1"/>
  <c r="BN187" i="84" s="1"/>
  <c r="BN194" i="84" s="1"/>
  <c r="BO187" i="84" s="1"/>
  <c r="BO194" i="84" s="1"/>
  <c r="BP187" i="84" s="1"/>
  <c r="BP194" i="84" s="1"/>
  <c r="BQ187" i="84" s="1"/>
  <c r="BQ194" i="84" s="1"/>
  <c r="BR187" i="84" s="1"/>
  <c r="BR194" i="84" s="1"/>
  <c r="BS187" i="84" s="1"/>
  <c r="BS194" i="84" s="1"/>
  <c r="BT187" i="84" s="1"/>
  <c r="BT194" i="84" s="1"/>
  <c r="BU187" i="84" s="1"/>
  <c r="BU194" i="84" s="1"/>
  <c r="BV187" i="84" s="1"/>
  <c r="BV194" i="84" s="1"/>
  <c r="BW187" i="84" s="1"/>
  <c r="BW194" i="84" s="1"/>
  <c r="BX187" i="84" s="1"/>
  <c r="BX203" i="84"/>
  <c r="BY203" i="84"/>
  <c r="BZ203" i="84"/>
  <c r="CA203" i="84"/>
  <c r="CB203" i="84"/>
  <c r="CC203" i="84"/>
  <c r="CD203" i="84"/>
  <c r="CE203" i="84"/>
  <c r="CF203" i="84"/>
  <c r="CG203" i="84"/>
  <c r="CH203" i="84"/>
  <c r="CI203" i="84"/>
  <c r="D204" i="84"/>
  <c r="E204" i="84"/>
  <c r="F204" i="84"/>
  <c r="G204" i="84"/>
  <c r="H204" i="84"/>
  <c r="I204" i="84"/>
  <c r="J204" i="84"/>
  <c r="K204" i="84"/>
  <c r="L204" i="84"/>
  <c r="M204" i="84"/>
  <c r="N204" i="84"/>
  <c r="O204" i="84"/>
  <c r="P204" i="84"/>
  <c r="Q204" i="84"/>
  <c r="R204" i="84"/>
  <c r="S204" i="84"/>
  <c r="T204" i="84"/>
  <c r="U204" i="84"/>
  <c r="V204" i="84"/>
  <c r="W204" i="84"/>
  <c r="X204" i="84"/>
  <c r="Y204" i="84"/>
  <c r="Z204" i="84"/>
  <c r="AA204" i="84"/>
  <c r="AB204" i="84"/>
  <c r="AC204" i="84"/>
  <c r="AD204" i="84"/>
  <c r="AE204" i="84"/>
  <c r="AF204" i="84"/>
  <c r="AG204" i="84"/>
  <c r="AH204" i="84"/>
  <c r="AI204" i="84"/>
  <c r="AJ204" i="84"/>
  <c r="AK204" i="84"/>
  <c r="AL204" i="84"/>
  <c r="AM204" i="84"/>
  <c r="AN204" i="84"/>
  <c r="AO204" i="84"/>
  <c r="AP204" i="84"/>
  <c r="AQ204" i="84"/>
  <c r="AR204" i="84"/>
  <c r="AS204" i="84"/>
  <c r="AT204" i="84"/>
  <c r="AU204" i="84"/>
  <c r="AV204" i="84"/>
  <c r="AW204" i="84"/>
  <c r="AX204" i="84"/>
  <c r="AY204" i="84"/>
  <c r="AZ204" i="84"/>
  <c r="BA204" i="84"/>
  <c r="BB204" i="84"/>
  <c r="BC204" i="84"/>
  <c r="BD204" i="84"/>
  <c r="BE204" i="84"/>
  <c r="BF204" i="84"/>
  <c r="BG204" i="84"/>
  <c r="BH204" i="84"/>
  <c r="BI204" i="84"/>
  <c r="BJ204" i="84"/>
  <c r="BK204" i="84"/>
  <c r="BL204" i="84"/>
  <c r="BM204" i="84"/>
  <c r="BN204" i="84"/>
  <c r="BO204" i="84"/>
  <c r="BP204" i="84"/>
  <c r="BQ204" i="84"/>
  <c r="BR204" i="84"/>
  <c r="BS204" i="84"/>
  <c r="BT204" i="84"/>
  <c r="BU204" i="84"/>
  <c r="BV204" i="84"/>
  <c r="BW204" i="84"/>
  <c r="BX204" i="84"/>
  <c r="BY204" i="84"/>
  <c r="BZ204" i="84"/>
  <c r="CA204" i="84"/>
  <c r="CB204" i="84"/>
  <c r="CC204" i="84"/>
  <c r="CD204" i="84"/>
  <c r="CE204" i="84"/>
  <c r="CF204" i="84"/>
  <c r="CG204" i="84"/>
  <c r="CH204" i="84"/>
  <c r="CI204" i="84"/>
  <c r="CJ204" i="84"/>
  <c r="CK204" i="84"/>
  <c r="CL204" i="84"/>
  <c r="CM204" i="84"/>
  <c r="D205" i="84"/>
  <c r="E197" i="84" s="1"/>
  <c r="E205" i="84" s="1"/>
  <c r="F197" i="84" s="1"/>
  <c r="BX211" i="84"/>
  <c r="BY211" i="84"/>
  <c r="BZ211" i="84"/>
  <c r="CA211" i="84"/>
  <c r="CB211" i="84"/>
  <c r="CC211" i="84"/>
  <c r="CD211" i="84"/>
  <c r="CE211" i="84"/>
  <c r="CF211" i="84"/>
  <c r="CG211" i="84"/>
  <c r="CH211" i="84"/>
  <c r="CI211" i="84"/>
  <c r="D212" i="84"/>
  <c r="E212" i="84"/>
  <c r="F212" i="84"/>
  <c r="G212" i="84"/>
  <c r="H212" i="84"/>
  <c r="I212" i="84"/>
  <c r="J212" i="84"/>
  <c r="K212" i="84"/>
  <c r="L212" i="84"/>
  <c r="M212" i="84"/>
  <c r="N212" i="84"/>
  <c r="O212" i="84"/>
  <c r="P212" i="84"/>
  <c r="Q212" i="84"/>
  <c r="R212" i="84"/>
  <c r="S212" i="84"/>
  <c r="T212" i="84"/>
  <c r="U212" i="84"/>
  <c r="V212" i="84"/>
  <c r="W212" i="84"/>
  <c r="X212" i="84"/>
  <c r="Y212" i="84"/>
  <c r="Z212" i="84"/>
  <c r="AA212" i="84"/>
  <c r="AB212" i="84"/>
  <c r="AC212" i="84"/>
  <c r="AD212" i="84"/>
  <c r="AE212" i="84"/>
  <c r="AF212" i="84"/>
  <c r="AG212" i="84"/>
  <c r="AH212" i="84"/>
  <c r="AI212" i="84"/>
  <c r="AJ212" i="84"/>
  <c r="AK212" i="84"/>
  <c r="AL212" i="84"/>
  <c r="AM212" i="84"/>
  <c r="AN212" i="84"/>
  <c r="AO212" i="84"/>
  <c r="AP212" i="84"/>
  <c r="AQ212" i="84"/>
  <c r="AR212" i="84"/>
  <c r="AS212" i="84"/>
  <c r="AT212" i="84"/>
  <c r="AU212" i="84"/>
  <c r="AV212" i="84"/>
  <c r="AW212" i="84"/>
  <c r="AX212" i="84"/>
  <c r="AY212" i="84"/>
  <c r="AZ212" i="84"/>
  <c r="BA212" i="84"/>
  <c r="BB212" i="84"/>
  <c r="BC212" i="84"/>
  <c r="BD212" i="84"/>
  <c r="BE212" i="84"/>
  <c r="BF212" i="84"/>
  <c r="BG212" i="84"/>
  <c r="BH212" i="84"/>
  <c r="BI212" i="84"/>
  <c r="BJ212" i="84"/>
  <c r="BK212" i="84"/>
  <c r="BL212" i="84"/>
  <c r="BM212" i="84"/>
  <c r="BN212" i="84"/>
  <c r="BO212" i="84"/>
  <c r="BP212" i="84"/>
  <c r="BQ212" i="84"/>
  <c r="BR212" i="84"/>
  <c r="BS212" i="84"/>
  <c r="BT212" i="84"/>
  <c r="BU212" i="84"/>
  <c r="BV212" i="84"/>
  <c r="BW212" i="84"/>
  <c r="BX212" i="84"/>
  <c r="BY212" i="84"/>
  <c r="BZ212" i="84"/>
  <c r="CA212" i="84"/>
  <c r="CB212" i="84"/>
  <c r="CC212" i="84"/>
  <c r="CD212" i="84"/>
  <c r="CE212" i="84"/>
  <c r="CF212" i="84"/>
  <c r="CG212" i="84"/>
  <c r="CH212" i="84"/>
  <c r="CI212" i="84"/>
  <c r="CJ212" i="84"/>
  <c r="CK212" i="84"/>
  <c r="CL212" i="84"/>
  <c r="CM212" i="84"/>
  <c r="D213" i="84"/>
  <c r="E208" i="84" s="1"/>
  <c r="E213" i="84" s="1"/>
  <c r="F208" i="84" s="1"/>
  <c r="F213" i="84" s="1"/>
  <c r="G208" i="84" s="1"/>
  <c r="G213" i="84" s="1"/>
  <c r="H208" i="84" s="1"/>
  <c r="H213" i="84" s="1"/>
  <c r="I208" i="84" s="1"/>
  <c r="I213" i="84" s="1"/>
  <c r="J208" i="84" s="1"/>
  <c r="J213" i="84" s="1"/>
  <c r="K208" i="84" s="1"/>
  <c r="K213" i="84" s="1"/>
  <c r="L208" i="84" s="1"/>
  <c r="L213" i="84" s="1"/>
  <c r="M208" i="84" s="1"/>
  <c r="M213" i="84" s="1"/>
  <c r="N208" i="84" s="1"/>
  <c r="N213" i="84" s="1"/>
  <c r="O208" i="84" s="1"/>
  <c r="O213" i="84" s="1"/>
  <c r="P208" i="84" s="1"/>
  <c r="P213" i="84" s="1"/>
  <c r="Q208" i="84" s="1"/>
  <c r="Q213" i="84" s="1"/>
  <c r="R208" i="84" s="1"/>
  <c r="R213" i="84" s="1"/>
  <c r="S208" i="84" s="1"/>
  <c r="S213" i="84" s="1"/>
  <c r="T208" i="84" s="1"/>
  <c r="T213" i="84" s="1"/>
  <c r="U208" i="84" s="1"/>
  <c r="U213" i="84" s="1"/>
  <c r="V208" i="84" s="1"/>
  <c r="V213" i="84" s="1"/>
  <c r="W208" i="84" s="1"/>
  <c r="W213" i="84" s="1"/>
  <c r="X208" i="84" s="1"/>
  <c r="X213" i="84" s="1"/>
  <c r="Y208" i="84" s="1"/>
  <c r="Y213" i="84" s="1"/>
  <c r="Z208" i="84" s="1"/>
  <c r="Z213" i="84" s="1"/>
  <c r="AA208" i="84" s="1"/>
  <c r="AA213" i="84" s="1"/>
  <c r="AB208" i="84" s="1"/>
  <c r="AB213" i="84" s="1"/>
  <c r="AC208" i="84" s="1"/>
  <c r="AC213" i="84" s="1"/>
  <c r="AD208" i="84" s="1"/>
  <c r="AD213" i="84" s="1"/>
  <c r="AE208" i="84" s="1"/>
  <c r="AE213" i="84" s="1"/>
  <c r="AF208" i="84" s="1"/>
  <c r="AF213" i="84" s="1"/>
  <c r="AG208" i="84" s="1"/>
  <c r="AG213" i="84" s="1"/>
  <c r="AH208" i="84" s="1"/>
  <c r="AH213" i="84" s="1"/>
  <c r="AI208" i="84" s="1"/>
  <c r="AI213" i="84" s="1"/>
  <c r="AJ208" i="84" s="1"/>
  <c r="AJ213" i="84" s="1"/>
  <c r="AK208" i="84" s="1"/>
  <c r="AK213" i="84" s="1"/>
  <c r="AL208" i="84" s="1"/>
  <c r="AL213" i="84" s="1"/>
  <c r="AM208" i="84" s="1"/>
  <c r="AM213" i="84" s="1"/>
  <c r="AN208" i="84" s="1"/>
  <c r="AN213" i="84" s="1"/>
  <c r="AO208" i="84" s="1"/>
  <c r="AO213" i="84" s="1"/>
  <c r="AP208" i="84" s="1"/>
  <c r="AP213" i="84" s="1"/>
  <c r="AQ208" i="84" s="1"/>
  <c r="AQ213" i="84" s="1"/>
  <c r="AR208" i="84" s="1"/>
  <c r="AR213" i="84" s="1"/>
  <c r="AS208" i="84" s="1"/>
  <c r="AS213" i="84" s="1"/>
  <c r="AT208" i="84" s="1"/>
  <c r="AT213" i="84" s="1"/>
  <c r="AU208" i="84" s="1"/>
  <c r="AU213" i="84" s="1"/>
  <c r="AV208" i="84" s="1"/>
  <c r="AV213" i="84" s="1"/>
  <c r="AW208" i="84" s="1"/>
  <c r="AW213" i="84" s="1"/>
  <c r="AX208" i="84" s="1"/>
  <c r="AX213" i="84" s="1"/>
  <c r="AY208" i="84" s="1"/>
  <c r="AY213" i="84" s="1"/>
  <c r="AZ208" i="84" s="1"/>
  <c r="AZ213" i="84" s="1"/>
  <c r="BA208" i="84" s="1"/>
  <c r="BA213" i="84" s="1"/>
  <c r="BB208" i="84" s="1"/>
  <c r="BB213" i="84" s="1"/>
  <c r="BC208" i="84" s="1"/>
  <c r="BC213" i="84" s="1"/>
  <c r="BD208" i="84" s="1"/>
  <c r="BD213" i="84" s="1"/>
  <c r="BE208" i="84" s="1"/>
  <c r="BE213" i="84" s="1"/>
  <c r="BF208" i="84" s="1"/>
  <c r="BF213" i="84" s="1"/>
  <c r="BG208" i="84" s="1"/>
  <c r="BG213" i="84" s="1"/>
  <c r="BH208" i="84" s="1"/>
  <c r="BH213" i="84" s="1"/>
  <c r="BI208" i="84" s="1"/>
  <c r="BI213" i="84" s="1"/>
  <c r="BJ208" i="84" s="1"/>
  <c r="BJ213" i="84" s="1"/>
  <c r="BK208" i="84" s="1"/>
  <c r="BK213" i="84" s="1"/>
  <c r="BL208" i="84" s="1"/>
  <c r="BL213" i="84" s="1"/>
  <c r="BM208" i="84" s="1"/>
  <c r="BM213" i="84" s="1"/>
  <c r="BN208" i="84" s="1"/>
  <c r="BN213" i="84" s="1"/>
  <c r="BO208" i="84" s="1"/>
  <c r="BO213" i="84" s="1"/>
  <c r="BP208" i="84" s="1"/>
  <c r="BP213" i="84" s="1"/>
  <c r="BQ208" i="84" s="1"/>
  <c r="BQ213" i="84" s="1"/>
  <c r="BR208" i="84" s="1"/>
  <c r="BR213" i="84" s="1"/>
  <c r="BS208" i="84" s="1"/>
  <c r="BS213" i="84" s="1"/>
  <c r="BT208" i="84" s="1"/>
  <c r="BT213" i="84" s="1"/>
  <c r="BU208" i="84" s="1"/>
  <c r="BU213" i="84" s="1"/>
  <c r="BV208" i="84" s="1"/>
  <c r="BV213" i="84" s="1"/>
  <c r="BW208" i="84" s="1"/>
  <c r="BW213" i="84" s="1"/>
  <c r="BX208" i="84" s="1"/>
  <c r="BX213" i="84" s="1"/>
  <c r="BY208" i="84" s="1"/>
  <c r="D217" i="84"/>
  <c r="BX219" i="84"/>
  <c r="BX220" i="84" s="1"/>
  <c r="BY219" i="84"/>
  <c r="BZ219" i="84"/>
  <c r="BZ220" i="84" s="1"/>
  <c r="CA219" i="84"/>
  <c r="CA220" i="84" s="1"/>
  <c r="CB219" i="84"/>
  <c r="CB220" i="84" s="1"/>
  <c r="CC219" i="84"/>
  <c r="CD219" i="84"/>
  <c r="CD220" i="84" s="1"/>
  <c r="CE219" i="84"/>
  <c r="CE220" i="84" s="1"/>
  <c r="CF219" i="84"/>
  <c r="CF220" i="84" s="1"/>
  <c r="CG219" i="84"/>
  <c r="CG220" i="84" s="1"/>
  <c r="CH219" i="84"/>
  <c r="CH220" i="84" s="1"/>
  <c r="CI219" i="84"/>
  <c r="CI220" i="84" s="1"/>
  <c r="D220" i="84"/>
  <c r="E220" i="84"/>
  <c r="F220" i="84"/>
  <c r="G220" i="84"/>
  <c r="H220" i="84"/>
  <c r="I220" i="84"/>
  <c r="J220" i="84"/>
  <c r="K220" i="84"/>
  <c r="L220" i="84"/>
  <c r="M220" i="84"/>
  <c r="N220" i="84"/>
  <c r="O220" i="84"/>
  <c r="P220" i="84"/>
  <c r="Q220" i="84"/>
  <c r="R220" i="84"/>
  <c r="S220" i="84"/>
  <c r="T220" i="84"/>
  <c r="U220" i="84"/>
  <c r="V220" i="84"/>
  <c r="W220" i="84"/>
  <c r="X220" i="84"/>
  <c r="Y220" i="84"/>
  <c r="Z220" i="84"/>
  <c r="AA220" i="84"/>
  <c r="AB220" i="84"/>
  <c r="AC220" i="84"/>
  <c r="AD220" i="84"/>
  <c r="AE220" i="84"/>
  <c r="AF220" i="84"/>
  <c r="AG220" i="84"/>
  <c r="AH220" i="84"/>
  <c r="AI220" i="84"/>
  <c r="AJ220" i="84"/>
  <c r="AK220" i="84"/>
  <c r="AL220" i="84"/>
  <c r="AM220" i="84"/>
  <c r="AN220" i="84"/>
  <c r="AO220" i="84"/>
  <c r="AP220" i="84"/>
  <c r="AQ220" i="84"/>
  <c r="AR220" i="84"/>
  <c r="AS220" i="84"/>
  <c r="AT220" i="84"/>
  <c r="AU220" i="84"/>
  <c r="AV220" i="84"/>
  <c r="AW220" i="84"/>
  <c r="AX220" i="84"/>
  <c r="AY220" i="84"/>
  <c r="AZ220" i="84"/>
  <c r="BA220" i="84"/>
  <c r="BB220" i="84"/>
  <c r="BC220" i="84"/>
  <c r="BD220" i="84"/>
  <c r="BE220" i="84"/>
  <c r="BF220" i="84"/>
  <c r="BG220" i="84"/>
  <c r="BH220" i="84"/>
  <c r="BI220" i="84"/>
  <c r="BJ220" i="84"/>
  <c r="BK220" i="84"/>
  <c r="BL220" i="84"/>
  <c r="BM220" i="84"/>
  <c r="BN220" i="84"/>
  <c r="BO220" i="84"/>
  <c r="BP220" i="84"/>
  <c r="BQ220" i="84"/>
  <c r="BR220" i="84"/>
  <c r="BS220" i="84"/>
  <c r="BT220" i="84"/>
  <c r="BU220" i="84"/>
  <c r="BV220" i="84"/>
  <c r="BW220" i="84"/>
  <c r="BY220" i="84"/>
  <c r="CC220" i="84"/>
  <c r="CJ220" i="84"/>
  <c r="CK220" i="84"/>
  <c r="D221" i="84"/>
  <c r="E217" i="84" s="1"/>
  <c r="D224" i="84"/>
  <c r="BX226" i="84"/>
  <c r="BX227" i="84" s="1"/>
  <c r="BY226" i="84"/>
  <c r="BY227" i="84" s="1"/>
  <c r="BZ226" i="84"/>
  <c r="BZ227" i="84" s="1"/>
  <c r="CA226" i="84"/>
  <c r="CA227" i="84" s="1"/>
  <c r="CB226" i="84"/>
  <c r="CB227" i="84" s="1"/>
  <c r="CC226" i="84"/>
  <c r="CC227" i="84" s="1"/>
  <c r="CD226" i="84"/>
  <c r="CD227" i="84" s="1"/>
  <c r="CE226" i="84"/>
  <c r="CE227" i="84" s="1"/>
  <c r="CF226" i="84"/>
  <c r="CF227" i="84" s="1"/>
  <c r="CG226" i="84"/>
  <c r="CG227" i="84" s="1"/>
  <c r="CH226" i="84"/>
  <c r="CH227" i="84" s="1"/>
  <c r="CI226" i="84"/>
  <c r="CI227" i="84" s="1"/>
  <c r="D227" i="84"/>
  <c r="E227" i="84"/>
  <c r="F227" i="84"/>
  <c r="G227" i="84"/>
  <c r="H227" i="84"/>
  <c r="I227" i="84"/>
  <c r="J227" i="84"/>
  <c r="K227" i="84"/>
  <c r="L227" i="84"/>
  <c r="M227" i="84"/>
  <c r="N227" i="84"/>
  <c r="O227" i="84"/>
  <c r="P227" i="84"/>
  <c r="Q227" i="84"/>
  <c r="R227" i="84"/>
  <c r="S227" i="84"/>
  <c r="T227" i="84"/>
  <c r="U227" i="84"/>
  <c r="V227" i="84"/>
  <c r="W227" i="84"/>
  <c r="X227" i="84"/>
  <c r="Y227" i="84"/>
  <c r="Z227" i="84"/>
  <c r="AA227" i="84"/>
  <c r="AB227" i="84"/>
  <c r="AC227" i="84"/>
  <c r="AD227" i="84"/>
  <c r="AE227" i="84"/>
  <c r="AF227" i="84"/>
  <c r="AG227" i="84"/>
  <c r="AH227" i="84"/>
  <c r="AI227" i="84"/>
  <c r="AJ227" i="84"/>
  <c r="AK227" i="84"/>
  <c r="AL227" i="84"/>
  <c r="AM227" i="84"/>
  <c r="AN227" i="84"/>
  <c r="AO227" i="84"/>
  <c r="AP227" i="84"/>
  <c r="AQ227" i="84"/>
  <c r="AR227" i="84"/>
  <c r="AS227" i="84"/>
  <c r="AT227" i="84"/>
  <c r="AU227" i="84"/>
  <c r="AV227" i="84"/>
  <c r="AW227" i="84"/>
  <c r="AX227" i="84"/>
  <c r="AY227" i="84"/>
  <c r="AZ227" i="84"/>
  <c r="BA227" i="84"/>
  <c r="BB227" i="84"/>
  <c r="BC227" i="84"/>
  <c r="BD227" i="84"/>
  <c r="BE227" i="84"/>
  <c r="BF227" i="84"/>
  <c r="BG227" i="84"/>
  <c r="BH227" i="84"/>
  <c r="BI227" i="84"/>
  <c r="BJ227" i="84"/>
  <c r="BK227" i="84"/>
  <c r="BL227" i="84"/>
  <c r="BM227" i="84"/>
  <c r="BN227" i="84"/>
  <c r="BO227" i="84"/>
  <c r="BP227" i="84"/>
  <c r="BQ227" i="84"/>
  <c r="BR227" i="84"/>
  <c r="BS227" i="84"/>
  <c r="BT227" i="84"/>
  <c r="BU227" i="84"/>
  <c r="BV227" i="84"/>
  <c r="BW227" i="84"/>
  <c r="CJ227" i="84"/>
  <c r="CK227" i="84"/>
  <c r="D228" i="84"/>
  <c r="E224" i="84" s="1"/>
  <c r="E228" i="84" s="1"/>
  <c r="F224" i="84" s="1"/>
  <c r="F228" i="84" s="1"/>
  <c r="G224" i="84" s="1"/>
  <c r="G228" i="84" s="1"/>
  <c r="H224" i="84" s="1"/>
  <c r="H228" i="84" s="1"/>
  <c r="I224" i="84" s="1"/>
  <c r="I228" i="84" s="1"/>
  <c r="J224" i="84" s="1"/>
  <c r="J228" i="84" s="1"/>
  <c r="K224" i="84" s="1"/>
  <c r="K228" i="84" s="1"/>
  <c r="L224" i="84" s="1"/>
  <c r="L228" i="84" s="1"/>
  <c r="M224" i="84" s="1"/>
  <c r="M228" i="84" s="1"/>
  <c r="N224" i="84" s="1"/>
  <c r="N228" i="84" s="1"/>
  <c r="O224" i="84" s="1"/>
  <c r="O228" i="84" s="1"/>
  <c r="P224" i="84" s="1"/>
  <c r="P228" i="84" s="1"/>
  <c r="Q224" i="84" s="1"/>
  <c r="Q228" i="84" s="1"/>
  <c r="R224" i="84" s="1"/>
  <c r="R228" i="84" s="1"/>
  <c r="S224" i="84" s="1"/>
  <c r="S228" i="84" s="1"/>
  <c r="T224" i="84" s="1"/>
  <c r="T228" i="84" s="1"/>
  <c r="U224" i="84" s="1"/>
  <c r="U228" i="84" s="1"/>
  <c r="V224" i="84" s="1"/>
  <c r="V228" i="84" s="1"/>
  <c r="W224" i="84" s="1"/>
  <c r="W228" i="84" s="1"/>
  <c r="X224" i="84" s="1"/>
  <c r="X228" i="84" s="1"/>
  <c r="Y224" i="84" s="1"/>
  <c r="Y228" i="84" s="1"/>
  <c r="Z224" i="84" s="1"/>
  <c r="Z228" i="84" s="1"/>
  <c r="AA224" i="84" s="1"/>
  <c r="AA228" i="84" s="1"/>
  <c r="AB224" i="84" s="1"/>
  <c r="AB228" i="84" s="1"/>
  <c r="AC224" i="84" s="1"/>
  <c r="AC228" i="84" s="1"/>
  <c r="AD224" i="84" s="1"/>
  <c r="AD228" i="84" s="1"/>
  <c r="AE224" i="84" s="1"/>
  <c r="AE228" i="84" s="1"/>
  <c r="AF224" i="84" s="1"/>
  <c r="AF228" i="84" s="1"/>
  <c r="AG224" i="84" s="1"/>
  <c r="AG228" i="84" s="1"/>
  <c r="AH224" i="84" s="1"/>
  <c r="AH228" i="84" s="1"/>
  <c r="AI224" i="84" s="1"/>
  <c r="AI228" i="84" s="1"/>
  <c r="AJ224" i="84" s="1"/>
  <c r="AJ228" i="84" s="1"/>
  <c r="AK224" i="84" s="1"/>
  <c r="AK228" i="84" s="1"/>
  <c r="AL224" i="84" s="1"/>
  <c r="AL228" i="84" s="1"/>
  <c r="AM224" i="84" s="1"/>
  <c r="AM228" i="84" s="1"/>
  <c r="AN224" i="84" s="1"/>
  <c r="AN228" i="84" s="1"/>
  <c r="AO224" i="84" s="1"/>
  <c r="AO228" i="84" s="1"/>
  <c r="AP224" i="84" s="1"/>
  <c r="AP228" i="84" s="1"/>
  <c r="AQ224" i="84" s="1"/>
  <c r="AQ228" i="84" s="1"/>
  <c r="AR224" i="84" s="1"/>
  <c r="AR228" i="84" s="1"/>
  <c r="AS224" i="84" s="1"/>
  <c r="AS228" i="84" s="1"/>
  <c r="AT224" i="84" s="1"/>
  <c r="AT228" i="84" s="1"/>
  <c r="AU224" i="84" s="1"/>
  <c r="AU228" i="84" s="1"/>
  <c r="AV224" i="84" s="1"/>
  <c r="AV228" i="84" s="1"/>
  <c r="AW224" i="84" s="1"/>
  <c r="AW228" i="84" s="1"/>
  <c r="AX224" i="84" s="1"/>
  <c r="AX228" i="84" s="1"/>
  <c r="AY224" i="84" s="1"/>
  <c r="AY228" i="84" s="1"/>
  <c r="AZ224" i="84" s="1"/>
  <c r="AZ228" i="84" s="1"/>
  <c r="BA224" i="84" s="1"/>
  <c r="BA228" i="84" s="1"/>
  <c r="BB224" i="84" s="1"/>
  <c r="BB228" i="84" s="1"/>
  <c r="BC224" i="84" s="1"/>
  <c r="BC228" i="84" s="1"/>
  <c r="BD224" i="84" s="1"/>
  <c r="BD228" i="84" s="1"/>
  <c r="BE224" i="84" s="1"/>
  <c r="BE228" i="84" s="1"/>
  <c r="BF224" i="84" s="1"/>
  <c r="BF228" i="84" s="1"/>
  <c r="BG224" i="84" s="1"/>
  <c r="BG228" i="84" s="1"/>
  <c r="BH224" i="84" s="1"/>
  <c r="BH228" i="84" s="1"/>
  <c r="BI224" i="84" s="1"/>
  <c r="BI228" i="84" s="1"/>
  <c r="BJ224" i="84" s="1"/>
  <c r="BJ228" i="84" s="1"/>
  <c r="BK224" i="84" s="1"/>
  <c r="BK228" i="84" s="1"/>
  <c r="BL224" i="84" s="1"/>
  <c r="BL228" i="84" s="1"/>
  <c r="BM224" i="84" s="1"/>
  <c r="BM228" i="84" s="1"/>
  <c r="BN224" i="84" s="1"/>
  <c r="BN228" i="84" s="1"/>
  <c r="BO224" i="84" s="1"/>
  <c r="BO228" i="84" s="1"/>
  <c r="BP224" i="84" s="1"/>
  <c r="BP228" i="84" s="1"/>
  <c r="BQ224" i="84" s="1"/>
  <c r="BQ228" i="84" s="1"/>
  <c r="BR224" i="84" s="1"/>
  <c r="BR228" i="84" s="1"/>
  <c r="BS224" i="84" s="1"/>
  <c r="BS228" i="84" s="1"/>
  <c r="BT224" i="84" s="1"/>
  <c r="BT228" i="84" s="1"/>
  <c r="BU224" i="84" s="1"/>
  <c r="BU228" i="84" s="1"/>
  <c r="BV224" i="84" s="1"/>
  <c r="BV228" i="84" s="1"/>
  <c r="BW224" i="84" s="1"/>
  <c r="BW228" i="84" s="1"/>
  <c r="BX224" i="84" s="1"/>
  <c r="D231" i="84"/>
  <c r="BX233" i="84"/>
  <c r="BY233" i="84"/>
  <c r="BY234" i="84" s="1"/>
  <c r="BZ233" i="84"/>
  <c r="BZ234" i="84" s="1"/>
  <c r="CA233" i="84"/>
  <c r="CA234" i="84" s="1"/>
  <c r="CB233" i="84"/>
  <c r="CB234" i="84" s="1"/>
  <c r="CC233" i="84"/>
  <c r="CC234" i="84" s="1"/>
  <c r="CD233" i="84"/>
  <c r="CD234" i="84" s="1"/>
  <c r="CE233" i="84"/>
  <c r="CE234" i="84" s="1"/>
  <c r="CF233" i="84"/>
  <c r="CF234" i="84" s="1"/>
  <c r="CG233" i="84"/>
  <c r="CG234" i="84" s="1"/>
  <c r="CH233" i="84"/>
  <c r="CH234" i="84" s="1"/>
  <c r="CI233" i="84"/>
  <c r="CI234" i="84" s="1"/>
  <c r="D234" i="84"/>
  <c r="E234" i="84"/>
  <c r="F234" i="84"/>
  <c r="G234" i="84"/>
  <c r="H234" i="84"/>
  <c r="I234" i="84"/>
  <c r="J234" i="84"/>
  <c r="K234" i="84"/>
  <c r="L234" i="84"/>
  <c r="M234" i="84"/>
  <c r="N234" i="84"/>
  <c r="O234" i="84"/>
  <c r="P234" i="84"/>
  <c r="Q234" i="84"/>
  <c r="R234" i="84"/>
  <c r="S234" i="84"/>
  <c r="T234" i="84"/>
  <c r="U234" i="84"/>
  <c r="V234" i="84"/>
  <c r="W234" i="84"/>
  <c r="X234" i="84"/>
  <c r="Y234" i="84"/>
  <c r="Z234" i="84"/>
  <c r="AA234" i="84"/>
  <c r="AB234" i="84"/>
  <c r="AC234" i="84"/>
  <c r="AD234" i="84"/>
  <c r="AE234" i="84"/>
  <c r="AF234" i="84"/>
  <c r="AG234" i="84"/>
  <c r="AH234" i="84"/>
  <c r="AI234" i="84"/>
  <c r="AJ234" i="84"/>
  <c r="AK234" i="84"/>
  <c r="AL234" i="84"/>
  <c r="AM234" i="84"/>
  <c r="AN234" i="84"/>
  <c r="AO234" i="84"/>
  <c r="AP234" i="84"/>
  <c r="AQ234" i="84"/>
  <c r="AR234" i="84"/>
  <c r="AS234" i="84"/>
  <c r="AT234" i="84"/>
  <c r="AU234" i="84"/>
  <c r="AV234" i="84"/>
  <c r="AW234" i="84"/>
  <c r="AX234" i="84"/>
  <c r="AY234" i="84"/>
  <c r="AZ234" i="84"/>
  <c r="BA234" i="84"/>
  <c r="BB234" i="84"/>
  <c r="BC234" i="84"/>
  <c r="BD234" i="84"/>
  <c r="BE234" i="84"/>
  <c r="BF234" i="84"/>
  <c r="BG234" i="84"/>
  <c r="BH234" i="84"/>
  <c r="BI234" i="84"/>
  <c r="BJ234" i="84"/>
  <c r="BK234" i="84"/>
  <c r="BL234" i="84"/>
  <c r="BM234" i="84"/>
  <c r="BN234" i="84"/>
  <c r="BO234" i="84"/>
  <c r="BP234" i="84"/>
  <c r="BQ234" i="84"/>
  <c r="BR234" i="84"/>
  <c r="BS234" i="84"/>
  <c r="BT234" i="84"/>
  <c r="BU234" i="84"/>
  <c r="BV234" i="84"/>
  <c r="BW234" i="84"/>
  <c r="BX234" i="84"/>
  <c r="CJ234" i="84"/>
  <c r="CK234" i="84"/>
  <c r="D238" i="84"/>
  <c r="D242" i="84"/>
  <c r="E242" i="84"/>
  <c r="F242" i="84"/>
  <c r="G242" i="84"/>
  <c r="H242" i="84"/>
  <c r="I242" i="84"/>
  <c r="J242" i="84"/>
  <c r="K242" i="84"/>
  <c r="L242" i="84"/>
  <c r="M242" i="84"/>
  <c r="N242" i="84"/>
  <c r="O242" i="84"/>
  <c r="P242" i="84"/>
  <c r="Q242" i="84"/>
  <c r="R242" i="84"/>
  <c r="S242" i="84"/>
  <c r="T242" i="84"/>
  <c r="U242" i="84"/>
  <c r="V242" i="84"/>
  <c r="W242" i="84"/>
  <c r="X242" i="84"/>
  <c r="Y242" i="84"/>
  <c r="Z242" i="84"/>
  <c r="AA242" i="84"/>
  <c r="AB242" i="84"/>
  <c r="AC242" i="84"/>
  <c r="AD242" i="84"/>
  <c r="AE242" i="84"/>
  <c r="AF242" i="84"/>
  <c r="AG242" i="84"/>
  <c r="AH242" i="84"/>
  <c r="AI242" i="84"/>
  <c r="AJ242" i="84"/>
  <c r="AK242" i="84"/>
  <c r="AL242" i="84"/>
  <c r="AM242" i="84"/>
  <c r="AN242" i="84"/>
  <c r="AO242" i="84"/>
  <c r="AP242" i="84"/>
  <c r="AQ242" i="84"/>
  <c r="AR242" i="84"/>
  <c r="AS242" i="84"/>
  <c r="AT242" i="84"/>
  <c r="AU242" i="84"/>
  <c r="AV242" i="84"/>
  <c r="AW242" i="84"/>
  <c r="AX242" i="84"/>
  <c r="AY242" i="84"/>
  <c r="AZ242" i="84"/>
  <c r="BA242" i="84"/>
  <c r="BB242" i="84"/>
  <c r="BC242" i="84"/>
  <c r="BD242" i="84"/>
  <c r="BE242" i="84"/>
  <c r="BF242" i="84"/>
  <c r="BG242" i="84"/>
  <c r="BH242" i="84"/>
  <c r="BI242" i="84"/>
  <c r="BJ242" i="84"/>
  <c r="BK242" i="84"/>
  <c r="BL242" i="84"/>
  <c r="BM242" i="84"/>
  <c r="BN242" i="84"/>
  <c r="BO242" i="84"/>
  <c r="BP242" i="84"/>
  <c r="BQ242" i="84"/>
  <c r="BR242" i="84"/>
  <c r="BS242" i="84"/>
  <c r="BT242" i="84"/>
  <c r="BU242" i="84"/>
  <c r="BV242" i="84"/>
  <c r="BW242" i="84"/>
  <c r="CJ242" i="84"/>
  <c r="CK242" i="84"/>
  <c r="D243" i="84"/>
  <c r="E238" i="84" s="1"/>
  <c r="E243" i="84" s="1"/>
  <c r="F238" i="84" s="1"/>
  <c r="D246" i="84"/>
  <c r="D250" i="84"/>
  <c r="E250" i="84"/>
  <c r="F250" i="84"/>
  <c r="G250" i="84"/>
  <c r="H250" i="84"/>
  <c r="I250" i="84"/>
  <c r="J250" i="84"/>
  <c r="K250" i="84"/>
  <c r="L250" i="84"/>
  <c r="M250" i="84"/>
  <c r="N250" i="84"/>
  <c r="O250" i="84"/>
  <c r="P250" i="84"/>
  <c r="Q250" i="84"/>
  <c r="R250" i="84"/>
  <c r="S250" i="84"/>
  <c r="T250" i="84"/>
  <c r="U250" i="84"/>
  <c r="V250" i="84"/>
  <c r="W250" i="84"/>
  <c r="X250" i="84"/>
  <c r="Y250" i="84"/>
  <c r="Z250" i="84"/>
  <c r="AA250" i="84"/>
  <c r="AB250" i="84"/>
  <c r="AC250" i="84"/>
  <c r="AD250" i="84"/>
  <c r="AE250" i="84"/>
  <c r="AF250" i="84"/>
  <c r="AG250" i="84"/>
  <c r="AH250" i="84"/>
  <c r="AI250" i="84"/>
  <c r="AJ250" i="84"/>
  <c r="AK250" i="84"/>
  <c r="AL250" i="84"/>
  <c r="AM250" i="84"/>
  <c r="AN250" i="84"/>
  <c r="AO250" i="84"/>
  <c r="AP250" i="84"/>
  <c r="AQ250" i="84"/>
  <c r="AR250" i="84"/>
  <c r="AS250" i="84"/>
  <c r="AT250" i="84"/>
  <c r="AU250" i="84"/>
  <c r="AV250" i="84"/>
  <c r="AW250" i="84"/>
  <c r="AX250" i="84"/>
  <c r="AY250" i="84"/>
  <c r="AZ250" i="84"/>
  <c r="BA250" i="84"/>
  <c r="BB250" i="84"/>
  <c r="BC250" i="84"/>
  <c r="BD250" i="84"/>
  <c r="BE250" i="84"/>
  <c r="BF250" i="84"/>
  <c r="BG250" i="84"/>
  <c r="BH250" i="84"/>
  <c r="BI250" i="84"/>
  <c r="BJ250" i="84"/>
  <c r="BK250" i="84"/>
  <c r="BL250" i="84"/>
  <c r="BM250" i="84"/>
  <c r="BN250" i="84"/>
  <c r="BO250" i="84"/>
  <c r="BP250" i="84"/>
  <c r="BQ250" i="84"/>
  <c r="BR250" i="84"/>
  <c r="BS250" i="84"/>
  <c r="BT250" i="84"/>
  <c r="BU250" i="84"/>
  <c r="BV250" i="84"/>
  <c r="BW250" i="84"/>
  <c r="CJ250" i="84"/>
  <c r="CK250" i="84"/>
  <c r="D251" i="84"/>
  <c r="E246" i="84" s="1"/>
  <c r="E251" i="84" s="1"/>
  <c r="F246" i="84" s="1"/>
  <c r="D254" i="84"/>
  <c r="BX256" i="84"/>
  <c r="BX257" i="84" s="1"/>
  <c r="BY256" i="84"/>
  <c r="BY257" i="84" s="1"/>
  <c r="BZ256" i="84"/>
  <c r="BZ257" i="84" s="1"/>
  <c r="CA256" i="84"/>
  <c r="CA257" i="84" s="1"/>
  <c r="CB256" i="84"/>
  <c r="CB257" i="84" s="1"/>
  <c r="CC256" i="84"/>
  <c r="CC257" i="84" s="1"/>
  <c r="CD256" i="84"/>
  <c r="CD257" i="84" s="1"/>
  <c r="CE256" i="84"/>
  <c r="CE257" i="84" s="1"/>
  <c r="CF256" i="84"/>
  <c r="CF257" i="84" s="1"/>
  <c r="CG256" i="84"/>
  <c r="CG257" i="84" s="1"/>
  <c r="CH256" i="84"/>
  <c r="CH257" i="84" s="1"/>
  <c r="CI256" i="84"/>
  <c r="CI257" i="84" s="1"/>
  <c r="D257" i="84"/>
  <c r="E257" i="84"/>
  <c r="F257" i="84"/>
  <c r="G257" i="84"/>
  <c r="H257" i="84"/>
  <c r="I257" i="84"/>
  <c r="J257" i="84"/>
  <c r="K257" i="84"/>
  <c r="L257" i="84"/>
  <c r="M257" i="84"/>
  <c r="N257" i="84"/>
  <c r="O257" i="84"/>
  <c r="P257" i="84"/>
  <c r="Q257" i="84"/>
  <c r="R257" i="84"/>
  <c r="S257" i="84"/>
  <c r="T257" i="84"/>
  <c r="U257" i="84"/>
  <c r="V257" i="84"/>
  <c r="W257" i="84"/>
  <c r="X257" i="84"/>
  <c r="Y257" i="84"/>
  <c r="Z257" i="84"/>
  <c r="AA257" i="84"/>
  <c r="AB257" i="84"/>
  <c r="AC257" i="84"/>
  <c r="AD257" i="84"/>
  <c r="AE257" i="84"/>
  <c r="AF257" i="84"/>
  <c r="AG257" i="84"/>
  <c r="AH257" i="84"/>
  <c r="AI257" i="84"/>
  <c r="AJ257" i="84"/>
  <c r="AK257" i="84"/>
  <c r="AL257" i="84"/>
  <c r="AM257" i="84"/>
  <c r="AN257" i="84"/>
  <c r="AO257" i="84"/>
  <c r="AP257" i="84"/>
  <c r="AQ257" i="84"/>
  <c r="AR257" i="84"/>
  <c r="AS257" i="84"/>
  <c r="AT257" i="84"/>
  <c r="AU257" i="84"/>
  <c r="AV257" i="84"/>
  <c r="AW257" i="84"/>
  <c r="AX257" i="84"/>
  <c r="AY257" i="84"/>
  <c r="AZ257" i="84"/>
  <c r="BA257" i="84"/>
  <c r="BB257" i="84"/>
  <c r="BC257" i="84"/>
  <c r="BD257" i="84"/>
  <c r="BE257" i="84"/>
  <c r="BF257" i="84"/>
  <c r="BG257" i="84"/>
  <c r="BH257" i="84"/>
  <c r="BI257" i="84"/>
  <c r="BJ257" i="84"/>
  <c r="BK257" i="84"/>
  <c r="BL257" i="84"/>
  <c r="BM257" i="84"/>
  <c r="BN257" i="84"/>
  <c r="BO257" i="84"/>
  <c r="BP257" i="84"/>
  <c r="BQ257" i="84"/>
  <c r="BR257" i="84"/>
  <c r="BS257" i="84"/>
  <c r="BT257" i="84"/>
  <c r="BU257" i="84"/>
  <c r="BV257" i="84"/>
  <c r="BW257" i="84"/>
  <c r="CJ257" i="84"/>
  <c r="CK257" i="84"/>
  <c r="D261" i="84"/>
  <c r="D265" i="84" s="1"/>
  <c r="E261" i="84" s="1"/>
  <c r="BX263" i="84"/>
  <c r="BY263" i="84"/>
  <c r="BZ263" i="84"/>
  <c r="BZ264" i="84" s="1"/>
  <c r="CA263" i="84"/>
  <c r="CA264" i="84" s="1"/>
  <c r="CB263" i="84"/>
  <c r="CB264" i="84" s="1"/>
  <c r="CC263" i="84"/>
  <c r="CD263" i="84"/>
  <c r="CD264" i="84" s="1"/>
  <c r="CE263" i="84"/>
  <c r="CE264" i="84" s="1"/>
  <c r="CF263" i="84"/>
  <c r="CG263" i="84"/>
  <c r="CG264" i="84" s="1"/>
  <c r="CH263" i="84"/>
  <c r="CH264" i="84" s="1"/>
  <c r="CI263" i="84"/>
  <c r="CI264" i="84" s="1"/>
  <c r="D264" i="84"/>
  <c r="E264" i="84"/>
  <c r="F264" i="84"/>
  <c r="G264" i="84"/>
  <c r="H264" i="84"/>
  <c r="I264" i="84"/>
  <c r="J264" i="84"/>
  <c r="K264" i="84"/>
  <c r="L264" i="84"/>
  <c r="M264" i="84"/>
  <c r="N264" i="84"/>
  <c r="O264" i="84"/>
  <c r="P264" i="84"/>
  <c r="Q264" i="84"/>
  <c r="R264" i="84"/>
  <c r="S264" i="84"/>
  <c r="T264" i="84"/>
  <c r="U264" i="84"/>
  <c r="V264" i="84"/>
  <c r="W264" i="84"/>
  <c r="X264" i="84"/>
  <c r="Y264" i="84"/>
  <c r="Z264" i="84"/>
  <c r="AA264" i="84"/>
  <c r="AB264" i="84"/>
  <c r="AC264" i="84"/>
  <c r="AD264" i="84"/>
  <c r="AE264" i="84"/>
  <c r="AF264" i="84"/>
  <c r="AG264" i="84"/>
  <c r="AH264" i="84"/>
  <c r="AI264" i="84"/>
  <c r="AJ264" i="84"/>
  <c r="AK264" i="84"/>
  <c r="AL264" i="84"/>
  <c r="AM264" i="84"/>
  <c r="AN264" i="84"/>
  <c r="AO264" i="84"/>
  <c r="AP264" i="84"/>
  <c r="AQ264" i="84"/>
  <c r="AR264" i="84"/>
  <c r="AS264" i="84"/>
  <c r="AT264" i="84"/>
  <c r="AU264" i="84"/>
  <c r="AV264" i="84"/>
  <c r="AW264" i="84"/>
  <c r="AX264" i="84"/>
  <c r="AY264" i="84"/>
  <c r="AZ264" i="84"/>
  <c r="BA264" i="84"/>
  <c r="BB264" i="84"/>
  <c r="BC264" i="84"/>
  <c r="BD264" i="84"/>
  <c r="BE264" i="84"/>
  <c r="BF264" i="84"/>
  <c r="BG264" i="84"/>
  <c r="BH264" i="84"/>
  <c r="BI264" i="84"/>
  <c r="BJ264" i="84"/>
  <c r="BK264" i="84"/>
  <c r="BL264" i="84"/>
  <c r="BM264" i="84"/>
  <c r="BN264" i="84"/>
  <c r="BO264" i="84"/>
  <c r="BP264" i="84"/>
  <c r="BQ264" i="84"/>
  <c r="BR264" i="84"/>
  <c r="BS264" i="84"/>
  <c r="BT264" i="84"/>
  <c r="BU264" i="84"/>
  <c r="BV264" i="84"/>
  <c r="BW264" i="84"/>
  <c r="BX264" i="84"/>
  <c r="BY264" i="84"/>
  <c r="CC264" i="84"/>
  <c r="CF264" i="84"/>
  <c r="CJ264" i="84"/>
  <c r="CK264" i="84"/>
  <c r="D268" i="84"/>
  <c r="BX271" i="84"/>
  <c r="BX272" i="84" s="1"/>
  <c r="BY271" i="84"/>
  <c r="BY272" i="84" s="1"/>
  <c r="BZ271" i="84"/>
  <c r="BZ272" i="84" s="1"/>
  <c r="CA271" i="84"/>
  <c r="CA272" i="84" s="1"/>
  <c r="CB271" i="84"/>
  <c r="CB272" i="84" s="1"/>
  <c r="CC271" i="84"/>
  <c r="CD271" i="84"/>
  <c r="CD272" i="84" s="1"/>
  <c r="CE271" i="84"/>
  <c r="CE272" i="84" s="1"/>
  <c r="CF271" i="84"/>
  <c r="CF272" i="84" s="1"/>
  <c r="CG271" i="84"/>
  <c r="CG272" i="84" s="1"/>
  <c r="CH271" i="84"/>
  <c r="CH272" i="84" s="1"/>
  <c r="CI271" i="84"/>
  <c r="CI272" i="84" s="1"/>
  <c r="CJ271" i="84"/>
  <c r="CJ272" i="84" s="1"/>
  <c r="CK271" i="84"/>
  <c r="D272" i="84"/>
  <c r="E272" i="84"/>
  <c r="F272" i="84"/>
  <c r="G272" i="84"/>
  <c r="H272" i="84"/>
  <c r="I272" i="84"/>
  <c r="J272" i="84"/>
  <c r="K272" i="84"/>
  <c r="L272" i="84"/>
  <c r="M272" i="84"/>
  <c r="N272" i="84"/>
  <c r="O272" i="84"/>
  <c r="P272" i="84"/>
  <c r="Q272" i="84"/>
  <c r="R272" i="84"/>
  <c r="S272" i="84"/>
  <c r="T272" i="84"/>
  <c r="U272" i="84"/>
  <c r="V272" i="84"/>
  <c r="W272" i="84"/>
  <c r="X272" i="84"/>
  <c r="Y272" i="84"/>
  <c r="Z272" i="84"/>
  <c r="AA272" i="84"/>
  <c r="AB272" i="84"/>
  <c r="AC272" i="84"/>
  <c r="AD272" i="84"/>
  <c r="AE272" i="84"/>
  <c r="AF272" i="84"/>
  <c r="AG272" i="84"/>
  <c r="AH272" i="84"/>
  <c r="AI272" i="84"/>
  <c r="AJ272" i="84"/>
  <c r="AK272" i="84"/>
  <c r="AL272" i="84"/>
  <c r="AM272" i="84"/>
  <c r="AN272" i="84"/>
  <c r="AO272" i="84"/>
  <c r="AP272" i="84"/>
  <c r="AQ272" i="84"/>
  <c r="AR272" i="84"/>
  <c r="AS272" i="84"/>
  <c r="AT272" i="84"/>
  <c r="AU272" i="84"/>
  <c r="AV272" i="84"/>
  <c r="AW272" i="84"/>
  <c r="AX272" i="84"/>
  <c r="AY272" i="84"/>
  <c r="AZ272" i="84"/>
  <c r="BA272" i="84"/>
  <c r="BB272" i="84"/>
  <c r="BC272" i="84"/>
  <c r="BD272" i="84"/>
  <c r="BE272" i="84"/>
  <c r="BF272" i="84"/>
  <c r="BG272" i="84"/>
  <c r="BH272" i="84"/>
  <c r="BI272" i="84"/>
  <c r="BJ272" i="84"/>
  <c r="BK272" i="84"/>
  <c r="BL272" i="84"/>
  <c r="BM272" i="84"/>
  <c r="BN272" i="84"/>
  <c r="BO272" i="84"/>
  <c r="BP272" i="84"/>
  <c r="BQ272" i="84"/>
  <c r="BR272" i="84"/>
  <c r="BS272" i="84"/>
  <c r="BT272" i="84"/>
  <c r="BU272" i="84"/>
  <c r="BV272" i="84"/>
  <c r="BW272" i="84"/>
  <c r="CC272" i="84"/>
  <c r="CK272" i="84"/>
  <c r="D273" i="84"/>
  <c r="E268" i="84" s="1"/>
  <c r="E273" i="84" s="1"/>
  <c r="F268" i="84" s="1"/>
  <c r="F273" i="84" s="1"/>
  <c r="G268" i="84" s="1"/>
  <c r="G273" i="84" s="1"/>
  <c r="H268" i="84" s="1"/>
  <c r="H273" i="84" s="1"/>
  <c r="I268" i="84" s="1"/>
  <c r="I273" i="84" s="1"/>
  <c r="J268" i="84" s="1"/>
  <c r="J273" i="84" s="1"/>
  <c r="K268" i="84" s="1"/>
  <c r="K273" i="84" s="1"/>
  <c r="L268" i="84" s="1"/>
  <c r="L273" i="84" s="1"/>
  <c r="M268" i="84" s="1"/>
  <c r="M273" i="84" s="1"/>
  <c r="N268" i="84" s="1"/>
  <c r="N273" i="84" s="1"/>
  <c r="O268" i="84" s="1"/>
  <c r="O273" i="84" s="1"/>
  <c r="P268" i="84" s="1"/>
  <c r="P273" i="84" s="1"/>
  <c r="Q268" i="84" s="1"/>
  <c r="Q273" i="84" s="1"/>
  <c r="R268" i="84" s="1"/>
  <c r="R273" i="84" s="1"/>
  <c r="S268" i="84" s="1"/>
  <c r="S273" i="84" s="1"/>
  <c r="T268" i="84" s="1"/>
  <c r="T273" i="84" s="1"/>
  <c r="U268" i="84" s="1"/>
  <c r="U273" i="84" s="1"/>
  <c r="V268" i="84" s="1"/>
  <c r="V273" i="84" s="1"/>
  <c r="W268" i="84" s="1"/>
  <c r="W273" i="84" s="1"/>
  <c r="X268" i="84" s="1"/>
  <c r="X273" i="84" s="1"/>
  <c r="Y268" i="84" s="1"/>
  <c r="Y273" i="84" s="1"/>
  <c r="Z268" i="84" s="1"/>
  <c r="Z273" i="84" s="1"/>
  <c r="AA268" i="84" s="1"/>
  <c r="AA273" i="84" s="1"/>
  <c r="AB268" i="84" s="1"/>
  <c r="AB273" i="84" s="1"/>
  <c r="AC268" i="84" s="1"/>
  <c r="AC273" i="84" s="1"/>
  <c r="AD268" i="84" s="1"/>
  <c r="AD273" i="84" s="1"/>
  <c r="AE268" i="84" s="1"/>
  <c r="AE273" i="84" s="1"/>
  <c r="AF268" i="84" s="1"/>
  <c r="AF273" i="84" s="1"/>
  <c r="AG268" i="84" s="1"/>
  <c r="AG273" i="84" s="1"/>
  <c r="AH268" i="84" s="1"/>
  <c r="AH273" i="84" s="1"/>
  <c r="AI268" i="84" s="1"/>
  <c r="AI273" i="84" s="1"/>
  <c r="AJ268" i="84" s="1"/>
  <c r="AJ273" i="84" s="1"/>
  <c r="AK268" i="84" s="1"/>
  <c r="AK273" i="84" s="1"/>
  <c r="AL268" i="84" s="1"/>
  <c r="AL273" i="84" s="1"/>
  <c r="AM268" i="84" s="1"/>
  <c r="AM273" i="84" s="1"/>
  <c r="AN268" i="84" s="1"/>
  <c r="AN273" i="84" s="1"/>
  <c r="AO268" i="84" s="1"/>
  <c r="AO273" i="84" s="1"/>
  <c r="AP268" i="84" s="1"/>
  <c r="AP273" i="84" s="1"/>
  <c r="AQ268" i="84" s="1"/>
  <c r="AQ273" i="84" s="1"/>
  <c r="AR268" i="84" s="1"/>
  <c r="AR273" i="84" s="1"/>
  <c r="AS268" i="84" s="1"/>
  <c r="AS273" i="84" s="1"/>
  <c r="AT268" i="84" s="1"/>
  <c r="AT273" i="84" s="1"/>
  <c r="AU268" i="84" s="1"/>
  <c r="AU273" i="84" s="1"/>
  <c r="AV268" i="84" s="1"/>
  <c r="AV273" i="84" s="1"/>
  <c r="AW268" i="84" s="1"/>
  <c r="AW273" i="84" s="1"/>
  <c r="AX268" i="84" s="1"/>
  <c r="AX273" i="84" s="1"/>
  <c r="AY268" i="84" s="1"/>
  <c r="AY273" i="84" s="1"/>
  <c r="AZ268" i="84" s="1"/>
  <c r="AZ273" i="84" s="1"/>
  <c r="BA268" i="84" s="1"/>
  <c r="BA273" i="84" s="1"/>
  <c r="BB268" i="84" s="1"/>
  <c r="BB273" i="84" s="1"/>
  <c r="BC268" i="84" s="1"/>
  <c r="BC273" i="84" s="1"/>
  <c r="BD268" i="84" s="1"/>
  <c r="BD273" i="84" s="1"/>
  <c r="BE268" i="84" s="1"/>
  <c r="BE273" i="84" s="1"/>
  <c r="BF268" i="84" s="1"/>
  <c r="BF273" i="84" s="1"/>
  <c r="BG268" i="84" s="1"/>
  <c r="BG273" i="84" s="1"/>
  <c r="BH268" i="84" s="1"/>
  <c r="BH273" i="84" s="1"/>
  <c r="BI268" i="84" s="1"/>
  <c r="BI273" i="84" s="1"/>
  <c r="BJ268" i="84" s="1"/>
  <c r="BJ273" i="84" s="1"/>
  <c r="BK268" i="84" s="1"/>
  <c r="BK273" i="84" s="1"/>
  <c r="BL268" i="84" s="1"/>
  <c r="BL273" i="84" s="1"/>
  <c r="BM268" i="84" s="1"/>
  <c r="BM273" i="84" s="1"/>
  <c r="BN268" i="84" s="1"/>
  <c r="BN273" i="84" s="1"/>
  <c r="BO268" i="84" s="1"/>
  <c r="BO273" i="84" s="1"/>
  <c r="BP268" i="84" s="1"/>
  <c r="BP273" i="84" s="1"/>
  <c r="BQ268" i="84" s="1"/>
  <c r="BQ273" i="84" s="1"/>
  <c r="BR268" i="84" s="1"/>
  <c r="BR273" i="84" s="1"/>
  <c r="BS268" i="84" s="1"/>
  <c r="BS273" i="84" s="1"/>
  <c r="BT268" i="84" s="1"/>
  <c r="BT273" i="84" s="1"/>
  <c r="BU268" i="84" s="1"/>
  <c r="BU273" i="84" s="1"/>
  <c r="BV268" i="84" s="1"/>
  <c r="BV273" i="84" s="1"/>
  <c r="BW268" i="84" s="1"/>
  <c r="BW273" i="84" s="1"/>
  <c r="BX268" i="84" s="1"/>
  <c r="D276" i="84"/>
  <c r="D281" i="84" s="1"/>
  <c r="E276" i="84" s="1"/>
  <c r="E281" i="84" s="1"/>
  <c r="F276" i="84" s="1"/>
  <c r="F281" i="84" s="1"/>
  <c r="G276" i="84" s="1"/>
  <c r="G281" i="84" s="1"/>
  <c r="H276" i="84" s="1"/>
  <c r="H281" i="84" s="1"/>
  <c r="I276" i="84" s="1"/>
  <c r="I281" i="84" s="1"/>
  <c r="J276" i="84" s="1"/>
  <c r="J281" i="84" s="1"/>
  <c r="K276" i="84" s="1"/>
  <c r="K281" i="84" s="1"/>
  <c r="L276" i="84" s="1"/>
  <c r="L281" i="84" s="1"/>
  <c r="M276" i="84" s="1"/>
  <c r="M281" i="84" s="1"/>
  <c r="N276" i="84" s="1"/>
  <c r="N281" i="84" s="1"/>
  <c r="O276" i="84" s="1"/>
  <c r="O281" i="84" s="1"/>
  <c r="P276" i="84" s="1"/>
  <c r="P281" i="84" s="1"/>
  <c r="Q276" i="84" s="1"/>
  <c r="Q281" i="84" s="1"/>
  <c r="R276" i="84" s="1"/>
  <c r="R281" i="84" s="1"/>
  <c r="S276" i="84" s="1"/>
  <c r="S281" i="84" s="1"/>
  <c r="T276" i="84" s="1"/>
  <c r="T281" i="84" s="1"/>
  <c r="U276" i="84" s="1"/>
  <c r="U281" i="84" s="1"/>
  <c r="V276" i="84" s="1"/>
  <c r="V281" i="84" s="1"/>
  <c r="W276" i="84" s="1"/>
  <c r="W281" i="84" s="1"/>
  <c r="X276" i="84" s="1"/>
  <c r="X281" i="84" s="1"/>
  <c r="Y276" i="84" s="1"/>
  <c r="Y281" i="84" s="1"/>
  <c r="Z276" i="84" s="1"/>
  <c r="Z281" i="84" s="1"/>
  <c r="AA276" i="84" s="1"/>
  <c r="AA281" i="84" s="1"/>
  <c r="AB276" i="84" s="1"/>
  <c r="AB281" i="84" s="1"/>
  <c r="AC276" i="84" s="1"/>
  <c r="AC281" i="84" s="1"/>
  <c r="AD276" i="84" s="1"/>
  <c r="AD281" i="84" s="1"/>
  <c r="AE276" i="84" s="1"/>
  <c r="AE281" i="84" s="1"/>
  <c r="AF276" i="84" s="1"/>
  <c r="AF281" i="84" s="1"/>
  <c r="AG276" i="84" s="1"/>
  <c r="AG281" i="84" s="1"/>
  <c r="AH276" i="84" s="1"/>
  <c r="AH281" i="84" s="1"/>
  <c r="AI276" i="84" s="1"/>
  <c r="AI281" i="84" s="1"/>
  <c r="AJ276" i="84" s="1"/>
  <c r="AJ281" i="84" s="1"/>
  <c r="AK276" i="84" s="1"/>
  <c r="AK281" i="84" s="1"/>
  <c r="AL276" i="84" s="1"/>
  <c r="AL281" i="84" s="1"/>
  <c r="AM276" i="84" s="1"/>
  <c r="AM281" i="84" s="1"/>
  <c r="AN276" i="84" s="1"/>
  <c r="AN281" i="84" s="1"/>
  <c r="AO276" i="84" s="1"/>
  <c r="AO281" i="84" s="1"/>
  <c r="AP276" i="84" s="1"/>
  <c r="AP281" i="84" s="1"/>
  <c r="AQ276" i="84" s="1"/>
  <c r="AQ281" i="84" s="1"/>
  <c r="AR276" i="84" s="1"/>
  <c r="AR281" i="84" s="1"/>
  <c r="AS276" i="84" s="1"/>
  <c r="AS281" i="84" s="1"/>
  <c r="AT276" i="84" s="1"/>
  <c r="AT281" i="84" s="1"/>
  <c r="AU276" i="84" s="1"/>
  <c r="AU281" i="84" s="1"/>
  <c r="AV276" i="84" s="1"/>
  <c r="AV281" i="84" s="1"/>
  <c r="AW276" i="84" s="1"/>
  <c r="AW281" i="84" s="1"/>
  <c r="AX276" i="84" s="1"/>
  <c r="AX281" i="84" s="1"/>
  <c r="AY276" i="84" s="1"/>
  <c r="AY281" i="84" s="1"/>
  <c r="AZ276" i="84" s="1"/>
  <c r="AZ281" i="84" s="1"/>
  <c r="BA276" i="84" s="1"/>
  <c r="BA281" i="84" s="1"/>
  <c r="BB276" i="84" s="1"/>
  <c r="BB281" i="84" s="1"/>
  <c r="BC276" i="84" s="1"/>
  <c r="BC281" i="84" s="1"/>
  <c r="BD276" i="84" s="1"/>
  <c r="BD281" i="84" s="1"/>
  <c r="BE276" i="84" s="1"/>
  <c r="BE281" i="84" s="1"/>
  <c r="BF276" i="84" s="1"/>
  <c r="BF281" i="84" s="1"/>
  <c r="BG276" i="84" s="1"/>
  <c r="BG281" i="84" s="1"/>
  <c r="BH276" i="84" s="1"/>
  <c r="BH281" i="84" s="1"/>
  <c r="BI276" i="84" s="1"/>
  <c r="BI281" i="84" s="1"/>
  <c r="BJ276" i="84" s="1"/>
  <c r="BJ281" i="84" s="1"/>
  <c r="BK276" i="84" s="1"/>
  <c r="BK281" i="84" s="1"/>
  <c r="BL276" i="84" s="1"/>
  <c r="BL281" i="84" s="1"/>
  <c r="BM276" i="84" s="1"/>
  <c r="BM281" i="84" s="1"/>
  <c r="BN276" i="84" s="1"/>
  <c r="BN281" i="84" s="1"/>
  <c r="BO276" i="84" s="1"/>
  <c r="BO281" i="84" s="1"/>
  <c r="BP276" i="84" s="1"/>
  <c r="BP281" i="84" s="1"/>
  <c r="BQ276" i="84" s="1"/>
  <c r="BQ281" i="84" s="1"/>
  <c r="BR276" i="84" s="1"/>
  <c r="BR281" i="84" s="1"/>
  <c r="BS276" i="84" s="1"/>
  <c r="BS281" i="84" s="1"/>
  <c r="BT276" i="84" s="1"/>
  <c r="BT281" i="84" s="1"/>
  <c r="BU276" i="84" s="1"/>
  <c r="BU281" i="84" s="1"/>
  <c r="BV276" i="84" s="1"/>
  <c r="BV281" i="84" s="1"/>
  <c r="BW276" i="84" s="1"/>
  <c r="BW281" i="84" s="1"/>
  <c r="BX276" i="84" s="1"/>
  <c r="BX279" i="84"/>
  <c r="BY279" i="84"/>
  <c r="BZ279" i="84"/>
  <c r="CA279" i="84"/>
  <c r="CB279" i="84"/>
  <c r="CC279" i="84"/>
  <c r="CD279" i="84"/>
  <c r="CE279" i="84"/>
  <c r="CF279" i="84"/>
  <c r="CG279" i="84"/>
  <c r="CH279" i="84"/>
  <c r="CI279" i="84"/>
  <c r="D280" i="84"/>
  <c r="E280" i="84"/>
  <c r="F280" i="84"/>
  <c r="G280" i="84"/>
  <c r="H280" i="84"/>
  <c r="I280" i="84"/>
  <c r="J280" i="84"/>
  <c r="K280" i="84"/>
  <c r="L280" i="84"/>
  <c r="M280" i="84"/>
  <c r="N280" i="84"/>
  <c r="O280" i="84"/>
  <c r="P280" i="84"/>
  <c r="Q280" i="84"/>
  <c r="R280" i="84"/>
  <c r="S280" i="84"/>
  <c r="T280" i="84"/>
  <c r="U280" i="84"/>
  <c r="V280" i="84"/>
  <c r="W280" i="84"/>
  <c r="X280" i="84"/>
  <c r="Y280" i="84"/>
  <c r="Z280" i="84"/>
  <c r="AA280" i="84"/>
  <c r="AB280" i="84"/>
  <c r="AC280" i="84"/>
  <c r="AD280" i="84"/>
  <c r="AE280" i="84"/>
  <c r="AF280" i="84"/>
  <c r="AG280" i="84"/>
  <c r="AH280" i="84"/>
  <c r="AI280" i="84"/>
  <c r="AJ280" i="84"/>
  <c r="AK280" i="84"/>
  <c r="AL280" i="84"/>
  <c r="AM280" i="84"/>
  <c r="AN280" i="84"/>
  <c r="AO280" i="84"/>
  <c r="AP280" i="84"/>
  <c r="AQ280" i="84"/>
  <c r="AR280" i="84"/>
  <c r="AS280" i="84"/>
  <c r="AT280" i="84"/>
  <c r="AU280" i="84"/>
  <c r="AV280" i="84"/>
  <c r="AW280" i="84"/>
  <c r="AX280" i="84"/>
  <c r="AY280" i="84"/>
  <c r="AZ280" i="84"/>
  <c r="BA280" i="84"/>
  <c r="BB280" i="84"/>
  <c r="BC280" i="84"/>
  <c r="BD280" i="84"/>
  <c r="BE280" i="84"/>
  <c r="BF280" i="84"/>
  <c r="BG280" i="84"/>
  <c r="BH280" i="84"/>
  <c r="BI280" i="84"/>
  <c r="BJ280" i="84"/>
  <c r="BK280" i="84"/>
  <c r="BL280" i="84"/>
  <c r="BM280" i="84"/>
  <c r="BN280" i="84"/>
  <c r="BO280" i="84"/>
  <c r="BP280" i="84"/>
  <c r="BQ280" i="84"/>
  <c r="BR280" i="84"/>
  <c r="BS280" i="84"/>
  <c r="BT280" i="84"/>
  <c r="BU280" i="84"/>
  <c r="BV280" i="84"/>
  <c r="BW280" i="84"/>
  <c r="BX280" i="84"/>
  <c r="BY280" i="84"/>
  <c r="BZ280" i="84"/>
  <c r="CA280" i="84"/>
  <c r="CB280" i="84"/>
  <c r="CC280" i="84"/>
  <c r="CD280" i="84"/>
  <c r="CE280" i="84"/>
  <c r="CF280" i="84"/>
  <c r="CG280" i="84"/>
  <c r="CH280" i="84"/>
  <c r="CI280" i="84"/>
  <c r="CJ280" i="84"/>
  <c r="CK280" i="84"/>
  <c r="CL280" i="84"/>
  <c r="CM280" i="84"/>
  <c r="D284" i="84"/>
  <c r="BX287" i="84"/>
  <c r="BY287" i="84"/>
  <c r="BZ287" i="84"/>
  <c r="CA287" i="84"/>
  <c r="CB287" i="84"/>
  <c r="CC287" i="84"/>
  <c r="CD287" i="84"/>
  <c r="CE287" i="84"/>
  <c r="CF287" i="84"/>
  <c r="CG287" i="84"/>
  <c r="CH287" i="84"/>
  <c r="CI287" i="84"/>
  <c r="D288" i="84"/>
  <c r="E288" i="84"/>
  <c r="F288" i="84"/>
  <c r="G288" i="84"/>
  <c r="H288" i="84"/>
  <c r="I288" i="84"/>
  <c r="J288" i="84"/>
  <c r="K288" i="84"/>
  <c r="L288" i="84"/>
  <c r="M288" i="84"/>
  <c r="N288" i="84"/>
  <c r="O288" i="84"/>
  <c r="P288" i="84"/>
  <c r="Q288" i="84"/>
  <c r="R288" i="84"/>
  <c r="S288" i="84"/>
  <c r="T288" i="84"/>
  <c r="U288" i="84"/>
  <c r="V288" i="84"/>
  <c r="W288" i="84"/>
  <c r="X288" i="84"/>
  <c r="Y288" i="84"/>
  <c r="Z288" i="84"/>
  <c r="AA288" i="84"/>
  <c r="AB288" i="84"/>
  <c r="AC288" i="84"/>
  <c r="AD288" i="84"/>
  <c r="AE288" i="84"/>
  <c r="AF288" i="84"/>
  <c r="AG288" i="84"/>
  <c r="AH288" i="84"/>
  <c r="AI288" i="84"/>
  <c r="AJ288" i="84"/>
  <c r="AK288" i="84"/>
  <c r="AL288" i="84"/>
  <c r="AM288" i="84"/>
  <c r="AN288" i="84"/>
  <c r="AO288" i="84"/>
  <c r="AP288" i="84"/>
  <c r="AQ288" i="84"/>
  <c r="AR288" i="84"/>
  <c r="AS288" i="84"/>
  <c r="AT288" i="84"/>
  <c r="AU288" i="84"/>
  <c r="AV288" i="84"/>
  <c r="AW288" i="84"/>
  <c r="AX288" i="84"/>
  <c r="AY288" i="84"/>
  <c r="AZ288" i="84"/>
  <c r="BA288" i="84"/>
  <c r="BB288" i="84"/>
  <c r="BC288" i="84"/>
  <c r="BD288" i="84"/>
  <c r="BE288" i="84"/>
  <c r="BF288" i="84"/>
  <c r="BG288" i="84"/>
  <c r="BH288" i="84"/>
  <c r="BI288" i="84"/>
  <c r="BJ288" i="84"/>
  <c r="BK288" i="84"/>
  <c r="BL288" i="84"/>
  <c r="BM288" i="84"/>
  <c r="BN288" i="84"/>
  <c r="BO288" i="84"/>
  <c r="BP288" i="84"/>
  <c r="BQ288" i="84"/>
  <c r="BR288" i="84"/>
  <c r="BS288" i="84"/>
  <c r="BT288" i="84"/>
  <c r="BU288" i="84"/>
  <c r="BV288" i="84"/>
  <c r="BW288" i="84"/>
  <c r="BX288" i="84"/>
  <c r="BY288" i="84"/>
  <c r="BZ288" i="84"/>
  <c r="CA288" i="84"/>
  <c r="CB288" i="84"/>
  <c r="CC288" i="84"/>
  <c r="CD288" i="84"/>
  <c r="CE288" i="84"/>
  <c r="CF288" i="84"/>
  <c r="CG288" i="84"/>
  <c r="CH288" i="84"/>
  <c r="CI288" i="84"/>
  <c r="CJ288" i="84"/>
  <c r="CK288" i="84"/>
  <c r="CL288" i="84"/>
  <c r="CM288" i="84"/>
  <c r="D289" i="84"/>
  <c r="E284" i="84" s="1"/>
  <c r="E289" i="84" s="1"/>
  <c r="F284" i="84" s="1"/>
  <c r="F289" i="84" s="1"/>
  <c r="G284" i="84" s="1"/>
  <c r="G289" i="84" s="1"/>
  <c r="H284" i="84" s="1"/>
  <c r="H289" i="84" s="1"/>
  <c r="I284" i="84" s="1"/>
  <c r="I289" i="84" s="1"/>
  <c r="J284" i="84" s="1"/>
  <c r="J289" i="84" s="1"/>
  <c r="K284" i="84" s="1"/>
  <c r="K289" i="84" s="1"/>
  <c r="L284" i="84" s="1"/>
  <c r="L289" i="84" s="1"/>
  <c r="M284" i="84" s="1"/>
  <c r="M289" i="84" s="1"/>
  <c r="N284" i="84" s="1"/>
  <c r="N289" i="84" s="1"/>
  <c r="O284" i="84" s="1"/>
  <c r="O289" i="84" s="1"/>
  <c r="P284" i="84" s="1"/>
  <c r="P289" i="84" s="1"/>
  <c r="Q284" i="84" s="1"/>
  <c r="Q289" i="84" s="1"/>
  <c r="R284" i="84" s="1"/>
  <c r="R289" i="84" s="1"/>
  <c r="S284" i="84" s="1"/>
  <c r="S289" i="84" s="1"/>
  <c r="T284" i="84" s="1"/>
  <c r="T289" i="84" s="1"/>
  <c r="U284" i="84" s="1"/>
  <c r="U289" i="84" s="1"/>
  <c r="V284" i="84" s="1"/>
  <c r="V289" i="84" s="1"/>
  <c r="W284" i="84" s="1"/>
  <c r="W289" i="84" s="1"/>
  <c r="X284" i="84" s="1"/>
  <c r="X289" i="84" s="1"/>
  <c r="Y284" i="84" s="1"/>
  <c r="Y289" i="84" s="1"/>
  <c r="Z284" i="84" s="1"/>
  <c r="Z289" i="84" s="1"/>
  <c r="AA284" i="84" s="1"/>
  <c r="AA289" i="84" s="1"/>
  <c r="AB284" i="84" s="1"/>
  <c r="AB289" i="84" s="1"/>
  <c r="AC284" i="84" s="1"/>
  <c r="AC289" i="84" s="1"/>
  <c r="AD284" i="84" s="1"/>
  <c r="AD289" i="84" s="1"/>
  <c r="AE284" i="84" s="1"/>
  <c r="AE289" i="84" s="1"/>
  <c r="AF284" i="84" s="1"/>
  <c r="AF289" i="84" s="1"/>
  <c r="AG284" i="84" s="1"/>
  <c r="AG289" i="84" s="1"/>
  <c r="AH284" i="84" s="1"/>
  <c r="AH289" i="84" s="1"/>
  <c r="AI284" i="84" s="1"/>
  <c r="AI289" i="84" s="1"/>
  <c r="AJ284" i="84" s="1"/>
  <c r="AJ289" i="84" s="1"/>
  <c r="AK284" i="84" s="1"/>
  <c r="AK289" i="84" s="1"/>
  <c r="AL284" i="84" s="1"/>
  <c r="AL289" i="84" s="1"/>
  <c r="AM284" i="84" s="1"/>
  <c r="AM289" i="84" s="1"/>
  <c r="AN284" i="84" s="1"/>
  <c r="AN289" i="84" s="1"/>
  <c r="AO284" i="84" s="1"/>
  <c r="AO289" i="84" s="1"/>
  <c r="AP284" i="84" s="1"/>
  <c r="AP289" i="84" s="1"/>
  <c r="AQ284" i="84" s="1"/>
  <c r="AQ289" i="84" s="1"/>
  <c r="AR284" i="84" s="1"/>
  <c r="AR289" i="84" s="1"/>
  <c r="AS284" i="84" s="1"/>
  <c r="AS289" i="84" s="1"/>
  <c r="AT284" i="84" s="1"/>
  <c r="AT289" i="84" s="1"/>
  <c r="AU284" i="84" s="1"/>
  <c r="AU289" i="84" s="1"/>
  <c r="AV284" i="84" s="1"/>
  <c r="AV289" i="84" s="1"/>
  <c r="AW284" i="84" s="1"/>
  <c r="AW289" i="84" s="1"/>
  <c r="AX284" i="84" s="1"/>
  <c r="AX289" i="84" s="1"/>
  <c r="AY284" i="84" s="1"/>
  <c r="AY289" i="84" s="1"/>
  <c r="AZ284" i="84" s="1"/>
  <c r="AZ289" i="84" s="1"/>
  <c r="BA284" i="84" s="1"/>
  <c r="BA289" i="84" s="1"/>
  <c r="BB284" i="84" s="1"/>
  <c r="BB289" i="84" s="1"/>
  <c r="BC284" i="84" s="1"/>
  <c r="BC289" i="84" s="1"/>
  <c r="BD284" i="84" s="1"/>
  <c r="BD289" i="84" s="1"/>
  <c r="BE284" i="84" s="1"/>
  <c r="BE289" i="84" s="1"/>
  <c r="BF284" i="84" s="1"/>
  <c r="BF289" i="84" s="1"/>
  <c r="BG284" i="84" s="1"/>
  <c r="BG289" i="84" s="1"/>
  <c r="BH284" i="84" s="1"/>
  <c r="BH289" i="84" s="1"/>
  <c r="BI284" i="84" s="1"/>
  <c r="BI289" i="84" s="1"/>
  <c r="BJ284" i="84" s="1"/>
  <c r="BJ289" i="84" s="1"/>
  <c r="BK284" i="84" s="1"/>
  <c r="BK289" i="84" s="1"/>
  <c r="BL284" i="84" s="1"/>
  <c r="BL289" i="84" s="1"/>
  <c r="BM284" i="84" s="1"/>
  <c r="BM289" i="84" s="1"/>
  <c r="BN284" i="84" s="1"/>
  <c r="BN289" i="84" s="1"/>
  <c r="BO284" i="84" s="1"/>
  <c r="BO289" i="84" s="1"/>
  <c r="BP284" i="84" s="1"/>
  <c r="BP289" i="84" s="1"/>
  <c r="BQ284" i="84" s="1"/>
  <c r="BQ289" i="84" s="1"/>
  <c r="BR284" i="84" s="1"/>
  <c r="BR289" i="84" s="1"/>
  <c r="BS284" i="84" s="1"/>
  <c r="BS289" i="84" s="1"/>
  <c r="BT284" i="84" s="1"/>
  <c r="BT289" i="84" s="1"/>
  <c r="BU284" i="84" s="1"/>
  <c r="BU289" i="84" s="1"/>
  <c r="BV284" i="84" s="1"/>
  <c r="BV289" i="84" s="1"/>
  <c r="BW284" i="84" s="1"/>
  <c r="BW289" i="84" s="1"/>
  <c r="BX284" i="84" s="1"/>
  <c r="BX289" i="84" s="1"/>
  <c r="BY284" i="84" s="1"/>
  <c r="D292" i="84"/>
  <c r="BX295" i="84"/>
  <c r="BY295" i="84"/>
  <c r="BZ295" i="84"/>
  <c r="CA295" i="84"/>
  <c r="CB295" i="84"/>
  <c r="CC295" i="84"/>
  <c r="CD295" i="84"/>
  <c r="CE295" i="84"/>
  <c r="CF295" i="84"/>
  <c r="CG295" i="84"/>
  <c r="CH295" i="84"/>
  <c r="CI295" i="84"/>
  <c r="D296" i="84"/>
  <c r="E296" i="84"/>
  <c r="F296" i="84"/>
  <c r="G296" i="84"/>
  <c r="H296" i="84"/>
  <c r="I296" i="84"/>
  <c r="J296" i="84"/>
  <c r="K296" i="84"/>
  <c r="L296" i="84"/>
  <c r="M296" i="84"/>
  <c r="N296" i="84"/>
  <c r="O296" i="84"/>
  <c r="P296" i="84"/>
  <c r="Q296" i="84"/>
  <c r="R296" i="84"/>
  <c r="S296" i="84"/>
  <c r="T296" i="84"/>
  <c r="U296" i="84"/>
  <c r="V296" i="84"/>
  <c r="W296" i="84"/>
  <c r="X296" i="84"/>
  <c r="Y296" i="84"/>
  <c r="Z296" i="84"/>
  <c r="AA296" i="84"/>
  <c r="AB296" i="84"/>
  <c r="AC296" i="84"/>
  <c r="AD296" i="84"/>
  <c r="AE296" i="84"/>
  <c r="AF296" i="84"/>
  <c r="AG296" i="84"/>
  <c r="AH296" i="84"/>
  <c r="AI296" i="84"/>
  <c r="AJ296" i="84"/>
  <c r="AK296" i="84"/>
  <c r="AL296" i="84"/>
  <c r="AM296" i="84"/>
  <c r="AN296" i="84"/>
  <c r="AO296" i="84"/>
  <c r="AP296" i="84"/>
  <c r="AQ296" i="84"/>
  <c r="AR296" i="84"/>
  <c r="AS296" i="84"/>
  <c r="AT296" i="84"/>
  <c r="AU296" i="84"/>
  <c r="AV296" i="84"/>
  <c r="AW296" i="84"/>
  <c r="AX296" i="84"/>
  <c r="AY296" i="84"/>
  <c r="AZ296" i="84"/>
  <c r="BA296" i="84"/>
  <c r="BB296" i="84"/>
  <c r="BC296" i="84"/>
  <c r="BD296" i="84"/>
  <c r="BE296" i="84"/>
  <c r="BF296" i="84"/>
  <c r="BG296" i="84"/>
  <c r="BH296" i="84"/>
  <c r="BI296" i="84"/>
  <c r="BJ296" i="84"/>
  <c r="BK296" i="84"/>
  <c r="BL296" i="84"/>
  <c r="BM296" i="84"/>
  <c r="BN296" i="84"/>
  <c r="BO296" i="84"/>
  <c r="BP296" i="84"/>
  <c r="BQ296" i="84"/>
  <c r="BR296" i="84"/>
  <c r="BS296" i="84"/>
  <c r="BT296" i="84"/>
  <c r="BU296" i="84"/>
  <c r="BV296" i="84"/>
  <c r="BW296" i="84"/>
  <c r="BX296" i="84"/>
  <c r="BY296" i="84"/>
  <c r="BZ296" i="84"/>
  <c r="CA296" i="84"/>
  <c r="CB296" i="84"/>
  <c r="CC296" i="84"/>
  <c r="CD296" i="84"/>
  <c r="CE296" i="84"/>
  <c r="CF296" i="84"/>
  <c r="CG296" i="84"/>
  <c r="CH296" i="84"/>
  <c r="CI296" i="84"/>
  <c r="CJ296" i="84"/>
  <c r="CK296" i="84"/>
  <c r="CL296" i="84"/>
  <c r="CM296" i="84"/>
  <c r="D297" i="84"/>
  <c r="E292" i="84" s="1"/>
  <c r="E297" i="84" s="1"/>
  <c r="F292" i="84" s="1"/>
  <c r="F297" i="84" s="1"/>
  <c r="G292" i="84" s="1"/>
  <c r="G297" i="84" s="1"/>
  <c r="H292" i="84" s="1"/>
  <c r="H297" i="84" s="1"/>
  <c r="I292" i="84" s="1"/>
  <c r="I297" i="84" s="1"/>
  <c r="J292" i="84" s="1"/>
  <c r="J297" i="84" s="1"/>
  <c r="K292" i="84" s="1"/>
  <c r="K297" i="84" s="1"/>
  <c r="L292" i="84" s="1"/>
  <c r="L297" i="84" s="1"/>
  <c r="M292" i="84" s="1"/>
  <c r="M297" i="84" s="1"/>
  <c r="N292" i="84" s="1"/>
  <c r="N297" i="84" s="1"/>
  <c r="O292" i="84" s="1"/>
  <c r="O297" i="84" s="1"/>
  <c r="P292" i="84" s="1"/>
  <c r="P297" i="84" s="1"/>
  <c r="Q292" i="84" s="1"/>
  <c r="Q297" i="84" s="1"/>
  <c r="R292" i="84" s="1"/>
  <c r="R297" i="84" s="1"/>
  <c r="S292" i="84" s="1"/>
  <c r="S297" i="84" s="1"/>
  <c r="T292" i="84" s="1"/>
  <c r="T297" i="84" s="1"/>
  <c r="U292" i="84" s="1"/>
  <c r="U297" i="84" s="1"/>
  <c r="V292" i="84" s="1"/>
  <c r="V297" i="84" s="1"/>
  <c r="W292" i="84" s="1"/>
  <c r="W297" i="84" s="1"/>
  <c r="X292" i="84" s="1"/>
  <c r="X297" i="84" s="1"/>
  <c r="Y292" i="84" s="1"/>
  <c r="Y297" i="84" s="1"/>
  <c r="Z292" i="84" s="1"/>
  <c r="Z297" i="84" s="1"/>
  <c r="AA292" i="84" s="1"/>
  <c r="AA297" i="84" s="1"/>
  <c r="AB292" i="84" s="1"/>
  <c r="AB297" i="84" s="1"/>
  <c r="AC292" i="84" s="1"/>
  <c r="AC297" i="84" s="1"/>
  <c r="AD292" i="84" s="1"/>
  <c r="AD297" i="84" s="1"/>
  <c r="AE292" i="84" s="1"/>
  <c r="AE297" i="84" s="1"/>
  <c r="AF292" i="84" s="1"/>
  <c r="AF297" i="84" s="1"/>
  <c r="AG292" i="84" s="1"/>
  <c r="AG297" i="84" s="1"/>
  <c r="AH292" i="84" s="1"/>
  <c r="AH297" i="84" s="1"/>
  <c r="AI292" i="84" s="1"/>
  <c r="AI297" i="84" s="1"/>
  <c r="AJ292" i="84" s="1"/>
  <c r="AJ297" i="84" s="1"/>
  <c r="AK292" i="84" s="1"/>
  <c r="AK297" i="84" s="1"/>
  <c r="AL292" i="84" s="1"/>
  <c r="AL297" i="84" s="1"/>
  <c r="AM292" i="84" s="1"/>
  <c r="AM297" i="84" s="1"/>
  <c r="AN292" i="84" s="1"/>
  <c r="AN297" i="84" s="1"/>
  <c r="AO292" i="84" s="1"/>
  <c r="AO297" i="84" s="1"/>
  <c r="AP292" i="84" s="1"/>
  <c r="AP297" i="84" s="1"/>
  <c r="AQ292" i="84" s="1"/>
  <c r="AQ297" i="84" s="1"/>
  <c r="AR292" i="84" s="1"/>
  <c r="AR297" i="84" s="1"/>
  <c r="AS292" i="84" s="1"/>
  <c r="AS297" i="84" s="1"/>
  <c r="AT292" i="84" s="1"/>
  <c r="AT297" i="84" s="1"/>
  <c r="AU292" i="84" s="1"/>
  <c r="AU297" i="84" s="1"/>
  <c r="AV292" i="84" s="1"/>
  <c r="AV297" i="84" s="1"/>
  <c r="AW292" i="84" s="1"/>
  <c r="AW297" i="84" s="1"/>
  <c r="AX292" i="84" s="1"/>
  <c r="AX297" i="84" s="1"/>
  <c r="AY292" i="84" s="1"/>
  <c r="AY297" i="84" s="1"/>
  <c r="AZ292" i="84" s="1"/>
  <c r="AZ297" i="84" s="1"/>
  <c r="BA292" i="84" s="1"/>
  <c r="BA297" i="84" s="1"/>
  <c r="BB292" i="84" s="1"/>
  <c r="BB297" i="84" s="1"/>
  <c r="BC292" i="84" s="1"/>
  <c r="BC297" i="84" s="1"/>
  <c r="BD292" i="84" s="1"/>
  <c r="BD297" i="84" s="1"/>
  <c r="BE292" i="84" s="1"/>
  <c r="BE297" i="84" s="1"/>
  <c r="BF292" i="84" s="1"/>
  <c r="BF297" i="84" s="1"/>
  <c r="BG292" i="84" s="1"/>
  <c r="BG297" i="84" s="1"/>
  <c r="BH292" i="84" s="1"/>
  <c r="BH297" i="84" s="1"/>
  <c r="BI292" i="84" s="1"/>
  <c r="BI297" i="84" s="1"/>
  <c r="BJ292" i="84" s="1"/>
  <c r="BJ297" i="84" s="1"/>
  <c r="BK292" i="84" s="1"/>
  <c r="BK297" i="84" s="1"/>
  <c r="BL292" i="84" s="1"/>
  <c r="BL297" i="84" s="1"/>
  <c r="BM292" i="84" s="1"/>
  <c r="BM297" i="84" s="1"/>
  <c r="BN292" i="84" s="1"/>
  <c r="BN297" i="84" s="1"/>
  <c r="BO292" i="84" s="1"/>
  <c r="BO297" i="84" s="1"/>
  <c r="BP292" i="84" s="1"/>
  <c r="BP297" i="84" s="1"/>
  <c r="BQ292" i="84" s="1"/>
  <c r="BQ297" i="84" s="1"/>
  <c r="BR292" i="84" s="1"/>
  <c r="BR297" i="84" s="1"/>
  <c r="BS292" i="84" s="1"/>
  <c r="BS297" i="84" s="1"/>
  <c r="BT292" i="84" s="1"/>
  <c r="BT297" i="84" s="1"/>
  <c r="BU292" i="84" s="1"/>
  <c r="BU297" i="84" s="1"/>
  <c r="BV292" i="84" s="1"/>
  <c r="BV297" i="84" s="1"/>
  <c r="BW292" i="84" s="1"/>
  <c r="BW297" i="84" s="1"/>
  <c r="BX292" i="84" s="1"/>
  <c r="BX297" i="84" s="1"/>
  <c r="BY292" i="84" s="1"/>
  <c r="BY297" i="84" s="1"/>
  <c r="BZ292" i="84" s="1"/>
  <c r="D300" i="84"/>
  <c r="D305" i="84"/>
  <c r="E305" i="84"/>
  <c r="F305" i="84"/>
  <c r="G305" i="84"/>
  <c r="H305" i="84"/>
  <c r="I305" i="84"/>
  <c r="J305" i="84"/>
  <c r="K305" i="84"/>
  <c r="L305" i="84"/>
  <c r="M305" i="84"/>
  <c r="N305" i="84"/>
  <c r="O305" i="84"/>
  <c r="P305" i="84"/>
  <c r="Q305" i="84"/>
  <c r="R305" i="84"/>
  <c r="S305" i="84"/>
  <c r="T305" i="84"/>
  <c r="U305" i="84"/>
  <c r="V305" i="84"/>
  <c r="W305" i="84"/>
  <c r="X305" i="84"/>
  <c r="Y305" i="84"/>
  <c r="Z305" i="84"/>
  <c r="AA305" i="84"/>
  <c r="AB305" i="84"/>
  <c r="AC305" i="84"/>
  <c r="AD305" i="84"/>
  <c r="AE305" i="84"/>
  <c r="AF305" i="84"/>
  <c r="AG305" i="84"/>
  <c r="AH305" i="84"/>
  <c r="AI305" i="84"/>
  <c r="AJ305" i="84"/>
  <c r="AK305" i="84"/>
  <c r="AL305" i="84"/>
  <c r="AM305" i="84"/>
  <c r="AN305" i="84"/>
  <c r="AO305" i="84"/>
  <c r="AP305" i="84"/>
  <c r="AQ305" i="84"/>
  <c r="AR305" i="84"/>
  <c r="AS305" i="84"/>
  <c r="AT305" i="84"/>
  <c r="AU305" i="84"/>
  <c r="AV305" i="84"/>
  <c r="AW305" i="84"/>
  <c r="AX305" i="84"/>
  <c r="AY305" i="84"/>
  <c r="AZ305" i="84"/>
  <c r="BA305" i="84"/>
  <c r="BB305" i="84"/>
  <c r="BC305" i="84"/>
  <c r="BD305" i="84"/>
  <c r="BE305" i="84"/>
  <c r="BF305" i="84"/>
  <c r="BG305" i="84"/>
  <c r="BH305" i="84"/>
  <c r="BI305" i="84"/>
  <c r="BJ305" i="84"/>
  <c r="BK305" i="84"/>
  <c r="BL305" i="84"/>
  <c r="BM305" i="84"/>
  <c r="BN305" i="84"/>
  <c r="BO305" i="84"/>
  <c r="BP305" i="84"/>
  <c r="BQ305" i="84"/>
  <c r="BR305" i="84"/>
  <c r="BS305" i="84"/>
  <c r="BT305" i="84"/>
  <c r="BU305" i="84"/>
  <c r="BV305" i="84"/>
  <c r="BW305" i="84"/>
  <c r="CJ305" i="84"/>
  <c r="CK305" i="84"/>
  <c r="CL305" i="84"/>
  <c r="CM305" i="84"/>
  <c r="D306" i="84"/>
  <c r="E300" i="84" s="1"/>
  <c r="D309" i="84"/>
  <c r="CA313" i="84"/>
  <c r="CA314" i="84" s="1"/>
  <c r="CB313" i="84"/>
  <c r="CC313" i="84"/>
  <c r="CC314" i="84" s="1"/>
  <c r="CD313" i="84"/>
  <c r="CD314" i="84" s="1"/>
  <c r="CE313" i="84"/>
  <c r="CE314" i="84" s="1"/>
  <c r="CF313" i="84"/>
  <c r="CF314" i="84" s="1"/>
  <c r="CG313" i="84"/>
  <c r="CG314" i="84" s="1"/>
  <c r="CH313" i="84"/>
  <c r="CH314" i="84" s="1"/>
  <c r="CI313" i="84"/>
  <c r="CI314" i="84" s="1"/>
  <c r="D314" i="84"/>
  <c r="E314" i="84"/>
  <c r="F314" i="84"/>
  <c r="G314" i="84"/>
  <c r="H314" i="84"/>
  <c r="I314" i="84"/>
  <c r="J314" i="84"/>
  <c r="K314" i="84"/>
  <c r="L314" i="84"/>
  <c r="M314" i="84"/>
  <c r="N314" i="84"/>
  <c r="O314" i="84"/>
  <c r="P314" i="84"/>
  <c r="Q314" i="84"/>
  <c r="R314" i="84"/>
  <c r="S314" i="84"/>
  <c r="T314" i="84"/>
  <c r="U314" i="84"/>
  <c r="V314" i="84"/>
  <c r="W314" i="84"/>
  <c r="X314" i="84"/>
  <c r="Y314" i="84"/>
  <c r="Z314" i="84"/>
  <c r="AA314" i="84"/>
  <c r="AB314" i="84"/>
  <c r="AC314" i="84"/>
  <c r="AD314" i="84"/>
  <c r="AE314" i="84"/>
  <c r="AF314" i="84"/>
  <c r="AG314" i="84"/>
  <c r="AH314" i="84"/>
  <c r="AI314" i="84"/>
  <c r="AJ314" i="84"/>
  <c r="AK314" i="84"/>
  <c r="AL314" i="84"/>
  <c r="AM314" i="84"/>
  <c r="AN314" i="84"/>
  <c r="AO314" i="84"/>
  <c r="AP314" i="84"/>
  <c r="AQ314" i="84"/>
  <c r="AR314" i="84"/>
  <c r="AS314" i="84"/>
  <c r="AT314" i="84"/>
  <c r="AU314" i="84"/>
  <c r="AV314" i="84"/>
  <c r="AW314" i="84"/>
  <c r="AX314" i="84"/>
  <c r="AY314" i="84"/>
  <c r="AZ314" i="84"/>
  <c r="BA314" i="84"/>
  <c r="BB314" i="84"/>
  <c r="BC314" i="84"/>
  <c r="BD314" i="84"/>
  <c r="BE314" i="84"/>
  <c r="BF314" i="84"/>
  <c r="BG314" i="84"/>
  <c r="BH314" i="84"/>
  <c r="BI314" i="84"/>
  <c r="BJ314" i="84"/>
  <c r="BK314" i="84"/>
  <c r="BL314" i="84"/>
  <c r="BM314" i="84"/>
  <c r="BN314" i="84"/>
  <c r="BO314" i="84"/>
  <c r="BP314" i="84"/>
  <c r="BQ314" i="84"/>
  <c r="BR314" i="84"/>
  <c r="BS314" i="84"/>
  <c r="BT314" i="84"/>
  <c r="BU314" i="84"/>
  <c r="BV314" i="84"/>
  <c r="BW314" i="84"/>
  <c r="CB314" i="84"/>
  <c r="CJ314" i="84"/>
  <c r="CK314" i="84"/>
  <c r="CL314" i="84"/>
  <c r="CM314" i="84"/>
  <c r="D318" i="84"/>
  <c r="D323" i="84" s="1"/>
  <c r="E318" i="84" s="1"/>
  <c r="E323" i="84" s="1"/>
  <c r="F318" i="84" s="1"/>
  <c r="F323" i="84" s="1"/>
  <c r="G318" i="84" s="1"/>
  <c r="G323" i="84" s="1"/>
  <c r="H318" i="84" s="1"/>
  <c r="H323" i="84" s="1"/>
  <c r="I318" i="84" s="1"/>
  <c r="I323" i="84" s="1"/>
  <c r="J318" i="84" s="1"/>
  <c r="J323" i="84" s="1"/>
  <c r="K318" i="84" s="1"/>
  <c r="K323" i="84" s="1"/>
  <c r="L318" i="84" s="1"/>
  <c r="L323" i="84" s="1"/>
  <c r="M318" i="84" s="1"/>
  <c r="M323" i="84" s="1"/>
  <c r="N318" i="84" s="1"/>
  <c r="N323" i="84" s="1"/>
  <c r="O318" i="84" s="1"/>
  <c r="O323" i="84" s="1"/>
  <c r="P318" i="84" s="1"/>
  <c r="P323" i="84" s="1"/>
  <c r="Q318" i="84" s="1"/>
  <c r="Q323" i="84" s="1"/>
  <c r="R318" i="84" s="1"/>
  <c r="R323" i="84" s="1"/>
  <c r="S318" i="84" s="1"/>
  <c r="S323" i="84" s="1"/>
  <c r="T318" i="84" s="1"/>
  <c r="T323" i="84" s="1"/>
  <c r="U318" i="84" s="1"/>
  <c r="U323" i="84" s="1"/>
  <c r="V318" i="84" s="1"/>
  <c r="V323" i="84" s="1"/>
  <c r="W318" i="84" s="1"/>
  <c r="W323" i="84" s="1"/>
  <c r="X318" i="84" s="1"/>
  <c r="X323" i="84" s="1"/>
  <c r="Y318" i="84" s="1"/>
  <c r="Y323" i="84" s="1"/>
  <c r="Z318" i="84" s="1"/>
  <c r="Z323" i="84" s="1"/>
  <c r="AA318" i="84" s="1"/>
  <c r="AA323" i="84" s="1"/>
  <c r="AB318" i="84" s="1"/>
  <c r="AB323" i="84" s="1"/>
  <c r="AC318" i="84" s="1"/>
  <c r="AC323" i="84" s="1"/>
  <c r="AD318" i="84" s="1"/>
  <c r="AD323" i="84" s="1"/>
  <c r="AE318" i="84" s="1"/>
  <c r="AE323" i="84" s="1"/>
  <c r="AF318" i="84" s="1"/>
  <c r="AF323" i="84" s="1"/>
  <c r="AG318" i="84" s="1"/>
  <c r="AG323" i="84" s="1"/>
  <c r="AH318" i="84" s="1"/>
  <c r="AH323" i="84" s="1"/>
  <c r="AI318" i="84" s="1"/>
  <c r="AI323" i="84" s="1"/>
  <c r="AJ318" i="84" s="1"/>
  <c r="AJ323" i="84" s="1"/>
  <c r="AK318" i="84" s="1"/>
  <c r="AK323" i="84" s="1"/>
  <c r="AL318" i="84" s="1"/>
  <c r="AL323" i="84" s="1"/>
  <c r="AM318" i="84" s="1"/>
  <c r="AM323" i="84" s="1"/>
  <c r="AN318" i="84" s="1"/>
  <c r="AN323" i="84" s="1"/>
  <c r="AO318" i="84" s="1"/>
  <c r="AO323" i="84" s="1"/>
  <c r="AP318" i="84" s="1"/>
  <c r="AP323" i="84" s="1"/>
  <c r="AQ318" i="84" s="1"/>
  <c r="AQ323" i="84" s="1"/>
  <c r="AR318" i="84" s="1"/>
  <c r="AR323" i="84" s="1"/>
  <c r="AS318" i="84" s="1"/>
  <c r="AS323" i="84" s="1"/>
  <c r="AT318" i="84" s="1"/>
  <c r="AT323" i="84" s="1"/>
  <c r="AU318" i="84" s="1"/>
  <c r="AU323" i="84" s="1"/>
  <c r="AV318" i="84" s="1"/>
  <c r="AV323" i="84" s="1"/>
  <c r="AW318" i="84" s="1"/>
  <c r="AW323" i="84" s="1"/>
  <c r="AX318" i="84" s="1"/>
  <c r="AX323" i="84" s="1"/>
  <c r="AY318" i="84" s="1"/>
  <c r="AY323" i="84" s="1"/>
  <c r="AZ318" i="84" s="1"/>
  <c r="AZ323" i="84" s="1"/>
  <c r="BA318" i="84" s="1"/>
  <c r="BA323" i="84" s="1"/>
  <c r="BB318" i="84" s="1"/>
  <c r="BB323" i="84" s="1"/>
  <c r="BC318" i="84" s="1"/>
  <c r="BC323" i="84" s="1"/>
  <c r="BD318" i="84" s="1"/>
  <c r="BD323" i="84" s="1"/>
  <c r="BE318" i="84" s="1"/>
  <c r="BE323" i="84" s="1"/>
  <c r="BF318" i="84" s="1"/>
  <c r="BF323" i="84" s="1"/>
  <c r="BG318" i="84" s="1"/>
  <c r="BG323" i="84" s="1"/>
  <c r="BH318" i="84" s="1"/>
  <c r="BH323" i="84" s="1"/>
  <c r="BI318" i="84" s="1"/>
  <c r="BI323" i="84" s="1"/>
  <c r="BJ318" i="84" s="1"/>
  <c r="BJ323" i="84" s="1"/>
  <c r="BK318" i="84" s="1"/>
  <c r="BK323" i="84" s="1"/>
  <c r="BL318" i="84" s="1"/>
  <c r="BL323" i="84" s="1"/>
  <c r="BM318" i="84" s="1"/>
  <c r="BM323" i="84" s="1"/>
  <c r="BN318" i="84" s="1"/>
  <c r="BN323" i="84" s="1"/>
  <c r="BO318" i="84" s="1"/>
  <c r="BO323" i="84" s="1"/>
  <c r="BP318" i="84" s="1"/>
  <c r="BP323" i="84" s="1"/>
  <c r="BQ318" i="84" s="1"/>
  <c r="BQ323" i="84" s="1"/>
  <c r="BR318" i="84" s="1"/>
  <c r="BR323" i="84" s="1"/>
  <c r="BS318" i="84" s="1"/>
  <c r="BS323" i="84" s="1"/>
  <c r="BT318" i="84" s="1"/>
  <c r="BT323" i="84" s="1"/>
  <c r="BU318" i="84" s="1"/>
  <c r="BU323" i="84" s="1"/>
  <c r="BV318" i="84" s="1"/>
  <c r="BV323" i="84" s="1"/>
  <c r="BW318" i="84" s="1"/>
  <c r="BW323" i="84" s="1"/>
  <c r="BX318" i="84" s="1"/>
  <c r="BX321" i="84"/>
  <c r="BY321" i="84"/>
  <c r="BZ321" i="84"/>
  <c r="CA321" i="84"/>
  <c r="CB321" i="84"/>
  <c r="CC321" i="84"/>
  <c r="CD321" i="84"/>
  <c r="CE321" i="84"/>
  <c r="CF321" i="84"/>
  <c r="CG321" i="84"/>
  <c r="CH321" i="84"/>
  <c r="CI321" i="84"/>
  <c r="D322" i="84"/>
  <c r="E322" i="84"/>
  <c r="F322" i="84"/>
  <c r="G322" i="84"/>
  <c r="H322" i="84"/>
  <c r="I322" i="84"/>
  <c r="J322" i="84"/>
  <c r="K322" i="84"/>
  <c r="L322" i="84"/>
  <c r="M322" i="84"/>
  <c r="N322" i="84"/>
  <c r="O322" i="84"/>
  <c r="P322" i="84"/>
  <c r="Q322" i="84"/>
  <c r="R322" i="84"/>
  <c r="S322" i="84"/>
  <c r="T322" i="84"/>
  <c r="U322" i="84"/>
  <c r="V322" i="84"/>
  <c r="W322" i="84"/>
  <c r="X322" i="84"/>
  <c r="Y322" i="84"/>
  <c r="Z322" i="84"/>
  <c r="AA322" i="84"/>
  <c r="AB322" i="84"/>
  <c r="AC322" i="84"/>
  <c r="AD322" i="84"/>
  <c r="AE322" i="84"/>
  <c r="AF322" i="84"/>
  <c r="AG322" i="84"/>
  <c r="AH322" i="84"/>
  <c r="AI322" i="84"/>
  <c r="AJ322" i="84"/>
  <c r="AK322" i="84"/>
  <c r="AL322" i="84"/>
  <c r="AM322" i="84"/>
  <c r="AN322" i="84"/>
  <c r="AO322" i="84"/>
  <c r="AP322" i="84"/>
  <c r="AQ322" i="84"/>
  <c r="AR322" i="84"/>
  <c r="AS322" i="84"/>
  <c r="AT322" i="84"/>
  <c r="AU322" i="84"/>
  <c r="AV322" i="84"/>
  <c r="AW322" i="84"/>
  <c r="AX322" i="84"/>
  <c r="AY322" i="84"/>
  <c r="AZ322" i="84"/>
  <c r="BA322" i="84"/>
  <c r="BB322" i="84"/>
  <c r="BC322" i="84"/>
  <c r="BD322" i="84"/>
  <c r="BE322" i="84"/>
  <c r="BF322" i="84"/>
  <c r="BG322" i="84"/>
  <c r="BH322" i="84"/>
  <c r="BI322" i="84"/>
  <c r="BJ322" i="84"/>
  <c r="BK322" i="84"/>
  <c r="BL322" i="84"/>
  <c r="BM322" i="84"/>
  <c r="BN322" i="84"/>
  <c r="BO322" i="84"/>
  <c r="BP322" i="84"/>
  <c r="BQ322" i="84"/>
  <c r="BR322" i="84"/>
  <c r="BS322" i="84"/>
  <c r="BT322" i="84"/>
  <c r="BU322" i="84"/>
  <c r="BV322" i="84"/>
  <c r="BW322" i="84"/>
  <c r="BX322" i="84"/>
  <c r="BY322" i="84"/>
  <c r="BZ322" i="84"/>
  <c r="CA322" i="84"/>
  <c r="CB322" i="84"/>
  <c r="CC322" i="84"/>
  <c r="CD322" i="84"/>
  <c r="CE322" i="84"/>
  <c r="CF322" i="84"/>
  <c r="CG322" i="84"/>
  <c r="CH322" i="84"/>
  <c r="CI322" i="84"/>
  <c r="CJ322" i="84"/>
  <c r="CK322" i="84"/>
  <c r="CL322" i="84"/>
  <c r="CM322" i="84"/>
  <c r="D326" i="84"/>
  <c r="D331" i="84" s="1"/>
  <c r="E326" i="84"/>
  <c r="E331" i="84" s="1"/>
  <c r="F326" i="84" s="1"/>
  <c r="F331" i="84" s="1"/>
  <c r="G326" i="84" s="1"/>
  <c r="BX329" i="84"/>
  <c r="BY329" i="84"/>
  <c r="BZ329" i="84"/>
  <c r="CA329" i="84"/>
  <c r="CB329" i="84"/>
  <c r="CC329" i="84"/>
  <c r="CD329" i="84"/>
  <c r="CE329" i="84"/>
  <c r="CF329" i="84"/>
  <c r="CG329" i="84"/>
  <c r="CH329" i="84"/>
  <c r="CI329" i="84"/>
  <c r="D330" i="84"/>
  <c r="E330" i="84"/>
  <c r="F330" i="84"/>
  <c r="G330" i="84"/>
  <c r="G402" i="84" s="1"/>
  <c r="H330" i="84"/>
  <c r="I330" i="84"/>
  <c r="J330" i="84"/>
  <c r="K330" i="84"/>
  <c r="L330" i="84"/>
  <c r="M330" i="84"/>
  <c r="N330" i="84"/>
  <c r="O330" i="84"/>
  <c r="P330" i="84"/>
  <c r="Q330" i="84"/>
  <c r="R330" i="84"/>
  <c r="S330" i="84"/>
  <c r="T330" i="84"/>
  <c r="U330" i="84"/>
  <c r="V330" i="84"/>
  <c r="W330" i="84"/>
  <c r="X330" i="84"/>
  <c r="Y330" i="84"/>
  <c r="Z330" i="84"/>
  <c r="AA330" i="84"/>
  <c r="AB330" i="84"/>
  <c r="AC330" i="84"/>
  <c r="AD330" i="84"/>
  <c r="AE330" i="84"/>
  <c r="AE402" i="84" s="1"/>
  <c r="AF330" i="84"/>
  <c r="AG330" i="84"/>
  <c r="AH330" i="84"/>
  <c r="AI330" i="84"/>
  <c r="AJ330" i="84"/>
  <c r="AK330" i="84"/>
  <c r="AL330" i="84"/>
  <c r="AM330" i="84"/>
  <c r="AM402" i="84" s="1"/>
  <c r="AN330" i="84"/>
  <c r="AO330" i="84"/>
  <c r="AP330" i="84"/>
  <c r="AQ330" i="84"/>
  <c r="AR330" i="84"/>
  <c r="AS330" i="84"/>
  <c r="AT330" i="84"/>
  <c r="AU330" i="84"/>
  <c r="AV330" i="84"/>
  <c r="AW330" i="84"/>
  <c r="AX330" i="84"/>
  <c r="AY330" i="84"/>
  <c r="AY402" i="84" s="1"/>
  <c r="AZ330" i="84"/>
  <c r="BA330" i="84"/>
  <c r="BB330" i="84"/>
  <c r="BC330" i="84"/>
  <c r="BD330" i="84"/>
  <c r="BE330" i="84"/>
  <c r="BF330" i="84"/>
  <c r="BG330" i="84"/>
  <c r="BH330" i="84"/>
  <c r="BI330" i="84"/>
  <c r="BJ330" i="84"/>
  <c r="BK330" i="84"/>
  <c r="BK402" i="84" s="1"/>
  <c r="BL330" i="84"/>
  <c r="BM330" i="84"/>
  <c r="BN330" i="84"/>
  <c r="BO330" i="84"/>
  <c r="BP330" i="84"/>
  <c r="BQ330" i="84"/>
  <c r="BR330" i="84"/>
  <c r="BS330" i="84"/>
  <c r="BT330" i="84"/>
  <c r="BU330" i="84"/>
  <c r="BV330" i="84"/>
  <c r="BW330" i="84"/>
  <c r="BX330" i="84"/>
  <c r="BY330" i="84"/>
  <c r="BZ330" i="84"/>
  <c r="CA330" i="84"/>
  <c r="CB330" i="84"/>
  <c r="CC330" i="84"/>
  <c r="CD330" i="84"/>
  <c r="CE330" i="84"/>
  <c r="CF330" i="84"/>
  <c r="CG330" i="84"/>
  <c r="CH330" i="84"/>
  <c r="CI330" i="84"/>
  <c r="CJ330" i="84"/>
  <c r="CK330" i="84"/>
  <c r="CL330" i="84"/>
  <c r="CM330" i="84"/>
  <c r="D334" i="84"/>
  <c r="D339" i="84" s="1"/>
  <c r="E334" i="84" s="1"/>
  <c r="E339" i="84" s="1"/>
  <c r="F334" i="84" s="1"/>
  <c r="F339" i="84" s="1"/>
  <c r="G334" i="84" s="1"/>
  <c r="D338" i="84"/>
  <c r="E338" i="84"/>
  <c r="F338" i="84"/>
  <c r="G338" i="84"/>
  <c r="H338" i="84"/>
  <c r="I338" i="84"/>
  <c r="J338" i="84"/>
  <c r="K338" i="84"/>
  <c r="L338" i="84"/>
  <c r="M338" i="84"/>
  <c r="N338" i="84"/>
  <c r="O338" i="84"/>
  <c r="P338" i="84"/>
  <c r="Q338" i="84"/>
  <c r="R338" i="84"/>
  <c r="S338" i="84"/>
  <c r="T338" i="84"/>
  <c r="U338" i="84"/>
  <c r="V338" i="84"/>
  <c r="W338" i="84"/>
  <c r="X338" i="84"/>
  <c r="Y338" i="84"/>
  <c r="Z338" i="84"/>
  <c r="AA338" i="84"/>
  <c r="AB338" i="84"/>
  <c r="AC338" i="84"/>
  <c r="AD338" i="84"/>
  <c r="AE338" i="84"/>
  <c r="AF338" i="84"/>
  <c r="AG338" i="84"/>
  <c r="AH338" i="84"/>
  <c r="AI338" i="84"/>
  <c r="AJ338" i="84"/>
  <c r="AK338" i="84"/>
  <c r="AL338" i="84"/>
  <c r="AM338" i="84"/>
  <c r="AN338" i="84"/>
  <c r="AO338" i="84"/>
  <c r="AP338" i="84"/>
  <c r="AQ338" i="84"/>
  <c r="AR338" i="84"/>
  <c r="AS338" i="84"/>
  <c r="AT338" i="84"/>
  <c r="AU338" i="84"/>
  <c r="AV338" i="84"/>
  <c r="AW338" i="84"/>
  <c r="AX338" i="84"/>
  <c r="AY338" i="84"/>
  <c r="AZ338" i="84"/>
  <c r="BA338" i="84"/>
  <c r="BB338" i="84"/>
  <c r="BC338" i="84"/>
  <c r="BD338" i="84"/>
  <c r="BE338" i="84"/>
  <c r="BF338" i="84"/>
  <c r="BG338" i="84"/>
  <c r="BH338" i="84"/>
  <c r="BI338" i="84"/>
  <c r="BJ338" i="84"/>
  <c r="BK338" i="84"/>
  <c r="BL338" i="84"/>
  <c r="BM338" i="84"/>
  <c r="BN338" i="84"/>
  <c r="BO338" i="84"/>
  <c r="BP338" i="84"/>
  <c r="BQ338" i="84"/>
  <c r="BR338" i="84"/>
  <c r="BS338" i="84"/>
  <c r="BT338" i="84"/>
  <c r="BU338" i="84"/>
  <c r="BV338" i="84"/>
  <c r="BW338" i="84"/>
  <c r="BX338" i="84"/>
  <c r="BY338" i="84"/>
  <c r="BZ338" i="84"/>
  <c r="CA338" i="84"/>
  <c r="CB338" i="84"/>
  <c r="CC338" i="84"/>
  <c r="CD338" i="84"/>
  <c r="CE338" i="84"/>
  <c r="CF338" i="84"/>
  <c r="CG338" i="84"/>
  <c r="CH338" i="84"/>
  <c r="CI338" i="84"/>
  <c r="CJ338" i="84"/>
  <c r="CK338" i="84"/>
  <c r="CL338" i="84"/>
  <c r="CM338" i="84"/>
  <c r="D342" i="84"/>
  <c r="BX344" i="84"/>
  <c r="BY344" i="84"/>
  <c r="BZ344" i="84"/>
  <c r="CA344" i="84"/>
  <c r="CB344" i="84"/>
  <c r="CC344" i="84"/>
  <c r="CD344" i="84"/>
  <c r="CE344" i="84"/>
  <c r="CF344" i="84"/>
  <c r="CG344" i="84"/>
  <c r="CH344" i="84"/>
  <c r="CI344" i="84"/>
  <c r="D345" i="84"/>
  <c r="E345" i="84"/>
  <c r="F345" i="84"/>
  <c r="G345" i="84"/>
  <c r="H345" i="84"/>
  <c r="I345" i="84"/>
  <c r="J345" i="84"/>
  <c r="K345" i="84"/>
  <c r="L345" i="84"/>
  <c r="M345" i="84"/>
  <c r="N345" i="84"/>
  <c r="O345" i="84"/>
  <c r="P345" i="84"/>
  <c r="Q345" i="84"/>
  <c r="R345" i="84"/>
  <c r="S345" i="84"/>
  <c r="T345" i="84"/>
  <c r="U345" i="84"/>
  <c r="V345" i="84"/>
  <c r="W345" i="84"/>
  <c r="X345" i="84"/>
  <c r="Y345" i="84"/>
  <c r="Z345" i="84"/>
  <c r="AA345" i="84"/>
  <c r="AB345" i="84"/>
  <c r="AC345" i="84"/>
  <c r="AD345" i="84"/>
  <c r="AE345" i="84"/>
  <c r="AF345" i="84"/>
  <c r="AG345" i="84"/>
  <c r="AH345" i="84"/>
  <c r="AI345" i="84"/>
  <c r="AJ345" i="84"/>
  <c r="AK345" i="84"/>
  <c r="AL345" i="84"/>
  <c r="AM345" i="84"/>
  <c r="AN345" i="84"/>
  <c r="AO345" i="84"/>
  <c r="AP345" i="84"/>
  <c r="AQ345" i="84"/>
  <c r="AR345" i="84"/>
  <c r="AS345" i="84"/>
  <c r="AT345" i="84"/>
  <c r="AU345" i="84"/>
  <c r="AV345" i="84"/>
  <c r="AW345" i="84"/>
  <c r="AX345" i="84"/>
  <c r="AY345" i="84"/>
  <c r="AZ345" i="84"/>
  <c r="BA345" i="84"/>
  <c r="BB345" i="84"/>
  <c r="BC345" i="84"/>
  <c r="BD345" i="84"/>
  <c r="BE345" i="84"/>
  <c r="BF345" i="84"/>
  <c r="BG345" i="84"/>
  <c r="BH345" i="84"/>
  <c r="BI345" i="84"/>
  <c r="BJ345" i="84"/>
  <c r="BK345" i="84"/>
  <c r="BL345" i="84"/>
  <c r="BM345" i="84"/>
  <c r="BN345" i="84"/>
  <c r="BO345" i="84"/>
  <c r="BP345" i="84"/>
  <c r="BQ345" i="84"/>
  <c r="BR345" i="84"/>
  <c r="BS345" i="84"/>
  <c r="BT345" i="84"/>
  <c r="BU345" i="84"/>
  <c r="BV345" i="84"/>
  <c r="BW345" i="84"/>
  <c r="BX345" i="84"/>
  <c r="BY345" i="84"/>
  <c r="BZ345" i="84"/>
  <c r="CA345" i="84"/>
  <c r="CB345" i="84"/>
  <c r="CC345" i="84"/>
  <c r="CD345" i="84"/>
  <c r="CE345" i="84"/>
  <c r="CF345" i="84"/>
  <c r="CG345" i="84"/>
  <c r="CH345" i="84"/>
  <c r="CI345" i="84"/>
  <c r="CJ345" i="84"/>
  <c r="CK345" i="84"/>
  <c r="CL345" i="84"/>
  <c r="CM345" i="84"/>
  <c r="D346" i="84"/>
  <c r="E342" i="84" s="1"/>
  <c r="D349" i="84"/>
  <c r="D353" i="84" s="1"/>
  <c r="E349" i="84" s="1"/>
  <c r="E353" i="84" s="1"/>
  <c r="F349" i="84" s="1"/>
  <c r="F353" i="84" s="1"/>
  <c r="G349" i="84" s="1"/>
  <c r="G353" i="84" s="1"/>
  <c r="H349" i="84" s="1"/>
  <c r="H353" i="84" s="1"/>
  <c r="I349" i="84" s="1"/>
  <c r="I353" i="84" s="1"/>
  <c r="J349" i="84" s="1"/>
  <c r="J353" i="84" s="1"/>
  <c r="K349" i="84" s="1"/>
  <c r="K353" i="84" s="1"/>
  <c r="L349" i="84" s="1"/>
  <c r="L353" i="84" s="1"/>
  <c r="M349" i="84" s="1"/>
  <c r="M353" i="84" s="1"/>
  <c r="N349" i="84" s="1"/>
  <c r="N353" i="84" s="1"/>
  <c r="O349" i="84" s="1"/>
  <c r="O353" i="84" s="1"/>
  <c r="P349" i="84" s="1"/>
  <c r="P353" i="84" s="1"/>
  <c r="Q349" i="84" s="1"/>
  <c r="Q353" i="84" s="1"/>
  <c r="R349" i="84" s="1"/>
  <c r="R353" i="84" s="1"/>
  <c r="S349" i="84" s="1"/>
  <c r="S353" i="84" s="1"/>
  <c r="T349" i="84" s="1"/>
  <c r="T353" i="84" s="1"/>
  <c r="U349" i="84" s="1"/>
  <c r="U353" i="84" s="1"/>
  <c r="V349" i="84" s="1"/>
  <c r="V353" i="84" s="1"/>
  <c r="W349" i="84" s="1"/>
  <c r="W353" i="84" s="1"/>
  <c r="X349" i="84" s="1"/>
  <c r="X353" i="84" s="1"/>
  <c r="Y349" i="84" s="1"/>
  <c r="Y353" i="84" s="1"/>
  <c r="Z349" i="84" s="1"/>
  <c r="Z353" i="84" s="1"/>
  <c r="AA349" i="84" s="1"/>
  <c r="AA353" i="84" s="1"/>
  <c r="AB349" i="84" s="1"/>
  <c r="AB353" i="84" s="1"/>
  <c r="AC349" i="84" s="1"/>
  <c r="AC353" i="84" s="1"/>
  <c r="AD349" i="84" s="1"/>
  <c r="AD353" i="84" s="1"/>
  <c r="AE349" i="84" s="1"/>
  <c r="AE353" i="84" s="1"/>
  <c r="AF349" i="84" s="1"/>
  <c r="AF353" i="84" s="1"/>
  <c r="AG349" i="84" s="1"/>
  <c r="AG353" i="84" s="1"/>
  <c r="AH349" i="84" s="1"/>
  <c r="AH353" i="84" s="1"/>
  <c r="AI349" i="84" s="1"/>
  <c r="AI353" i="84" s="1"/>
  <c r="AJ349" i="84" s="1"/>
  <c r="AJ353" i="84" s="1"/>
  <c r="AK349" i="84" s="1"/>
  <c r="AK353" i="84" s="1"/>
  <c r="AL349" i="84" s="1"/>
  <c r="AL353" i="84" s="1"/>
  <c r="AM349" i="84" s="1"/>
  <c r="AM353" i="84" s="1"/>
  <c r="AN349" i="84" s="1"/>
  <c r="AN353" i="84" s="1"/>
  <c r="AO349" i="84" s="1"/>
  <c r="AO353" i="84" s="1"/>
  <c r="AP349" i="84" s="1"/>
  <c r="AP353" i="84" s="1"/>
  <c r="AQ349" i="84" s="1"/>
  <c r="AQ353" i="84" s="1"/>
  <c r="AR349" i="84" s="1"/>
  <c r="AR353" i="84" s="1"/>
  <c r="AS349" i="84" s="1"/>
  <c r="AS353" i="84" s="1"/>
  <c r="AT349" i="84" s="1"/>
  <c r="AT353" i="84" s="1"/>
  <c r="AU349" i="84" s="1"/>
  <c r="AU353" i="84" s="1"/>
  <c r="AV349" i="84" s="1"/>
  <c r="AV353" i="84" s="1"/>
  <c r="AW349" i="84" s="1"/>
  <c r="AW353" i="84" s="1"/>
  <c r="AX349" i="84" s="1"/>
  <c r="AX353" i="84" s="1"/>
  <c r="AY349" i="84" s="1"/>
  <c r="AY353" i="84" s="1"/>
  <c r="AZ349" i="84" s="1"/>
  <c r="AZ353" i="84" s="1"/>
  <c r="BA349" i="84" s="1"/>
  <c r="BA353" i="84" s="1"/>
  <c r="BB349" i="84" s="1"/>
  <c r="BB353" i="84" s="1"/>
  <c r="BC349" i="84" s="1"/>
  <c r="BC353" i="84" s="1"/>
  <c r="BD349" i="84" s="1"/>
  <c r="BD353" i="84" s="1"/>
  <c r="BE349" i="84" s="1"/>
  <c r="BE353" i="84" s="1"/>
  <c r="BF349" i="84" s="1"/>
  <c r="BF353" i="84" s="1"/>
  <c r="BG349" i="84" s="1"/>
  <c r="BG353" i="84" s="1"/>
  <c r="BH349" i="84" s="1"/>
  <c r="BH353" i="84" s="1"/>
  <c r="BI349" i="84" s="1"/>
  <c r="BI353" i="84" s="1"/>
  <c r="BJ349" i="84" s="1"/>
  <c r="BJ353" i="84" s="1"/>
  <c r="BK349" i="84" s="1"/>
  <c r="BK353" i="84" s="1"/>
  <c r="BL349" i="84" s="1"/>
  <c r="BL353" i="84" s="1"/>
  <c r="BM349" i="84" s="1"/>
  <c r="BM353" i="84" s="1"/>
  <c r="BN349" i="84" s="1"/>
  <c r="BN353" i="84" s="1"/>
  <c r="BO349" i="84" s="1"/>
  <c r="BO353" i="84" s="1"/>
  <c r="BP349" i="84" s="1"/>
  <c r="BP353" i="84" s="1"/>
  <c r="BQ349" i="84" s="1"/>
  <c r="BQ353" i="84" s="1"/>
  <c r="BR349" i="84" s="1"/>
  <c r="BR353" i="84" s="1"/>
  <c r="BS349" i="84" s="1"/>
  <c r="BS353" i="84" s="1"/>
  <c r="BT349" i="84" s="1"/>
  <c r="BT353" i="84" s="1"/>
  <c r="BU349" i="84" s="1"/>
  <c r="BU353" i="84" s="1"/>
  <c r="BV349" i="84" s="1"/>
  <c r="BV353" i="84" s="1"/>
  <c r="BW349" i="84" s="1"/>
  <c r="BW353" i="84" s="1"/>
  <c r="BX349" i="84" s="1"/>
  <c r="BX351" i="84"/>
  <c r="BY351" i="84"/>
  <c r="BZ351" i="84"/>
  <c r="CA351" i="84"/>
  <c r="CB351" i="84"/>
  <c r="CB352" i="84" s="1"/>
  <c r="CC351" i="84"/>
  <c r="CD351" i="84"/>
  <c r="CE351" i="84"/>
  <c r="CF351" i="84"/>
  <c r="CG351" i="84"/>
  <c r="CH351" i="84"/>
  <c r="CI351" i="84"/>
  <c r="D352" i="84"/>
  <c r="E352" i="84"/>
  <c r="F352" i="84"/>
  <c r="G352" i="84"/>
  <c r="H352" i="84"/>
  <c r="I352" i="84"/>
  <c r="J352" i="84"/>
  <c r="K352" i="84"/>
  <c r="L352" i="84"/>
  <c r="M352" i="84"/>
  <c r="N352" i="84"/>
  <c r="O352" i="84"/>
  <c r="P352" i="84"/>
  <c r="Q352" i="84"/>
  <c r="R352" i="84"/>
  <c r="S352" i="84"/>
  <c r="T352" i="84"/>
  <c r="U352" i="84"/>
  <c r="V352" i="84"/>
  <c r="W352" i="84"/>
  <c r="X352" i="84"/>
  <c r="Y352" i="84"/>
  <c r="Z352" i="84"/>
  <c r="AA352" i="84"/>
  <c r="AB352" i="84"/>
  <c r="AC352" i="84"/>
  <c r="AD352" i="84"/>
  <c r="AE352" i="84"/>
  <c r="AF352" i="84"/>
  <c r="AG352" i="84"/>
  <c r="AH352" i="84"/>
  <c r="AI352" i="84"/>
  <c r="AJ352" i="84"/>
  <c r="AK352" i="84"/>
  <c r="AL352" i="84"/>
  <c r="AM352" i="84"/>
  <c r="AN352" i="84"/>
  <c r="AO352" i="84"/>
  <c r="AP352" i="84"/>
  <c r="AQ352" i="84"/>
  <c r="AR352" i="84"/>
  <c r="AS352" i="84"/>
  <c r="AT352" i="84"/>
  <c r="AU352" i="84"/>
  <c r="AV352" i="84"/>
  <c r="AW352" i="84"/>
  <c r="AX352" i="84"/>
  <c r="AY352" i="84"/>
  <c r="AZ352" i="84"/>
  <c r="BA352" i="84"/>
  <c r="BB352" i="84"/>
  <c r="BC352" i="84"/>
  <c r="BD352" i="84"/>
  <c r="BE352" i="84"/>
  <c r="BF352" i="84"/>
  <c r="BG352" i="84"/>
  <c r="BH352" i="84"/>
  <c r="BI352" i="84"/>
  <c r="BJ352" i="84"/>
  <c r="BK352" i="84"/>
  <c r="BL352" i="84"/>
  <c r="BM352" i="84"/>
  <c r="BN352" i="84"/>
  <c r="BO352" i="84"/>
  <c r="BP352" i="84"/>
  <c r="BQ352" i="84"/>
  <c r="BR352" i="84"/>
  <c r="BS352" i="84"/>
  <c r="BT352" i="84"/>
  <c r="BU352" i="84"/>
  <c r="BV352" i="84"/>
  <c r="BW352" i="84"/>
  <c r="BX352" i="84"/>
  <c r="BY352" i="84"/>
  <c r="BZ352" i="84"/>
  <c r="CA352" i="84"/>
  <c r="CC352" i="84"/>
  <c r="CD352" i="84"/>
  <c r="CE352" i="84"/>
  <c r="CF352" i="84"/>
  <c r="CG352" i="84"/>
  <c r="CH352" i="84"/>
  <c r="CI352" i="84"/>
  <c r="CJ352" i="84"/>
  <c r="CK352" i="84"/>
  <c r="CL352" i="84"/>
  <c r="CM352" i="84"/>
  <c r="D356" i="84"/>
  <c r="D360" i="84" s="1"/>
  <c r="E356" i="84" s="1"/>
  <c r="E360" i="84" s="1"/>
  <c r="F356" i="84" s="1"/>
  <c r="F360" i="84" s="1"/>
  <c r="G356" i="84" s="1"/>
  <c r="BX358" i="84"/>
  <c r="BY358" i="84"/>
  <c r="BZ358" i="84"/>
  <c r="CA358" i="84"/>
  <c r="CB358" i="84"/>
  <c r="CC358" i="84"/>
  <c r="CD358" i="84"/>
  <c r="CE358" i="84"/>
  <c r="CF358" i="84"/>
  <c r="CG358" i="84"/>
  <c r="CH358" i="84"/>
  <c r="CI358" i="84"/>
  <c r="D359" i="84"/>
  <c r="E359" i="84"/>
  <c r="F359" i="84"/>
  <c r="G359" i="84"/>
  <c r="H359" i="84"/>
  <c r="I359" i="84"/>
  <c r="J359" i="84"/>
  <c r="K359" i="84"/>
  <c r="L359" i="84"/>
  <c r="M359" i="84"/>
  <c r="N359" i="84"/>
  <c r="O359" i="84"/>
  <c r="P359" i="84"/>
  <c r="Q359" i="84"/>
  <c r="R359" i="84"/>
  <c r="S359" i="84"/>
  <c r="T359" i="84"/>
  <c r="U359" i="84"/>
  <c r="V359" i="84"/>
  <c r="W359" i="84"/>
  <c r="X359" i="84"/>
  <c r="Y359" i="84"/>
  <c r="Z359" i="84"/>
  <c r="AA359" i="84"/>
  <c r="AB359" i="84"/>
  <c r="AC359" i="84"/>
  <c r="AD359" i="84"/>
  <c r="AE359" i="84"/>
  <c r="AF359" i="84"/>
  <c r="AG359" i="84"/>
  <c r="AH359" i="84"/>
  <c r="AI359" i="84"/>
  <c r="AJ359" i="84"/>
  <c r="AK359" i="84"/>
  <c r="AL359" i="84"/>
  <c r="AM359" i="84"/>
  <c r="AN359" i="84"/>
  <c r="AO359" i="84"/>
  <c r="AP359" i="84"/>
  <c r="AQ359" i="84"/>
  <c r="AR359" i="84"/>
  <c r="AS359" i="84"/>
  <c r="AT359" i="84"/>
  <c r="AU359" i="84"/>
  <c r="AV359" i="84"/>
  <c r="AW359" i="84"/>
  <c r="AX359" i="84"/>
  <c r="AY359" i="84"/>
  <c r="AZ359" i="84"/>
  <c r="BA359" i="84"/>
  <c r="BB359" i="84"/>
  <c r="BC359" i="84"/>
  <c r="BD359" i="84"/>
  <c r="BE359" i="84"/>
  <c r="BF359" i="84"/>
  <c r="BG359" i="84"/>
  <c r="BH359" i="84"/>
  <c r="BI359" i="84"/>
  <c r="BJ359" i="84"/>
  <c r="BK359" i="84"/>
  <c r="BL359" i="84"/>
  <c r="BM359" i="84"/>
  <c r="BN359" i="84"/>
  <c r="BO359" i="84"/>
  <c r="BP359" i="84"/>
  <c r="BQ359" i="84"/>
  <c r="BR359" i="84"/>
  <c r="BS359" i="84"/>
  <c r="BT359" i="84"/>
  <c r="BU359" i="84"/>
  <c r="BV359" i="84"/>
  <c r="BW359" i="84"/>
  <c r="BX359" i="84"/>
  <c r="BY359" i="84"/>
  <c r="BZ359" i="84"/>
  <c r="CA359" i="84"/>
  <c r="CB359" i="84"/>
  <c r="CC359" i="84"/>
  <c r="CD359" i="84"/>
  <c r="CE359" i="84"/>
  <c r="CF359" i="84"/>
  <c r="CG359" i="84"/>
  <c r="CH359" i="84"/>
  <c r="CI359" i="84"/>
  <c r="CJ359" i="84"/>
  <c r="CK359" i="84"/>
  <c r="CL359" i="84"/>
  <c r="CM359" i="84"/>
  <c r="D363" i="84"/>
  <c r="D367" i="84"/>
  <c r="E367" i="84"/>
  <c r="F367" i="84"/>
  <c r="G367" i="84"/>
  <c r="H367" i="84"/>
  <c r="I367" i="84"/>
  <c r="J367" i="84"/>
  <c r="K367" i="84"/>
  <c r="L367" i="84"/>
  <c r="M367" i="84"/>
  <c r="N367" i="84"/>
  <c r="O367" i="84"/>
  <c r="P367" i="84"/>
  <c r="Q367" i="84"/>
  <c r="R367" i="84"/>
  <c r="S367" i="84"/>
  <c r="T367" i="84"/>
  <c r="U367" i="84"/>
  <c r="V367" i="84"/>
  <c r="W367" i="84"/>
  <c r="X367" i="84"/>
  <c r="Y367" i="84"/>
  <c r="Z367" i="84"/>
  <c r="AA367" i="84"/>
  <c r="AB367" i="84"/>
  <c r="AC367" i="84"/>
  <c r="AD367" i="84"/>
  <c r="AE367" i="84"/>
  <c r="AF367" i="84"/>
  <c r="AG367" i="84"/>
  <c r="AH367" i="84"/>
  <c r="AI367" i="84"/>
  <c r="AJ367" i="84"/>
  <c r="AK367" i="84"/>
  <c r="AL367" i="84"/>
  <c r="AM367" i="84"/>
  <c r="AN367" i="84"/>
  <c r="AO367" i="84"/>
  <c r="AP367" i="84"/>
  <c r="AQ367" i="84"/>
  <c r="AR367" i="84"/>
  <c r="AS367" i="84"/>
  <c r="AT367" i="84"/>
  <c r="AU367" i="84"/>
  <c r="AV367" i="84"/>
  <c r="AW367" i="84"/>
  <c r="AX367" i="84"/>
  <c r="AY367" i="84"/>
  <c r="AZ367" i="84"/>
  <c r="BA367" i="84"/>
  <c r="BB367" i="84"/>
  <c r="BC367" i="84"/>
  <c r="BD367" i="84"/>
  <c r="BE367" i="84"/>
  <c r="BF367" i="84"/>
  <c r="BG367" i="84"/>
  <c r="BH367" i="84"/>
  <c r="BI367" i="84"/>
  <c r="BJ367" i="84"/>
  <c r="BK367" i="84"/>
  <c r="BL367" i="84"/>
  <c r="BM367" i="84"/>
  <c r="BN367" i="84"/>
  <c r="BO367" i="84"/>
  <c r="BP367" i="84"/>
  <c r="BQ367" i="84"/>
  <c r="BR367" i="84"/>
  <c r="BS367" i="84"/>
  <c r="BT367" i="84"/>
  <c r="BU367" i="84"/>
  <c r="BV367" i="84"/>
  <c r="BW367" i="84"/>
  <c r="CJ367" i="84"/>
  <c r="CK367" i="84"/>
  <c r="CL367" i="84"/>
  <c r="CM367" i="84"/>
  <c r="D368" i="84"/>
  <c r="E363" i="84" s="1"/>
  <c r="D371" i="84"/>
  <c r="D375" i="84"/>
  <c r="E375" i="84"/>
  <c r="F375" i="84"/>
  <c r="G375" i="84"/>
  <c r="H375" i="84"/>
  <c r="I375" i="84"/>
  <c r="J375" i="84"/>
  <c r="K375" i="84"/>
  <c r="L375" i="84"/>
  <c r="M375" i="84"/>
  <c r="N375" i="84"/>
  <c r="O375" i="84"/>
  <c r="P375" i="84"/>
  <c r="Q375" i="84"/>
  <c r="R375" i="84"/>
  <c r="S375" i="84"/>
  <c r="T375" i="84"/>
  <c r="U375" i="84"/>
  <c r="V375" i="84"/>
  <c r="W375" i="84"/>
  <c r="X375" i="84"/>
  <c r="Y375" i="84"/>
  <c r="Z375" i="84"/>
  <c r="AA375" i="84"/>
  <c r="AB375" i="84"/>
  <c r="AC375" i="84"/>
  <c r="AD375" i="84"/>
  <c r="AE375" i="84"/>
  <c r="AF375" i="84"/>
  <c r="AG375" i="84"/>
  <c r="AH375" i="84"/>
  <c r="AI375" i="84"/>
  <c r="AJ375" i="84"/>
  <c r="AK375" i="84"/>
  <c r="AL375" i="84"/>
  <c r="AM375" i="84"/>
  <c r="AN375" i="84"/>
  <c r="AO375" i="84"/>
  <c r="AP375" i="84"/>
  <c r="AQ375" i="84"/>
  <c r="AR375" i="84"/>
  <c r="AS375" i="84"/>
  <c r="AT375" i="84"/>
  <c r="AU375" i="84"/>
  <c r="AV375" i="84"/>
  <c r="AW375" i="84"/>
  <c r="AX375" i="84"/>
  <c r="AY375" i="84"/>
  <c r="AZ375" i="84"/>
  <c r="BA375" i="84"/>
  <c r="BB375" i="84"/>
  <c r="BC375" i="84"/>
  <c r="BD375" i="84"/>
  <c r="BE375" i="84"/>
  <c r="BF375" i="84"/>
  <c r="BG375" i="84"/>
  <c r="BH375" i="84"/>
  <c r="BI375" i="84"/>
  <c r="BJ375" i="84"/>
  <c r="BK375" i="84"/>
  <c r="BL375" i="84"/>
  <c r="BM375" i="84"/>
  <c r="BN375" i="84"/>
  <c r="BO375" i="84"/>
  <c r="BP375" i="84"/>
  <c r="BQ375" i="84"/>
  <c r="BR375" i="84"/>
  <c r="BS375" i="84"/>
  <c r="BT375" i="84"/>
  <c r="BU375" i="84"/>
  <c r="BV375" i="84"/>
  <c r="BW375" i="84"/>
  <c r="CJ375" i="84"/>
  <c r="CK375" i="84"/>
  <c r="CL375" i="84"/>
  <c r="CM375" i="84"/>
  <c r="D376" i="84"/>
  <c r="E371" i="84" s="1"/>
  <c r="D379" i="84"/>
  <c r="D383" i="84" s="1"/>
  <c r="E379" i="84" s="1"/>
  <c r="E383" i="84" s="1"/>
  <c r="F379" i="84" s="1"/>
  <c r="BX381" i="84"/>
  <c r="BY381" i="84"/>
  <c r="BZ381" i="84"/>
  <c r="CA381" i="84"/>
  <c r="CB381" i="84"/>
  <c r="CC381" i="84"/>
  <c r="CD381" i="84"/>
  <c r="CE381" i="84"/>
  <c r="CF381" i="84"/>
  <c r="CG381" i="84"/>
  <c r="CH381" i="84"/>
  <c r="CI381" i="84"/>
  <c r="D382" i="84"/>
  <c r="E382" i="84"/>
  <c r="F382" i="84"/>
  <c r="G382" i="84"/>
  <c r="H382" i="84"/>
  <c r="I382" i="84"/>
  <c r="J382" i="84"/>
  <c r="K382" i="84"/>
  <c r="L382" i="84"/>
  <c r="M382" i="84"/>
  <c r="N382" i="84"/>
  <c r="O382" i="84"/>
  <c r="P382" i="84"/>
  <c r="Q382" i="84"/>
  <c r="R382" i="84"/>
  <c r="S382" i="84"/>
  <c r="T382" i="84"/>
  <c r="U382" i="84"/>
  <c r="V382" i="84"/>
  <c r="W382" i="84"/>
  <c r="X382" i="84"/>
  <c r="Y382" i="84"/>
  <c r="Z382" i="84"/>
  <c r="AA382" i="84"/>
  <c r="AB382" i="84"/>
  <c r="AC382" i="84"/>
  <c r="AD382" i="84"/>
  <c r="AE382" i="84"/>
  <c r="AF382" i="84"/>
  <c r="AG382" i="84"/>
  <c r="AH382" i="84"/>
  <c r="AI382" i="84"/>
  <c r="AJ382" i="84"/>
  <c r="AK382" i="84"/>
  <c r="AL382" i="84"/>
  <c r="AM382" i="84"/>
  <c r="AN382" i="84"/>
  <c r="AO382" i="84"/>
  <c r="AP382" i="84"/>
  <c r="AQ382" i="84"/>
  <c r="AR382" i="84"/>
  <c r="AS382" i="84"/>
  <c r="AT382" i="84"/>
  <c r="AU382" i="84"/>
  <c r="AV382" i="84"/>
  <c r="AW382" i="84"/>
  <c r="AX382" i="84"/>
  <c r="AY382" i="84"/>
  <c r="AZ382" i="84"/>
  <c r="BA382" i="84"/>
  <c r="BB382" i="84"/>
  <c r="BC382" i="84"/>
  <c r="BD382" i="84"/>
  <c r="BE382" i="84"/>
  <c r="BF382" i="84"/>
  <c r="BG382" i="84"/>
  <c r="BH382" i="84"/>
  <c r="BI382" i="84"/>
  <c r="BJ382" i="84"/>
  <c r="BK382" i="84"/>
  <c r="BL382" i="84"/>
  <c r="BM382" i="84"/>
  <c r="BN382" i="84"/>
  <c r="BO382" i="84"/>
  <c r="BP382" i="84"/>
  <c r="BQ382" i="84"/>
  <c r="BR382" i="84"/>
  <c r="BS382" i="84"/>
  <c r="BT382" i="84"/>
  <c r="BU382" i="84"/>
  <c r="BV382" i="84"/>
  <c r="BW382" i="84"/>
  <c r="BX382" i="84"/>
  <c r="BY382" i="84"/>
  <c r="BZ382" i="84"/>
  <c r="CA382" i="84"/>
  <c r="CB382" i="84"/>
  <c r="CC382" i="84"/>
  <c r="CD382" i="84"/>
  <c r="CE382" i="84"/>
  <c r="CF382" i="84"/>
  <c r="CG382" i="84"/>
  <c r="CH382" i="84"/>
  <c r="CI382" i="84"/>
  <c r="CJ382" i="84"/>
  <c r="CK382" i="84"/>
  <c r="CL382" i="84"/>
  <c r="CM382" i="84"/>
  <c r="D386" i="84"/>
  <c r="D390" i="84" s="1"/>
  <c r="E386" i="84" s="1"/>
  <c r="E390" i="84" s="1"/>
  <c r="F386" i="84" s="1"/>
  <c r="F390" i="84" s="1"/>
  <c r="G386" i="84" s="1"/>
  <c r="BX388" i="84"/>
  <c r="BY388" i="84"/>
  <c r="BZ388" i="84"/>
  <c r="CA388" i="84"/>
  <c r="CB388" i="84"/>
  <c r="CC388" i="84"/>
  <c r="CD388" i="84"/>
  <c r="CE388" i="84"/>
  <c r="CF388" i="84"/>
  <c r="CG388" i="84"/>
  <c r="CH388" i="84"/>
  <c r="CI388" i="84"/>
  <c r="D389" i="84"/>
  <c r="E389" i="84"/>
  <c r="F389" i="84"/>
  <c r="G389" i="84"/>
  <c r="H389" i="84"/>
  <c r="I389" i="84"/>
  <c r="J389" i="84"/>
  <c r="K389" i="84"/>
  <c r="L389" i="84"/>
  <c r="M389" i="84"/>
  <c r="N389" i="84"/>
  <c r="O389" i="84"/>
  <c r="P389" i="84"/>
  <c r="Q389" i="84"/>
  <c r="R389" i="84"/>
  <c r="S389" i="84"/>
  <c r="T389" i="84"/>
  <c r="U389" i="84"/>
  <c r="V389" i="84"/>
  <c r="W389" i="84"/>
  <c r="X389" i="84"/>
  <c r="Y389" i="84"/>
  <c r="Z389" i="84"/>
  <c r="AA389" i="84"/>
  <c r="AB389" i="84"/>
  <c r="AC389" i="84"/>
  <c r="AD389" i="84"/>
  <c r="AE389" i="84"/>
  <c r="AF389" i="84"/>
  <c r="AG389" i="84"/>
  <c r="AH389" i="84"/>
  <c r="AI389" i="84"/>
  <c r="AJ389" i="84"/>
  <c r="AK389" i="84"/>
  <c r="AL389" i="84"/>
  <c r="AM389" i="84"/>
  <c r="AN389" i="84"/>
  <c r="AO389" i="84"/>
  <c r="AP389" i="84"/>
  <c r="AQ389" i="84"/>
  <c r="AR389" i="84"/>
  <c r="AS389" i="84"/>
  <c r="AT389" i="84"/>
  <c r="AU389" i="84"/>
  <c r="AV389" i="84"/>
  <c r="AW389" i="84"/>
  <c r="AX389" i="84"/>
  <c r="AY389" i="84"/>
  <c r="AZ389" i="84"/>
  <c r="BA389" i="84"/>
  <c r="BB389" i="84"/>
  <c r="BC389" i="84"/>
  <c r="BD389" i="84"/>
  <c r="BE389" i="84"/>
  <c r="BF389" i="84"/>
  <c r="BG389" i="84"/>
  <c r="BH389" i="84"/>
  <c r="BI389" i="84"/>
  <c r="BJ389" i="84"/>
  <c r="BK389" i="84"/>
  <c r="BL389" i="84"/>
  <c r="BM389" i="84"/>
  <c r="BN389" i="84"/>
  <c r="BO389" i="84"/>
  <c r="BP389" i="84"/>
  <c r="BQ389" i="84"/>
  <c r="BR389" i="84"/>
  <c r="BS389" i="84"/>
  <c r="BT389" i="84"/>
  <c r="BU389" i="84"/>
  <c r="BV389" i="84"/>
  <c r="BW389" i="84"/>
  <c r="BX389" i="84"/>
  <c r="BY389" i="84"/>
  <c r="BZ389" i="84"/>
  <c r="CA389" i="84"/>
  <c r="CB389" i="84"/>
  <c r="CC389" i="84"/>
  <c r="CD389" i="84"/>
  <c r="CE389" i="84"/>
  <c r="CF389" i="84"/>
  <c r="CG389" i="84"/>
  <c r="CH389" i="84"/>
  <c r="CI389" i="84"/>
  <c r="CJ389" i="84"/>
  <c r="CK389" i="84"/>
  <c r="CL389" i="84"/>
  <c r="CM389" i="84"/>
  <c r="D393" i="84"/>
  <c r="BX396" i="84"/>
  <c r="BY396" i="84"/>
  <c r="BZ396" i="84"/>
  <c r="CA396" i="84"/>
  <c r="CB396" i="84"/>
  <c r="CC396" i="84"/>
  <c r="CD396" i="84"/>
  <c r="CE396" i="84"/>
  <c r="CF396" i="84"/>
  <c r="CG396" i="84"/>
  <c r="CH396" i="84"/>
  <c r="CI396" i="84"/>
  <c r="D397" i="84"/>
  <c r="E397" i="84"/>
  <c r="F397" i="84"/>
  <c r="G397" i="84"/>
  <c r="H397" i="84"/>
  <c r="I397" i="84"/>
  <c r="J397" i="84"/>
  <c r="K397" i="84"/>
  <c r="L397" i="84"/>
  <c r="M397" i="84"/>
  <c r="N397" i="84"/>
  <c r="O397" i="84"/>
  <c r="P397" i="84"/>
  <c r="Q397" i="84"/>
  <c r="R397" i="84"/>
  <c r="S397" i="84"/>
  <c r="T397" i="84"/>
  <c r="U397" i="84"/>
  <c r="V397" i="84"/>
  <c r="W397" i="84"/>
  <c r="X397" i="84"/>
  <c r="Y397" i="84"/>
  <c r="Z397" i="84"/>
  <c r="AA397" i="84"/>
  <c r="AB397" i="84"/>
  <c r="AC397" i="84"/>
  <c r="AD397" i="84"/>
  <c r="AE397" i="84"/>
  <c r="AF397" i="84"/>
  <c r="AG397" i="84"/>
  <c r="AH397" i="84"/>
  <c r="AI397" i="84"/>
  <c r="AJ397" i="84"/>
  <c r="AK397" i="84"/>
  <c r="AL397" i="84"/>
  <c r="AM397" i="84"/>
  <c r="AN397" i="84"/>
  <c r="AO397" i="84"/>
  <c r="AP397" i="84"/>
  <c r="AQ397" i="84"/>
  <c r="AR397" i="84"/>
  <c r="AS397" i="84"/>
  <c r="AT397" i="84"/>
  <c r="AU397" i="84"/>
  <c r="AV397" i="84"/>
  <c r="AW397" i="84"/>
  <c r="AX397" i="84"/>
  <c r="AY397" i="84"/>
  <c r="AZ397" i="84"/>
  <c r="BA397" i="84"/>
  <c r="BB397" i="84"/>
  <c r="BC397" i="84"/>
  <c r="BD397" i="84"/>
  <c r="BE397" i="84"/>
  <c r="BF397" i="84"/>
  <c r="BG397" i="84"/>
  <c r="BH397" i="84"/>
  <c r="BI397" i="84"/>
  <c r="BJ397" i="84"/>
  <c r="BK397" i="84"/>
  <c r="BL397" i="84"/>
  <c r="BM397" i="84"/>
  <c r="BN397" i="84"/>
  <c r="BO397" i="84"/>
  <c r="BP397" i="84"/>
  <c r="BQ397" i="84"/>
  <c r="BR397" i="84"/>
  <c r="BS397" i="84"/>
  <c r="BT397" i="84"/>
  <c r="BU397" i="84"/>
  <c r="BV397" i="84"/>
  <c r="BW397" i="84"/>
  <c r="BX397" i="84"/>
  <c r="BY397" i="84"/>
  <c r="BZ397" i="84"/>
  <c r="CA397" i="84"/>
  <c r="CB397" i="84"/>
  <c r="CC397" i="84"/>
  <c r="CD397" i="84"/>
  <c r="CE397" i="84"/>
  <c r="CF397" i="84"/>
  <c r="CG397" i="84"/>
  <c r="CH397" i="84"/>
  <c r="CI397" i="84"/>
  <c r="CJ397" i="84"/>
  <c r="CK397" i="84"/>
  <c r="CL397" i="84"/>
  <c r="CM397" i="84"/>
  <c r="D398" i="84"/>
  <c r="E393" i="84" s="1"/>
  <c r="E398" i="84" s="1"/>
  <c r="F393" i="84" s="1"/>
  <c r="F398" i="84" s="1"/>
  <c r="G393" i="84" s="1"/>
  <c r="G398" i="84" s="1"/>
  <c r="H393" i="84" s="1"/>
  <c r="H398" i="84" s="1"/>
  <c r="I393" i="84" s="1"/>
  <c r="I398" i="84" s="1"/>
  <c r="J393" i="84" s="1"/>
  <c r="J398" i="84" s="1"/>
  <c r="K393" i="84" s="1"/>
  <c r="K398" i="84" s="1"/>
  <c r="L393" i="84" s="1"/>
  <c r="L398" i="84" s="1"/>
  <c r="M393" i="84" s="1"/>
  <c r="M398" i="84" s="1"/>
  <c r="N393" i="84" s="1"/>
  <c r="N398" i="84" s="1"/>
  <c r="O393" i="84" s="1"/>
  <c r="O398" i="84" s="1"/>
  <c r="P393" i="84" s="1"/>
  <c r="P398" i="84" s="1"/>
  <c r="Q393" i="84" s="1"/>
  <c r="Q398" i="84" s="1"/>
  <c r="R393" i="84" s="1"/>
  <c r="R398" i="84" s="1"/>
  <c r="S393" i="84" s="1"/>
  <c r="S398" i="84" s="1"/>
  <c r="T393" i="84" s="1"/>
  <c r="T398" i="84" s="1"/>
  <c r="U393" i="84" s="1"/>
  <c r="U398" i="84" s="1"/>
  <c r="V393" i="84" s="1"/>
  <c r="V398" i="84" s="1"/>
  <c r="W393" i="84" s="1"/>
  <c r="W398" i="84" s="1"/>
  <c r="X393" i="84" s="1"/>
  <c r="X398" i="84" s="1"/>
  <c r="Y393" i="84" s="1"/>
  <c r="Y398" i="84" s="1"/>
  <c r="Z393" i="84" s="1"/>
  <c r="Z398" i="84" s="1"/>
  <c r="AA393" i="84" s="1"/>
  <c r="AA398" i="84" s="1"/>
  <c r="AB393" i="84" s="1"/>
  <c r="AB398" i="84" s="1"/>
  <c r="AC393" i="84" s="1"/>
  <c r="AC398" i="84" s="1"/>
  <c r="AD393" i="84" s="1"/>
  <c r="AD398" i="84" s="1"/>
  <c r="AE393" i="84" s="1"/>
  <c r="AE398" i="84" s="1"/>
  <c r="AF393" i="84" s="1"/>
  <c r="AF398" i="84" s="1"/>
  <c r="AG393" i="84" s="1"/>
  <c r="AG398" i="84" s="1"/>
  <c r="AH393" i="84" s="1"/>
  <c r="AH398" i="84" s="1"/>
  <c r="AI393" i="84" s="1"/>
  <c r="AI398" i="84" s="1"/>
  <c r="AJ393" i="84" s="1"/>
  <c r="AJ398" i="84" s="1"/>
  <c r="AK393" i="84" s="1"/>
  <c r="AK398" i="84" s="1"/>
  <c r="AL393" i="84" s="1"/>
  <c r="AL398" i="84" s="1"/>
  <c r="AM393" i="84" s="1"/>
  <c r="AM398" i="84" s="1"/>
  <c r="AN393" i="84" s="1"/>
  <c r="AN398" i="84" s="1"/>
  <c r="AO393" i="84" s="1"/>
  <c r="AO398" i="84" s="1"/>
  <c r="AP393" i="84" s="1"/>
  <c r="AP398" i="84" s="1"/>
  <c r="AQ393" i="84" s="1"/>
  <c r="AQ398" i="84" s="1"/>
  <c r="AR393" i="84" s="1"/>
  <c r="AR398" i="84" s="1"/>
  <c r="AS393" i="84" s="1"/>
  <c r="AS398" i="84" s="1"/>
  <c r="AT393" i="84" s="1"/>
  <c r="AT398" i="84" s="1"/>
  <c r="AU393" i="84" s="1"/>
  <c r="AU398" i="84" s="1"/>
  <c r="AV393" i="84" s="1"/>
  <c r="AV398" i="84" s="1"/>
  <c r="AW393" i="84" s="1"/>
  <c r="AW398" i="84" s="1"/>
  <c r="AX393" i="84" s="1"/>
  <c r="AX398" i="84" s="1"/>
  <c r="AY393" i="84" s="1"/>
  <c r="AY398" i="84" s="1"/>
  <c r="AZ393" i="84" s="1"/>
  <c r="AZ398" i="84" s="1"/>
  <c r="BA393" i="84" s="1"/>
  <c r="BA398" i="84" s="1"/>
  <c r="BB393" i="84" s="1"/>
  <c r="BB398" i="84" s="1"/>
  <c r="BC393" i="84" s="1"/>
  <c r="BC398" i="84" s="1"/>
  <c r="BD393" i="84" s="1"/>
  <c r="BD398" i="84" s="1"/>
  <c r="BE393" i="84" s="1"/>
  <c r="BE398" i="84" s="1"/>
  <c r="BF393" i="84" s="1"/>
  <c r="BF398" i="84" s="1"/>
  <c r="BG393" i="84" s="1"/>
  <c r="BG398" i="84" s="1"/>
  <c r="BH393" i="84" s="1"/>
  <c r="BH398" i="84" s="1"/>
  <c r="BI393" i="84" s="1"/>
  <c r="BI398" i="84" s="1"/>
  <c r="BJ393" i="84" s="1"/>
  <c r="BJ398" i="84" s="1"/>
  <c r="BK393" i="84" s="1"/>
  <c r="BK398" i="84" s="1"/>
  <c r="BL393" i="84" s="1"/>
  <c r="BL398" i="84" s="1"/>
  <c r="BM393" i="84" s="1"/>
  <c r="BM398" i="84" s="1"/>
  <c r="BN393" i="84" s="1"/>
  <c r="BN398" i="84" s="1"/>
  <c r="BO393" i="84" s="1"/>
  <c r="BO398" i="84" s="1"/>
  <c r="BP393" i="84" s="1"/>
  <c r="BP398" i="84" s="1"/>
  <c r="BQ393" i="84" s="1"/>
  <c r="BQ398" i="84" s="1"/>
  <c r="BR393" i="84" s="1"/>
  <c r="BR398" i="84" s="1"/>
  <c r="BS393" i="84" s="1"/>
  <c r="BS398" i="84" s="1"/>
  <c r="BT393" i="84" s="1"/>
  <c r="BT398" i="84" s="1"/>
  <c r="BU393" i="84" s="1"/>
  <c r="BU398" i="84" s="1"/>
  <c r="BV393" i="84" s="1"/>
  <c r="BV398" i="84" s="1"/>
  <c r="BW393" i="84" s="1"/>
  <c r="BW398" i="84" s="1"/>
  <c r="BX393" i="84" s="1"/>
  <c r="BX398" i="84" s="1"/>
  <c r="BY393" i="84" s="1"/>
  <c r="S402" i="84"/>
  <c r="BS402" i="84"/>
  <c r="J12" i="31"/>
  <c r="F18" i="31"/>
  <c r="G18" i="31"/>
  <c r="H18" i="31"/>
  <c r="I18" i="31"/>
  <c r="J18" i="31"/>
  <c r="E18" i="31"/>
  <c r="E368" i="84" l="1"/>
  <c r="F363" i="84" s="1"/>
  <c r="F368" i="84" s="1"/>
  <c r="G363" i="84" s="1"/>
  <c r="G368" i="84" s="1"/>
  <c r="H363" i="84" s="1"/>
  <c r="H368" i="84" s="1"/>
  <c r="I363" i="84" s="1"/>
  <c r="I368" i="84" s="1"/>
  <c r="J363" i="84" s="1"/>
  <c r="J368" i="84" s="1"/>
  <c r="K363" i="84" s="1"/>
  <c r="K368" i="84" s="1"/>
  <c r="L363" i="84" s="1"/>
  <c r="L368" i="84" s="1"/>
  <c r="M363" i="84" s="1"/>
  <c r="M368" i="84" s="1"/>
  <c r="N363" i="84" s="1"/>
  <c r="N368" i="84" s="1"/>
  <c r="O363" i="84" s="1"/>
  <c r="O368" i="84" s="1"/>
  <c r="P363" i="84" s="1"/>
  <c r="P368" i="84" s="1"/>
  <c r="Q363" i="84" s="1"/>
  <c r="Q368" i="84" s="1"/>
  <c r="R363" i="84" s="1"/>
  <c r="R368" i="84" s="1"/>
  <c r="S363" i="84" s="1"/>
  <c r="S368" i="84" s="1"/>
  <c r="T363" i="84" s="1"/>
  <c r="T368" i="84" s="1"/>
  <c r="U363" i="84" s="1"/>
  <c r="U368" i="84" s="1"/>
  <c r="V363" i="84" s="1"/>
  <c r="V368" i="84" s="1"/>
  <c r="W363" i="84" s="1"/>
  <c r="W368" i="84" s="1"/>
  <c r="X363" i="84" s="1"/>
  <c r="X368" i="84" s="1"/>
  <c r="Y363" i="84" s="1"/>
  <c r="Y368" i="84" s="1"/>
  <c r="Z363" i="84" s="1"/>
  <c r="Z368" i="84" s="1"/>
  <c r="AA363" i="84" s="1"/>
  <c r="AA368" i="84" s="1"/>
  <c r="AB363" i="84" s="1"/>
  <c r="AB368" i="84" s="1"/>
  <c r="AC363" i="84" s="1"/>
  <c r="AC368" i="84" s="1"/>
  <c r="AD363" i="84" s="1"/>
  <c r="AD368" i="84" s="1"/>
  <c r="AE363" i="84" s="1"/>
  <c r="AE368" i="84" s="1"/>
  <c r="AF363" i="84" s="1"/>
  <c r="AF368" i="84" s="1"/>
  <c r="AG363" i="84" s="1"/>
  <c r="AG368" i="84" s="1"/>
  <c r="AH363" i="84" s="1"/>
  <c r="AH368" i="84" s="1"/>
  <c r="AI363" i="84" s="1"/>
  <c r="AI368" i="84" s="1"/>
  <c r="AJ363" i="84" s="1"/>
  <c r="AJ368" i="84" s="1"/>
  <c r="AK363" i="84" s="1"/>
  <c r="AK368" i="84" s="1"/>
  <c r="AL363" i="84" s="1"/>
  <c r="AL368" i="84" s="1"/>
  <c r="AM363" i="84" s="1"/>
  <c r="AM368" i="84" s="1"/>
  <c r="AN363" i="84" s="1"/>
  <c r="AN368" i="84" s="1"/>
  <c r="AO363" i="84" s="1"/>
  <c r="AO368" i="84" s="1"/>
  <c r="AP363" i="84" s="1"/>
  <c r="AP368" i="84" s="1"/>
  <c r="AQ363" i="84" s="1"/>
  <c r="AQ368" i="84" s="1"/>
  <c r="AR363" i="84" s="1"/>
  <c r="AR368" i="84" s="1"/>
  <c r="AS363" i="84" s="1"/>
  <c r="AS368" i="84" s="1"/>
  <c r="AT363" i="84" s="1"/>
  <c r="AT368" i="84" s="1"/>
  <c r="AU363" i="84" s="1"/>
  <c r="AU368" i="84" s="1"/>
  <c r="AV363" i="84" s="1"/>
  <c r="AV368" i="84" s="1"/>
  <c r="AW363" i="84" s="1"/>
  <c r="AW368" i="84" s="1"/>
  <c r="AX363" i="84" s="1"/>
  <c r="AX368" i="84" s="1"/>
  <c r="AY363" i="84" s="1"/>
  <c r="AY368" i="84" s="1"/>
  <c r="AZ363" i="84" s="1"/>
  <c r="AZ368" i="84" s="1"/>
  <c r="BA363" i="84" s="1"/>
  <c r="BA368" i="84" s="1"/>
  <c r="BB363" i="84" s="1"/>
  <c r="BB368" i="84" s="1"/>
  <c r="BC363" i="84" s="1"/>
  <c r="BC368" i="84" s="1"/>
  <c r="BD363" i="84" s="1"/>
  <c r="BD368" i="84" s="1"/>
  <c r="BE363" i="84" s="1"/>
  <c r="BE368" i="84" s="1"/>
  <c r="BF363" i="84" s="1"/>
  <c r="BF368" i="84" s="1"/>
  <c r="BG363" i="84" s="1"/>
  <c r="BG368" i="84" s="1"/>
  <c r="BH363" i="84" s="1"/>
  <c r="BH368" i="84" s="1"/>
  <c r="BI363" i="84" s="1"/>
  <c r="BI368" i="84" s="1"/>
  <c r="BJ363" i="84" s="1"/>
  <c r="BJ368" i="84" s="1"/>
  <c r="BK363" i="84" s="1"/>
  <c r="BK368" i="84" s="1"/>
  <c r="BL363" i="84" s="1"/>
  <c r="BL368" i="84" s="1"/>
  <c r="BM363" i="84" s="1"/>
  <c r="BM368" i="84" s="1"/>
  <c r="BN363" i="84" s="1"/>
  <c r="BN368" i="84" s="1"/>
  <c r="BO363" i="84" s="1"/>
  <c r="BO368" i="84" s="1"/>
  <c r="BP363" i="84" s="1"/>
  <c r="BP368" i="84" s="1"/>
  <c r="BQ363" i="84" s="1"/>
  <c r="BQ368" i="84" s="1"/>
  <c r="BR363" i="84" s="1"/>
  <c r="BR368" i="84" s="1"/>
  <c r="BS363" i="84" s="1"/>
  <c r="BS368" i="84" s="1"/>
  <c r="BT363" i="84" s="1"/>
  <c r="BT368" i="84" s="1"/>
  <c r="BU363" i="84" s="1"/>
  <c r="BU368" i="84" s="1"/>
  <c r="BV363" i="84" s="1"/>
  <c r="BV368" i="84" s="1"/>
  <c r="BW363" i="84" s="1"/>
  <c r="BF402" i="84"/>
  <c r="Z402" i="84"/>
  <c r="AR402" i="84"/>
  <c r="BW368" i="84"/>
  <c r="BX281" i="84"/>
  <c r="BY276" i="84" s="1"/>
  <c r="D315" i="84"/>
  <c r="E309" i="84" s="1"/>
  <c r="E315" i="84" s="1"/>
  <c r="F309" i="84" s="1"/>
  <c r="F315" i="84" s="1"/>
  <c r="G309" i="84" s="1"/>
  <c r="G315" i="84" s="1"/>
  <c r="H309" i="84" s="1"/>
  <c r="H315" i="84" s="1"/>
  <c r="I309" i="84" s="1"/>
  <c r="I315" i="84" s="1"/>
  <c r="J309" i="84" s="1"/>
  <c r="J315" i="84" s="1"/>
  <c r="K309" i="84" s="1"/>
  <c r="K315" i="84" s="1"/>
  <c r="L309" i="84" s="1"/>
  <c r="L315" i="84" s="1"/>
  <c r="M309" i="84" s="1"/>
  <c r="M315" i="84" s="1"/>
  <c r="N309" i="84" s="1"/>
  <c r="N315" i="84" s="1"/>
  <c r="O309" i="84" s="1"/>
  <c r="O315" i="84" s="1"/>
  <c r="P309" i="84" s="1"/>
  <c r="P315" i="84" s="1"/>
  <c r="Q309" i="84" s="1"/>
  <c r="Q315" i="84" s="1"/>
  <c r="R309" i="84" s="1"/>
  <c r="R315" i="84" s="1"/>
  <c r="S309" i="84" s="1"/>
  <c r="S315" i="84" s="1"/>
  <c r="T309" i="84" s="1"/>
  <c r="T315" i="84" s="1"/>
  <c r="U309" i="84" s="1"/>
  <c r="U315" i="84" s="1"/>
  <c r="V309" i="84" s="1"/>
  <c r="V315" i="84" s="1"/>
  <c r="W309" i="84" s="1"/>
  <c r="W315" i="84" s="1"/>
  <c r="X309" i="84" s="1"/>
  <c r="X315" i="84" s="1"/>
  <c r="Y309" i="84" s="1"/>
  <c r="Y315" i="84" s="1"/>
  <c r="Z309" i="84" s="1"/>
  <c r="Z315" i="84" s="1"/>
  <c r="AA309" i="84" s="1"/>
  <c r="AA315" i="84" s="1"/>
  <c r="AB309" i="84" s="1"/>
  <c r="AB315" i="84" s="1"/>
  <c r="AC309" i="84" s="1"/>
  <c r="AC315" i="84" s="1"/>
  <c r="AD309" i="84" s="1"/>
  <c r="AD315" i="84" s="1"/>
  <c r="AE309" i="84" s="1"/>
  <c r="AE315" i="84" s="1"/>
  <c r="AF309" i="84" s="1"/>
  <c r="AF315" i="84" s="1"/>
  <c r="AG309" i="84" s="1"/>
  <c r="AG315" i="84" s="1"/>
  <c r="AH309" i="84" s="1"/>
  <c r="AH315" i="84" s="1"/>
  <c r="AI309" i="84" s="1"/>
  <c r="AI315" i="84" s="1"/>
  <c r="AJ309" i="84" s="1"/>
  <c r="AJ315" i="84" s="1"/>
  <c r="AK309" i="84" s="1"/>
  <c r="AK315" i="84" s="1"/>
  <c r="AL309" i="84" s="1"/>
  <c r="AL315" i="84" s="1"/>
  <c r="AM309" i="84" s="1"/>
  <c r="AM315" i="84" s="1"/>
  <c r="AN309" i="84" s="1"/>
  <c r="AN315" i="84" s="1"/>
  <c r="AO309" i="84" s="1"/>
  <c r="AO315" i="84" s="1"/>
  <c r="AP309" i="84" s="1"/>
  <c r="AP315" i="84" s="1"/>
  <c r="AQ309" i="84" s="1"/>
  <c r="AQ315" i="84" s="1"/>
  <c r="AR309" i="84" s="1"/>
  <c r="AR315" i="84" s="1"/>
  <c r="AS309" i="84" s="1"/>
  <c r="AS315" i="84" s="1"/>
  <c r="AT309" i="84" s="1"/>
  <c r="AT315" i="84" s="1"/>
  <c r="AU309" i="84" s="1"/>
  <c r="AU315" i="84" s="1"/>
  <c r="AV309" i="84" s="1"/>
  <c r="AV315" i="84" s="1"/>
  <c r="AW309" i="84" s="1"/>
  <c r="AW315" i="84" s="1"/>
  <c r="AX309" i="84" s="1"/>
  <c r="AX315" i="84" s="1"/>
  <c r="AY309" i="84" s="1"/>
  <c r="AY315" i="84" s="1"/>
  <c r="AZ309" i="84" s="1"/>
  <c r="AZ315" i="84" s="1"/>
  <c r="BA309" i="84" s="1"/>
  <c r="BA315" i="84" s="1"/>
  <c r="BB309" i="84" s="1"/>
  <c r="BB315" i="84" s="1"/>
  <c r="BC309" i="84" s="1"/>
  <c r="BC315" i="84" s="1"/>
  <c r="BD309" i="84" s="1"/>
  <c r="BD315" i="84" s="1"/>
  <c r="BE309" i="84" s="1"/>
  <c r="BE315" i="84" s="1"/>
  <c r="BF309" i="84" s="1"/>
  <c r="BF315" i="84" s="1"/>
  <c r="BG309" i="84" s="1"/>
  <c r="BG315" i="84" s="1"/>
  <c r="BH309" i="84" s="1"/>
  <c r="BH315" i="84" s="1"/>
  <c r="BI309" i="84" s="1"/>
  <c r="BI315" i="84" s="1"/>
  <c r="BJ309" i="84" s="1"/>
  <c r="BJ315" i="84" s="1"/>
  <c r="BK309" i="84" s="1"/>
  <c r="BK315" i="84" s="1"/>
  <c r="BL309" i="84" s="1"/>
  <c r="BL315" i="84" s="1"/>
  <c r="BM309" i="84" s="1"/>
  <c r="BM315" i="84" s="1"/>
  <c r="BN309" i="84" s="1"/>
  <c r="BN315" i="84" s="1"/>
  <c r="BO309" i="84" s="1"/>
  <c r="BO315" i="84" s="1"/>
  <c r="BP309" i="84" s="1"/>
  <c r="BP315" i="84" s="1"/>
  <c r="BQ309" i="84" s="1"/>
  <c r="BQ315" i="84" s="1"/>
  <c r="BR309" i="84" s="1"/>
  <c r="BR315" i="84" s="1"/>
  <c r="BS309" i="84" s="1"/>
  <c r="BS315" i="84" s="1"/>
  <c r="BT309" i="84" s="1"/>
  <c r="BT315" i="84" s="1"/>
  <c r="BU309" i="84" s="1"/>
  <c r="BU315" i="84" s="1"/>
  <c r="BV309" i="84" s="1"/>
  <c r="BV315" i="84" s="1"/>
  <c r="BW309" i="84" s="1"/>
  <c r="BW315" i="84" s="1"/>
  <c r="BX309" i="84" s="1"/>
  <c r="L402" i="84"/>
  <c r="BX353" i="84"/>
  <c r="BY349" i="84" s="1"/>
  <c r="BY353" i="84" s="1"/>
  <c r="BZ349" i="84" s="1"/>
  <c r="BZ353" i="84" s="1"/>
  <c r="CA349" i="84" s="1"/>
  <c r="CA353" i="84" s="1"/>
  <c r="CB349" i="84" s="1"/>
  <c r="CB353" i="84" s="1"/>
  <c r="CC349" i="84" s="1"/>
  <c r="CC353" i="84" s="1"/>
  <c r="CD349" i="84" s="1"/>
  <c r="CD353" i="84" s="1"/>
  <c r="CE349" i="84" s="1"/>
  <c r="CE353" i="84" s="1"/>
  <c r="CF349" i="84" s="1"/>
  <c r="CF353" i="84" s="1"/>
  <c r="CG349" i="84" s="1"/>
  <c r="CG353" i="84" s="1"/>
  <c r="CH349" i="84" s="1"/>
  <c r="CH353" i="84" s="1"/>
  <c r="CI349" i="84" s="1"/>
  <c r="CI353" i="84" s="1"/>
  <c r="CJ349" i="84" s="1"/>
  <c r="CJ353" i="84" s="1"/>
  <c r="CK349" i="84" s="1"/>
  <c r="CK353" i="84" s="1"/>
  <c r="CL349" i="84" s="1"/>
  <c r="CL353" i="84" s="1"/>
  <c r="CM349" i="84" s="1"/>
  <c r="CM353" i="84" s="1"/>
  <c r="BY39" i="84"/>
  <c r="BZ34" i="84" s="1"/>
  <c r="BZ39" i="84" s="1"/>
  <c r="CA34" i="84" s="1"/>
  <c r="CA39" i="84" s="1"/>
  <c r="CB34" i="84" s="1"/>
  <c r="CB39" i="84" s="1"/>
  <c r="CC34" i="84" s="1"/>
  <c r="CC39" i="84" s="1"/>
  <c r="CD34" i="84" s="1"/>
  <c r="CD39" i="84" s="1"/>
  <c r="CE34" i="84" s="1"/>
  <c r="CE39" i="84" s="1"/>
  <c r="CF34" i="84" s="1"/>
  <c r="CF39" i="84" s="1"/>
  <c r="CG34" i="84" s="1"/>
  <c r="CG39" i="84" s="1"/>
  <c r="CH34" i="84" s="1"/>
  <c r="CH39" i="84" s="1"/>
  <c r="CI34" i="84" s="1"/>
  <c r="CI39" i="84" s="1"/>
  <c r="CJ34" i="84" s="1"/>
  <c r="CJ39" i="84" s="1"/>
  <c r="CK34" i="84" s="1"/>
  <c r="CK39" i="84" s="1"/>
  <c r="CL34" i="84" s="1"/>
  <c r="BY398" i="84"/>
  <c r="BZ393" i="84" s="1"/>
  <c r="BZ398" i="84" s="1"/>
  <c r="CA393" i="84" s="1"/>
  <c r="CA398" i="84" s="1"/>
  <c r="CB393" i="84" s="1"/>
  <c r="CB398" i="84" s="1"/>
  <c r="CC393" i="84" s="1"/>
  <c r="CC398" i="84" s="1"/>
  <c r="CD393" i="84" s="1"/>
  <c r="CD398" i="84" s="1"/>
  <c r="CE393" i="84" s="1"/>
  <c r="CE398" i="84" s="1"/>
  <c r="CF393" i="84" s="1"/>
  <c r="CF398" i="84" s="1"/>
  <c r="CG393" i="84" s="1"/>
  <c r="CG398" i="84" s="1"/>
  <c r="CH393" i="84" s="1"/>
  <c r="CH398" i="84" s="1"/>
  <c r="CI393" i="84" s="1"/>
  <c r="CI398" i="84" s="1"/>
  <c r="BX47" i="84"/>
  <c r="BY42" i="84" s="1"/>
  <c r="BY47" i="84" s="1"/>
  <c r="BZ42" i="84" s="1"/>
  <c r="BZ47" i="84" s="1"/>
  <c r="CA42" i="84" s="1"/>
  <c r="CA47" i="84" s="1"/>
  <c r="CB42" i="84" s="1"/>
  <c r="CB47" i="84" s="1"/>
  <c r="CC42" i="84" s="1"/>
  <c r="CC47" i="84" s="1"/>
  <c r="CD42" i="84" s="1"/>
  <c r="CD47" i="84" s="1"/>
  <c r="CE42" i="84" s="1"/>
  <c r="CE47" i="84" s="1"/>
  <c r="CF42" i="84" s="1"/>
  <c r="CF47" i="84" s="1"/>
  <c r="CG42" i="84" s="1"/>
  <c r="CG47" i="84" s="1"/>
  <c r="CH42" i="84" s="1"/>
  <c r="CH47" i="84" s="1"/>
  <c r="CI42" i="84" s="1"/>
  <c r="CI47" i="84" s="1"/>
  <c r="CJ42" i="84" s="1"/>
  <c r="CJ47" i="84" s="1"/>
  <c r="CK42" i="84" s="1"/>
  <c r="CK47" i="84" s="1"/>
  <c r="CL42" i="84" s="1"/>
  <c r="BX323" i="84"/>
  <c r="BY318" i="84" s="1"/>
  <c r="BY323" i="84" s="1"/>
  <c r="BZ318" i="84" s="1"/>
  <c r="BZ323" i="84" s="1"/>
  <c r="CA318" i="84" s="1"/>
  <c r="CA323" i="84" s="1"/>
  <c r="CB318" i="84" s="1"/>
  <c r="CB323" i="84" s="1"/>
  <c r="CC318" i="84" s="1"/>
  <c r="CC323" i="84" s="1"/>
  <c r="CD318" i="84" s="1"/>
  <c r="CD323" i="84" s="1"/>
  <c r="CE318" i="84" s="1"/>
  <c r="CE323" i="84" s="1"/>
  <c r="CF318" i="84" s="1"/>
  <c r="CF323" i="84" s="1"/>
  <c r="CG318" i="84" s="1"/>
  <c r="CG323" i="84" s="1"/>
  <c r="CH318" i="84" s="1"/>
  <c r="CH323" i="84" s="1"/>
  <c r="CI318" i="84" s="1"/>
  <c r="CI323" i="84" s="1"/>
  <c r="BY289" i="84"/>
  <c r="BZ284" i="84" s="1"/>
  <c r="BZ289" i="84" s="1"/>
  <c r="CA284" i="84" s="1"/>
  <c r="CA289" i="84" s="1"/>
  <c r="CB284" i="84" s="1"/>
  <c r="CB289" i="84" s="1"/>
  <c r="CC284" i="84" s="1"/>
  <c r="CC289" i="84" s="1"/>
  <c r="CD284" i="84" s="1"/>
  <c r="CD289" i="84" s="1"/>
  <c r="CE284" i="84" s="1"/>
  <c r="CE289" i="84" s="1"/>
  <c r="CF284" i="84" s="1"/>
  <c r="CF289" i="84" s="1"/>
  <c r="CG284" i="84" s="1"/>
  <c r="CG289" i="84" s="1"/>
  <c r="CH284" i="84" s="1"/>
  <c r="CH289" i="84" s="1"/>
  <c r="CI284" i="84" s="1"/>
  <c r="CI289" i="84" s="1"/>
  <c r="CJ284" i="84" s="1"/>
  <c r="CJ289" i="84" s="1"/>
  <c r="CK284" i="84" s="1"/>
  <c r="CK289" i="84" s="1"/>
  <c r="CL284" i="84" s="1"/>
  <c r="CL289" i="84" s="1"/>
  <c r="CM284" i="84" s="1"/>
  <c r="CM289" i="84" s="1"/>
  <c r="BY213" i="84"/>
  <c r="BZ208" i="84" s="1"/>
  <c r="BZ213" i="84" s="1"/>
  <c r="CA208" i="84" s="1"/>
  <c r="CA213" i="84" s="1"/>
  <c r="CB208" i="84" s="1"/>
  <c r="CB213" i="84" s="1"/>
  <c r="CC208" i="84" s="1"/>
  <c r="CC213" i="84" s="1"/>
  <c r="CD208" i="84" s="1"/>
  <c r="CD213" i="84" s="1"/>
  <c r="CE208" i="84" s="1"/>
  <c r="CE213" i="84" s="1"/>
  <c r="CF208" i="84" s="1"/>
  <c r="CF213" i="84" s="1"/>
  <c r="CG208" i="84" s="1"/>
  <c r="CG213" i="84" s="1"/>
  <c r="CH208" i="84" s="1"/>
  <c r="CH213" i="84" s="1"/>
  <c r="CI208" i="84" s="1"/>
  <c r="CI213" i="84" s="1"/>
  <c r="CJ208" i="84" s="1"/>
  <c r="CJ213" i="84" s="1"/>
  <c r="CK208" i="84" s="1"/>
  <c r="CK213" i="84" s="1"/>
  <c r="CL208" i="84" s="1"/>
  <c r="CL213" i="84" s="1"/>
  <c r="CM208" i="84" s="1"/>
  <c r="CM213" i="84" s="1"/>
  <c r="BX194" i="84"/>
  <c r="BY187" i="84" s="1"/>
  <c r="BY194" i="84" s="1"/>
  <c r="BZ187" i="84" s="1"/>
  <c r="BZ194" i="84" s="1"/>
  <c r="CA187" i="84" s="1"/>
  <c r="CA194" i="84" s="1"/>
  <c r="CB187" i="84" s="1"/>
  <c r="CB194" i="84" s="1"/>
  <c r="CC187" i="84" s="1"/>
  <c r="CC194" i="84" s="1"/>
  <c r="CD187" i="84" s="1"/>
  <c r="CD194" i="84" s="1"/>
  <c r="CE187" i="84" s="1"/>
  <c r="CE194" i="84" s="1"/>
  <c r="CF187" i="84" s="1"/>
  <c r="CF194" i="84" s="1"/>
  <c r="CG187" i="84" s="1"/>
  <c r="CG194" i="84" s="1"/>
  <c r="CH187" i="84" s="1"/>
  <c r="CH194" i="84" s="1"/>
  <c r="CI187" i="84" s="1"/>
  <c r="CI194" i="84" s="1"/>
  <c r="CJ187" i="84" s="1"/>
  <c r="CJ194" i="84" s="1"/>
  <c r="CK187" i="84" s="1"/>
  <c r="CK194" i="84" s="1"/>
  <c r="CL187" i="84" s="1"/>
  <c r="CL194" i="84" s="1"/>
  <c r="CM187" i="84" s="1"/>
  <c r="CM194" i="84" s="1"/>
  <c r="BX149" i="84"/>
  <c r="BY143" i="84" s="1"/>
  <c r="BY149" i="84" s="1"/>
  <c r="BZ143" i="84" s="1"/>
  <c r="BZ149" i="84" s="1"/>
  <c r="CA143" i="84" s="1"/>
  <c r="CA149" i="84" s="1"/>
  <c r="CB143" i="84" s="1"/>
  <c r="CB149" i="84" s="1"/>
  <c r="CC143" i="84" s="1"/>
  <c r="CC149" i="84" s="1"/>
  <c r="CD143" i="84" s="1"/>
  <c r="CD149" i="84" s="1"/>
  <c r="CE143" i="84" s="1"/>
  <c r="CE149" i="84" s="1"/>
  <c r="CF143" i="84" s="1"/>
  <c r="CF149" i="84" s="1"/>
  <c r="CG143" i="84" s="1"/>
  <c r="CG149" i="84" s="1"/>
  <c r="CH143" i="84" s="1"/>
  <c r="CH149" i="84" s="1"/>
  <c r="CI143" i="84" s="1"/>
  <c r="CI149" i="84" s="1"/>
  <c r="CJ143" i="84" s="1"/>
  <c r="CJ149" i="84" s="1"/>
  <c r="CK143" i="84" s="1"/>
  <c r="CK149" i="84" s="1"/>
  <c r="CL143" i="84" s="1"/>
  <c r="CL149" i="84" s="1"/>
  <c r="CM143" i="84" s="1"/>
  <c r="CM149" i="84" s="1"/>
  <c r="BY113" i="84"/>
  <c r="BZ108" i="84" s="1"/>
  <c r="BZ113" i="84" s="1"/>
  <c r="CA108" i="84" s="1"/>
  <c r="CA113" i="84" s="1"/>
  <c r="CB108" i="84" s="1"/>
  <c r="CB113" i="84" s="1"/>
  <c r="CC108" i="84" s="1"/>
  <c r="CC113" i="84" s="1"/>
  <c r="CD108" i="84" s="1"/>
  <c r="CD113" i="84" s="1"/>
  <c r="CE108" i="84" s="1"/>
  <c r="CE113" i="84" s="1"/>
  <c r="CF108" i="84" s="1"/>
  <c r="CF113" i="84" s="1"/>
  <c r="CG108" i="84" s="1"/>
  <c r="CG113" i="84" s="1"/>
  <c r="CH108" i="84" s="1"/>
  <c r="CH113" i="84" s="1"/>
  <c r="CI108" i="84" s="1"/>
  <c r="CI113" i="84" s="1"/>
  <c r="CJ108" i="84" s="1"/>
  <c r="CJ113" i="84" s="1"/>
  <c r="CK108" i="84" s="1"/>
  <c r="CK113" i="84" s="1"/>
  <c r="CL108" i="84" s="1"/>
  <c r="CL113" i="84" s="1"/>
  <c r="CM108" i="84" s="1"/>
  <c r="CM113" i="84" s="1"/>
  <c r="BY31" i="84"/>
  <c r="BZ26" i="84" s="1"/>
  <c r="BZ31" i="84" s="1"/>
  <c r="CA26" i="84" s="1"/>
  <c r="CA31" i="84" s="1"/>
  <c r="CB26" i="84" s="1"/>
  <c r="CB31" i="84" s="1"/>
  <c r="CC26" i="84" s="1"/>
  <c r="CC31" i="84" s="1"/>
  <c r="CD26" i="84" s="1"/>
  <c r="CD31" i="84" s="1"/>
  <c r="CE26" i="84" s="1"/>
  <c r="CE31" i="84" s="1"/>
  <c r="CF26" i="84" s="1"/>
  <c r="CF31" i="84" s="1"/>
  <c r="CG26" i="84" s="1"/>
  <c r="CG31" i="84" s="1"/>
  <c r="CH26" i="84" s="1"/>
  <c r="CH31" i="84" s="1"/>
  <c r="CI26" i="84" s="1"/>
  <c r="CI31" i="84" s="1"/>
  <c r="CJ26" i="84" s="1"/>
  <c r="CJ31" i="84" s="1"/>
  <c r="CK26" i="84" s="1"/>
  <c r="CK31" i="84" s="1"/>
  <c r="CL26" i="84" s="1"/>
  <c r="BZ297" i="84"/>
  <c r="CA292" i="84" s="1"/>
  <c r="CA297" i="84" s="1"/>
  <c r="CB292" i="84" s="1"/>
  <c r="CB297" i="84" s="1"/>
  <c r="CC292" i="84" s="1"/>
  <c r="CC297" i="84" s="1"/>
  <c r="CD292" i="84" s="1"/>
  <c r="CD297" i="84" s="1"/>
  <c r="CE292" i="84" s="1"/>
  <c r="CE297" i="84" s="1"/>
  <c r="CF292" i="84" s="1"/>
  <c r="CF297" i="84" s="1"/>
  <c r="CG292" i="84" s="1"/>
  <c r="CG297" i="84" s="1"/>
  <c r="CH292" i="84" s="1"/>
  <c r="CH297" i="84" s="1"/>
  <c r="CI292" i="84" s="1"/>
  <c r="CI297" i="84" s="1"/>
  <c r="BY281" i="84"/>
  <c r="BZ276" i="84" s="1"/>
  <c r="BZ281" i="84" s="1"/>
  <c r="CA276" i="84" s="1"/>
  <c r="CA281" i="84" s="1"/>
  <c r="CB276" i="84" s="1"/>
  <c r="CB281" i="84" s="1"/>
  <c r="CC276" i="84" s="1"/>
  <c r="CC281" i="84" s="1"/>
  <c r="CD276" i="84" s="1"/>
  <c r="CD281" i="84" s="1"/>
  <c r="CE276" i="84" s="1"/>
  <c r="CE281" i="84" s="1"/>
  <c r="CF276" i="84" s="1"/>
  <c r="CF281" i="84" s="1"/>
  <c r="CG276" i="84" s="1"/>
  <c r="CG281" i="84" s="1"/>
  <c r="CH276" i="84" s="1"/>
  <c r="CH281" i="84" s="1"/>
  <c r="CI276" i="84" s="1"/>
  <c r="CI281" i="84" s="1"/>
  <c r="BX54" i="84"/>
  <c r="BY50" i="84" s="1"/>
  <c r="BY54" i="84" s="1"/>
  <c r="BZ50" i="84" s="1"/>
  <c r="BZ54" i="84" s="1"/>
  <c r="CA50" i="84" s="1"/>
  <c r="CA54" i="84" s="1"/>
  <c r="CB50" i="84" s="1"/>
  <c r="CB54" i="84" s="1"/>
  <c r="CC50" i="84" s="1"/>
  <c r="CC54" i="84" s="1"/>
  <c r="CD50" i="84" s="1"/>
  <c r="CD54" i="84" s="1"/>
  <c r="CE50" i="84" s="1"/>
  <c r="CE54" i="84" s="1"/>
  <c r="CF50" i="84" s="1"/>
  <c r="CF54" i="84" s="1"/>
  <c r="CG50" i="84" s="1"/>
  <c r="CG54" i="84" s="1"/>
  <c r="CH50" i="84" s="1"/>
  <c r="CH54" i="84" s="1"/>
  <c r="CI50" i="84" s="1"/>
  <c r="CI54" i="84" s="1"/>
  <c r="CJ50" i="84" s="1"/>
  <c r="CJ54" i="84" s="1"/>
  <c r="CK50" i="84" s="1"/>
  <c r="CK54" i="84" s="1"/>
  <c r="CL50" i="84" s="1"/>
  <c r="BX273" i="84"/>
  <c r="BY268" i="84" s="1"/>
  <c r="BY273" i="84" s="1"/>
  <c r="BZ268" i="84" s="1"/>
  <c r="BZ273" i="84" s="1"/>
  <c r="CA268" i="84" s="1"/>
  <c r="CA273" i="84" s="1"/>
  <c r="CB268" i="84" s="1"/>
  <c r="CB273" i="84" s="1"/>
  <c r="CC268" i="84" s="1"/>
  <c r="CC273" i="84" s="1"/>
  <c r="CD268" i="84" s="1"/>
  <c r="CD273" i="84" s="1"/>
  <c r="CE268" i="84" s="1"/>
  <c r="CE273" i="84" s="1"/>
  <c r="CF268" i="84" s="1"/>
  <c r="CF273" i="84" s="1"/>
  <c r="CG268" i="84" s="1"/>
  <c r="CG273" i="84" s="1"/>
  <c r="CH268" i="84" s="1"/>
  <c r="CH273" i="84" s="1"/>
  <c r="CI268" i="84" s="1"/>
  <c r="CI273" i="84" s="1"/>
  <c r="CJ268" i="84" s="1"/>
  <c r="CJ273" i="84" s="1"/>
  <c r="CK268" i="84" s="1"/>
  <c r="CK273" i="84" s="1"/>
  <c r="CL268" i="84" s="1"/>
  <c r="BX228" i="84"/>
  <c r="BY224" i="84" s="1"/>
  <c r="BY228" i="84" s="1"/>
  <c r="BZ224" i="84" s="1"/>
  <c r="BZ228" i="84" s="1"/>
  <c r="CA224" i="84" s="1"/>
  <c r="CA228" i="84" s="1"/>
  <c r="CB224" i="84" s="1"/>
  <c r="CB228" i="84" s="1"/>
  <c r="CC224" i="84" s="1"/>
  <c r="CC228" i="84" s="1"/>
  <c r="CD224" i="84" s="1"/>
  <c r="CD228" i="84" s="1"/>
  <c r="CE224" i="84" s="1"/>
  <c r="CE228" i="84" s="1"/>
  <c r="CF224" i="84" s="1"/>
  <c r="CF228" i="84" s="1"/>
  <c r="CG224" i="84" s="1"/>
  <c r="CG228" i="84" s="1"/>
  <c r="CH224" i="84" s="1"/>
  <c r="CH228" i="84" s="1"/>
  <c r="CI224" i="84" s="1"/>
  <c r="CI228" i="84" s="1"/>
  <c r="CJ224" i="84" s="1"/>
  <c r="CJ228" i="84" s="1"/>
  <c r="CK224" i="84" s="1"/>
  <c r="CK228" i="84" s="1"/>
  <c r="CL224" i="84" s="1"/>
  <c r="CK140" i="84"/>
  <c r="CL135" i="84" s="1"/>
  <c r="CL140" i="84" s="1"/>
  <c r="CM135" i="84" s="1"/>
  <c r="CM140" i="84" s="1"/>
  <c r="G331" i="84"/>
  <c r="H326" i="84" s="1"/>
  <c r="H331" i="84" s="1"/>
  <c r="I326" i="84" s="1"/>
  <c r="I331" i="84" s="1"/>
  <c r="J326" i="84" s="1"/>
  <c r="J331" i="84" s="1"/>
  <c r="K326" i="84" s="1"/>
  <c r="K331" i="84" s="1"/>
  <c r="L326" i="84" s="1"/>
  <c r="L331" i="84" s="1"/>
  <c r="M326" i="84" s="1"/>
  <c r="M331" i="84" s="1"/>
  <c r="N326" i="84" s="1"/>
  <c r="N331" i="84" s="1"/>
  <c r="O326" i="84" s="1"/>
  <c r="O331" i="84" s="1"/>
  <c r="P326" i="84" s="1"/>
  <c r="P331" i="84" s="1"/>
  <c r="Q326" i="84" s="1"/>
  <c r="Q331" i="84" s="1"/>
  <c r="R326" i="84" s="1"/>
  <c r="R331" i="84" s="1"/>
  <c r="S326" i="84" s="1"/>
  <c r="S331" i="84" s="1"/>
  <c r="T326" i="84" s="1"/>
  <c r="T331" i="84" s="1"/>
  <c r="U326" i="84" s="1"/>
  <c r="U331" i="84" s="1"/>
  <c r="V326" i="84" s="1"/>
  <c r="V331" i="84" s="1"/>
  <c r="W326" i="84" s="1"/>
  <c r="W331" i="84" s="1"/>
  <c r="X326" i="84" s="1"/>
  <c r="X331" i="84" s="1"/>
  <c r="Y326" i="84" s="1"/>
  <c r="Y331" i="84" s="1"/>
  <c r="Z326" i="84" s="1"/>
  <c r="Z331" i="84" s="1"/>
  <c r="AA326" i="84" s="1"/>
  <c r="AA331" i="84" s="1"/>
  <c r="AB326" i="84" s="1"/>
  <c r="AB331" i="84" s="1"/>
  <c r="AC326" i="84" s="1"/>
  <c r="AC331" i="84" s="1"/>
  <c r="AD326" i="84" s="1"/>
  <c r="AD331" i="84" s="1"/>
  <c r="AE326" i="84" s="1"/>
  <c r="AE331" i="84" s="1"/>
  <c r="AF326" i="84" s="1"/>
  <c r="AF331" i="84" s="1"/>
  <c r="AG326" i="84" s="1"/>
  <c r="AG331" i="84" s="1"/>
  <c r="AH326" i="84" s="1"/>
  <c r="AH331" i="84" s="1"/>
  <c r="AI326" i="84" s="1"/>
  <c r="AI331" i="84" s="1"/>
  <c r="AJ326" i="84" s="1"/>
  <c r="AJ331" i="84" s="1"/>
  <c r="AK326" i="84" s="1"/>
  <c r="AK331" i="84" s="1"/>
  <c r="AL326" i="84" s="1"/>
  <c r="AL331" i="84" s="1"/>
  <c r="AM326" i="84" s="1"/>
  <c r="AM331" i="84" s="1"/>
  <c r="AN326" i="84" s="1"/>
  <c r="AN331" i="84" s="1"/>
  <c r="AO326" i="84" s="1"/>
  <c r="AO331" i="84" s="1"/>
  <c r="AP326" i="84" s="1"/>
  <c r="AP331" i="84" s="1"/>
  <c r="AQ326" i="84" s="1"/>
  <c r="AQ331" i="84" s="1"/>
  <c r="AR326" i="84" s="1"/>
  <c r="AR331" i="84" s="1"/>
  <c r="AS326" i="84" s="1"/>
  <c r="AS331" i="84" s="1"/>
  <c r="AT326" i="84" s="1"/>
  <c r="AT331" i="84" s="1"/>
  <c r="AU326" i="84" s="1"/>
  <c r="AU331" i="84" s="1"/>
  <c r="AV326" i="84" s="1"/>
  <c r="AV331" i="84" s="1"/>
  <c r="AW326" i="84" s="1"/>
  <c r="AW331" i="84" s="1"/>
  <c r="AX326" i="84" s="1"/>
  <c r="AX331" i="84" s="1"/>
  <c r="AY326" i="84" s="1"/>
  <c r="AY331" i="84" s="1"/>
  <c r="AZ326" i="84" s="1"/>
  <c r="AZ331" i="84" s="1"/>
  <c r="BA326" i="84" s="1"/>
  <c r="BA331" i="84" s="1"/>
  <c r="BB326" i="84" s="1"/>
  <c r="BB331" i="84" s="1"/>
  <c r="BC326" i="84" s="1"/>
  <c r="BC331" i="84" s="1"/>
  <c r="BD326" i="84" s="1"/>
  <c r="BD331" i="84" s="1"/>
  <c r="BE326" i="84" s="1"/>
  <c r="BE331" i="84" s="1"/>
  <c r="BF326" i="84" s="1"/>
  <c r="BF331" i="84" s="1"/>
  <c r="BG326" i="84" s="1"/>
  <c r="BG331" i="84" s="1"/>
  <c r="BH326" i="84" s="1"/>
  <c r="BH331" i="84" s="1"/>
  <c r="BI326" i="84" s="1"/>
  <c r="BI331" i="84" s="1"/>
  <c r="BJ326" i="84" s="1"/>
  <c r="BJ331" i="84" s="1"/>
  <c r="BK326" i="84" s="1"/>
  <c r="BK331" i="84" s="1"/>
  <c r="BL326" i="84" s="1"/>
  <c r="BL331" i="84" s="1"/>
  <c r="BM326" i="84" s="1"/>
  <c r="BM331" i="84" s="1"/>
  <c r="BN326" i="84" s="1"/>
  <c r="BN331" i="84" s="1"/>
  <c r="BO326" i="84" s="1"/>
  <c r="BO331" i="84" s="1"/>
  <c r="BP326" i="84" s="1"/>
  <c r="BP331" i="84" s="1"/>
  <c r="BQ326" i="84" s="1"/>
  <c r="BQ331" i="84" s="1"/>
  <c r="BR326" i="84" s="1"/>
  <c r="BR331" i="84" s="1"/>
  <c r="BS326" i="84" s="1"/>
  <c r="BS331" i="84" s="1"/>
  <c r="BT326" i="84" s="1"/>
  <c r="BT331" i="84" s="1"/>
  <c r="BU326" i="84" s="1"/>
  <c r="BU331" i="84" s="1"/>
  <c r="BV326" i="84" s="1"/>
  <c r="BV331" i="84" s="1"/>
  <c r="BW326" i="84" s="1"/>
  <c r="BW331" i="84" s="1"/>
  <c r="BX326" i="84" s="1"/>
  <c r="BX331" i="84" s="1"/>
  <c r="BY326" i="84" s="1"/>
  <c r="BY331" i="84" s="1"/>
  <c r="BZ326" i="84" s="1"/>
  <c r="BZ331" i="84" s="1"/>
  <c r="CA326" i="84" s="1"/>
  <c r="CA331" i="84" s="1"/>
  <c r="CB326" i="84" s="1"/>
  <c r="CB331" i="84" s="1"/>
  <c r="CC326" i="84" s="1"/>
  <c r="CC331" i="84" s="1"/>
  <c r="CD326" i="84" s="1"/>
  <c r="CD331" i="84" s="1"/>
  <c r="CE326" i="84" s="1"/>
  <c r="CE331" i="84" s="1"/>
  <c r="CF326" i="84" s="1"/>
  <c r="CF331" i="84" s="1"/>
  <c r="CG326" i="84" s="1"/>
  <c r="CG331" i="84" s="1"/>
  <c r="CH326" i="84" s="1"/>
  <c r="CH331" i="84" s="1"/>
  <c r="CI326" i="84" s="1"/>
  <c r="CI331" i="84" s="1"/>
  <c r="G390" i="84"/>
  <c r="H386" i="84" s="1"/>
  <c r="H390" i="84" s="1"/>
  <c r="I386" i="84" s="1"/>
  <c r="I390" i="84" s="1"/>
  <c r="J386" i="84" s="1"/>
  <c r="J390" i="84" s="1"/>
  <c r="K386" i="84" s="1"/>
  <c r="K390" i="84" s="1"/>
  <c r="L386" i="84" s="1"/>
  <c r="L390" i="84" s="1"/>
  <c r="M386" i="84" s="1"/>
  <c r="M390" i="84" s="1"/>
  <c r="N386" i="84" s="1"/>
  <c r="N390" i="84" s="1"/>
  <c r="O386" i="84" s="1"/>
  <c r="O390" i="84" s="1"/>
  <c r="P386" i="84" s="1"/>
  <c r="P390" i="84" s="1"/>
  <c r="Q386" i="84" s="1"/>
  <c r="Q390" i="84" s="1"/>
  <c r="R386" i="84" s="1"/>
  <c r="R390" i="84" s="1"/>
  <c r="S386" i="84" s="1"/>
  <c r="S390" i="84" s="1"/>
  <c r="T386" i="84" s="1"/>
  <c r="T390" i="84" s="1"/>
  <c r="U386" i="84" s="1"/>
  <c r="U390" i="84" s="1"/>
  <c r="V386" i="84" s="1"/>
  <c r="V390" i="84" s="1"/>
  <c r="W386" i="84" s="1"/>
  <c r="W390" i="84" s="1"/>
  <c r="X386" i="84" s="1"/>
  <c r="X390" i="84" s="1"/>
  <c r="Y386" i="84" s="1"/>
  <c r="Y390" i="84" s="1"/>
  <c r="Z386" i="84" s="1"/>
  <c r="Z390" i="84" s="1"/>
  <c r="AA386" i="84" s="1"/>
  <c r="AA390" i="84" s="1"/>
  <c r="AB386" i="84" s="1"/>
  <c r="AB390" i="84" s="1"/>
  <c r="AC386" i="84" s="1"/>
  <c r="AC390" i="84" s="1"/>
  <c r="AD386" i="84" s="1"/>
  <c r="AD390" i="84" s="1"/>
  <c r="AE386" i="84" s="1"/>
  <c r="AE390" i="84" s="1"/>
  <c r="AF386" i="84" s="1"/>
  <c r="AF390" i="84" s="1"/>
  <c r="AG386" i="84" s="1"/>
  <c r="AG390" i="84" s="1"/>
  <c r="AH386" i="84" s="1"/>
  <c r="AH390" i="84" s="1"/>
  <c r="AI386" i="84" s="1"/>
  <c r="AI390" i="84" s="1"/>
  <c r="AJ386" i="84" s="1"/>
  <c r="AJ390" i="84" s="1"/>
  <c r="AK386" i="84" s="1"/>
  <c r="AK390" i="84" s="1"/>
  <c r="AL386" i="84" s="1"/>
  <c r="AL390" i="84" s="1"/>
  <c r="AM386" i="84" s="1"/>
  <c r="AM390" i="84" s="1"/>
  <c r="AN386" i="84" s="1"/>
  <c r="AN390" i="84" s="1"/>
  <c r="AO386" i="84" s="1"/>
  <c r="AO390" i="84" s="1"/>
  <c r="AP386" i="84" s="1"/>
  <c r="AP390" i="84" s="1"/>
  <c r="AQ386" i="84" s="1"/>
  <c r="AQ390" i="84" s="1"/>
  <c r="AR386" i="84" s="1"/>
  <c r="AR390" i="84" s="1"/>
  <c r="AS386" i="84" s="1"/>
  <c r="AS390" i="84" s="1"/>
  <c r="AT386" i="84" s="1"/>
  <c r="AT390" i="84" s="1"/>
  <c r="AU386" i="84" s="1"/>
  <c r="AU390" i="84" s="1"/>
  <c r="AV386" i="84" s="1"/>
  <c r="AV390" i="84" s="1"/>
  <c r="AW386" i="84" s="1"/>
  <c r="AW390" i="84" s="1"/>
  <c r="AX386" i="84" s="1"/>
  <c r="AX390" i="84" s="1"/>
  <c r="AY386" i="84" s="1"/>
  <c r="AY390" i="84" s="1"/>
  <c r="AZ386" i="84" s="1"/>
  <c r="AZ390" i="84" s="1"/>
  <c r="BA386" i="84" s="1"/>
  <c r="BA390" i="84" s="1"/>
  <c r="BB386" i="84" s="1"/>
  <c r="BB390" i="84" s="1"/>
  <c r="BC386" i="84" s="1"/>
  <c r="BC390" i="84" s="1"/>
  <c r="BD386" i="84" s="1"/>
  <c r="BD390" i="84" s="1"/>
  <c r="BE386" i="84" s="1"/>
  <c r="BE390" i="84" s="1"/>
  <c r="BF386" i="84" s="1"/>
  <c r="BF390" i="84" s="1"/>
  <c r="BG386" i="84" s="1"/>
  <c r="BG390" i="84" s="1"/>
  <c r="BH386" i="84" s="1"/>
  <c r="BH390" i="84" s="1"/>
  <c r="BI386" i="84" s="1"/>
  <c r="BI390" i="84" s="1"/>
  <c r="BJ386" i="84" s="1"/>
  <c r="BJ390" i="84" s="1"/>
  <c r="BK386" i="84" s="1"/>
  <c r="BK390" i="84" s="1"/>
  <c r="BL386" i="84" s="1"/>
  <c r="BL390" i="84" s="1"/>
  <c r="BM386" i="84" s="1"/>
  <c r="BM390" i="84" s="1"/>
  <c r="BN386" i="84" s="1"/>
  <c r="BN390" i="84" s="1"/>
  <c r="BO386" i="84" s="1"/>
  <c r="BO390" i="84" s="1"/>
  <c r="BP386" i="84" s="1"/>
  <c r="BP390" i="84" s="1"/>
  <c r="BQ386" i="84" s="1"/>
  <c r="BQ390" i="84" s="1"/>
  <c r="BR386" i="84" s="1"/>
  <c r="BR390" i="84" s="1"/>
  <c r="BS386" i="84" s="1"/>
  <c r="BS390" i="84" s="1"/>
  <c r="BT386" i="84" s="1"/>
  <c r="BT390" i="84" s="1"/>
  <c r="BU386" i="84" s="1"/>
  <c r="BU390" i="84" s="1"/>
  <c r="BV386" i="84" s="1"/>
  <c r="BV390" i="84" s="1"/>
  <c r="BW386" i="84" s="1"/>
  <c r="BW390" i="84" s="1"/>
  <c r="BX386" i="84" s="1"/>
  <c r="BX390" i="84" s="1"/>
  <c r="BY386" i="84" s="1"/>
  <c r="BY390" i="84" s="1"/>
  <c r="BZ386" i="84" s="1"/>
  <c r="BZ390" i="84" s="1"/>
  <c r="CA386" i="84" s="1"/>
  <c r="CA390" i="84" s="1"/>
  <c r="CB386" i="84" s="1"/>
  <c r="CB390" i="84" s="1"/>
  <c r="CC386" i="84" s="1"/>
  <c r="CC390" i="84" s="1"/>
  <c r="CD386" i="84" s="1"/>
  <c r="CD390" i="84" s="1"/>
  <c r="CE386" i="84" s="1"/>
  <c r="CE390" i="84" s="1"/>
  <c r="CF386" i="84" s="1"/>
  <c r="CF390" i="84" s="1"/>
  <c r="CG386" i="84" s="1"/>
  <c r="CG390" i="84" s="1"/>
  <c r="CH386" i="84" s="1"/>
  <c r="CH390" i="84" s="1"/>
  <c r="CI386" i="84" s="1"/>
  <c r="CI390" i="84" s="1"/>
  <c r="AL402" i="84"/>
  <c r="BN402" i="84"/>
  <c r="AX402" i="84"/>
  <c r="AH402" i="84"/>
  <c r="R402" i="84"/>
  <c r="E306" i="84"/>
  <c r="F300" i="84" s="1"/>
  <c r="F306" i="84" s="1"/>
  <c r="G300" i="84" s="1"/>
  <c r="G306" i="84" s="1"/>
  <c r="H300" i="84" s="1"/>
  <c r="H306" i="84" s="1"/>
  <c r="I300" i="84" s="1"/>
  <c r="I306" i="84" s="1"/>
  <c r="J300" i="84" s="1"/>
  <c r="J306" i="84" s="1"/>
  <c r="K300" i="84" s="1"/>
  <c r="K306" i="84" s="1"/>
  <c r="L300" i="84" s="1"/>
  <c r="L306" i="84" s="1"/>
  <c r="M300" i="84" s="1"/>
  <c r="M306" i="84" s="1"/>
  <c r="N300" i="84" s="1"/>
  <c r="N306" i="84" s="1"/>
  <c r="O300" i="84" s="1"/>
  <c r="O306" i="84" s="1"/>
  <c r="P300" i="84" s="1"/>
  <c r="P306" i="84" s="1"/>
  <c r="Q300" i="84" s="1"/>
  <c r="Q306" i="84" s="1"/>
  <c r="R300" i="84" s="1"/>
  <c r="R306" i="84" s="1"/>
  <c r="S300" i="84" s="1"/>
  <c r="S306" i="84" s="1"/>
  <c r="T300" i="84" s="1"/>
  <c r="T306" i="84" s="1"/>
  <c r="U300" i="84" s="1"/>
  <c r="U306" i="84" s="1"/>
  <c r="V300" i="84" s="1"/>
  <c r="V306" i="84" s="1"/>
  <c r="W300" i="84" s="1"/>
  <c r="W306" i="84" s="1"/>
  <c r="X300" i="84" s="1"/>
  <c r="X306" i="84" s="1"/>
  <c r="Y300" i="84" s="1"/>
  <c r="Y306" i="84" s="1"/>
  <c r="Z300" i="84" s="1"/>
  <c r="Z306" i="84" s="1"/>
  <c r="AA300" i="84" s="1"/>
  <c r="AA306" i="84" s="1"/>
  <c r="AB300" i="84" s="1"/>
  <c r="AB306" i="84" s="1"/>
  <c r="AC300" i="84" s="1"/>
  <c r="AC306" i="84" s="1"/>
  <c r="AD300" i="84" s="1"/>
  <c r="AD306" i="84" s="1"/>
  <c r="AE300" i="84" s="1"/>
  <c r="AE306" i="84" s="1"/>
  <c r="AF300" i="84" s="1"/>
  <c r="AF306" i="84" s="1"/>
  <c r="AG300" i="84" s="1"/>
  <c r="AG306" i="84" s="1"/>
  <c r="AH300" i="84" s="1"/>
  <c r="AH306" i="84" s="1"/>
  <c r="AI300" i="84" s="1"/>
  <c r="AI306" i="84" s="1"/>
  <c r="AJ300" i="84" s="1"/>
  <c r="AJ306" i="84" s="1"/>
  <c r="AK300" i="84" s="1"/>
  <c r="AK306" i="84" s="1"/>
  <c r="AL300" i="84" s="1"/>
  <c r="AL306" i="84" s="1"/>
  <c r="AM300" i="84" s="1"/>
  <c r="AM306" i="84" s="1"/>
  <c r="AN300" i="84" s="1"/>
  <c r="AN306" i="84" s="1"/>
  <c r="AO300" i="84" s="1"/>
  <c r="AO306" i="84" s="1"/>
  <c r="AP300" i="84" s="1"/>
  <c r="AP306" i="84" s="1"/>
  <c r="AQ300" i="84" s="1"/>
  <c r="AQ306" i="84" s="1"/>
  <c r="AR300" i="84" s="1"/>
  <c r="AR306" i="84" s="1"/>
  <c r="AS300" i="84" s="1"/>
  <c r="AS306" i="84" s="1"/>
  <c r="AT300" i="84" s="1"/>
  <c r="AT306" i="84" s="1"/>
  <c r="AU300" i="84" s="1"/>
  <c r="AU306" i="84" s="1"/>
  <c r="AV300" i="84" s="1"/>
  <c r="AV306" i="84" s="1"/>
  <c r="AW300" i="84" s="1"/>
  <c r="AW306" i="84" s="1"/>
  <c r="AX300" i="84" s="1"/>
  <c r="AX306" i="84" s="1"/>
  <c r="AY300" i="84" s="1"/>
  <c r="AY306" i="84" s="1"/>
  <c r="AZ300" i="84" s="1"/>
  <c r="AZ306" i="84" s="1"/>
  <c r="BA300" i="84" s="1"/>
  <c r="BA306" i="84" s="1"/>
  <c r="BB300" i="84" s="1"/>
  <c r="BB306" i="84" s="1"/>
  <c r="BC300" i="84" s="1"/>
  <c r="BC306" i="84" s="1"/>
  <c r="BD300" i="84" s="1"/>
  <c r="BD306" i="84" s="1"/>
  <c r="BE300" i="84" s="1"/>
  <c r="BE306" i="84" s="1"/>
  <c r="BF300" i="84" s="1"/>
  <c r="BF306" i="84" s="1"/>
  <c r="BG300" i="84" s="1"/>
  <c r="BG306" i="84" s="1"/>
  <c r="BH300" i="84" s="1"/>
  <c r="BH306" i="84" s="1"/>
  <c r="BI300" i="84" s="1"/>
  <c r="BI306" i="84" s="1"/>
  <c r="BJ300" i="84" s="1"/>
  <c r="BJ306" i="84" s="1"/>
  <c r="BK300" i="84" s="1"/>
  <c r="BK306" i="84" s="1"/>
  <c r="BL300" i="84" s="1"/>
  <c r="BL306" i="84" s="1"/>
  <c r="BM300" i="84" s="1"/>
  <c r="BM306" i="84" s="1"/>
  <c r="BN300" i="84" s="1"/>
  <c r="BN306" i="84" s="1"/>
  <c r="BO300" i="84" s="1"/>
  <c r="BO306" i="84" s="1"/>
  <c r="BP300" i="84" s="1"/>
  <c r="BP306" i="84" s="1"/>
  <c r="BQ300" i="84" s="1"/>
  <c r="BQ306" i="84" s="1"/>
  <c r="BR300" i="84" s="1"/>
  <c r="BR306" i="84" s="1"/>
  <c r="BS300" i="84" s="1"/>
  <c r="BS306" i="84" s="1"/>
  <c r="BT300" i="84" s="1"/>
  <c r="BT306" i="84" s="1"/>
  <c r="BU300" i="84" s="1"/>
  <c r="BU306" i="84" s="1"/>
  <c r="BV300" i="84" s="1"/>
  <c r="BV306" i="84" s="1"/>
  <c r="BW300" i="84" s="1"/>
  <c r="BW306" i="84" s="1"/>
  <c r="BT402" i="84"/>
  <c r="BL402" i="84"/>
  <c r="BH402" i="84"/>
  <c r="AZ402" i="84"/>
  <c r="AN402" i="84"/>
  <c r="AF402" i="84"/>
  <c r="AB402" i="84"/>
  <c r="T402" i="84"/>
  <c r="H402" i="84"/>
  <c r="F383" i="84"/>
  <c r="G379" i="84" s="1"/>
  <c r="G383" i="84" s="1"/>
  <c r="H379" i="84" s="1"/>
  <c r="H383" i="84" s="1"/>
  <c r="I379" i="84" s="1"/>
  <c r="I383" i="84" s="1"/>
  <c r="J379" i="84" s="1"/>
  <c r="J383" i="84" s="1"/>
  <c r="K379" i="84" s="1"/>
  <c r="K383" i="84" s="1"/>
  <c r="L379" i="84" s="1"/>
  <c r="L383" i="84" s="1"/>
  <c r="M379" i="84" s="1"/>
  <c r="M383" i="84" s="1"/>
  <c r="N379" i="84" s="1"/>
  <c r="N383" i="84" s="1"/>
  <c r="O379" i="84" s="1"/>
  <c r="O383" i="84" s="1"/>
  <c r="P379" i="84" s="1"/>
  <c r="P383" i="84" s="1"/>
  <c r="Q379" i="84" s="1"/>
  <c r="Q383" i="84" s="1"/>
  <c r="R379" i="84" s="1"/>
  <c r="R383" i="84" s="1"/>
  <c r="S379" i="84" s="1"/>
  <c r="S383" i="84" s="1"/>
  <c r="T379" i="84" s="1"/>
  <c r="T383" i="84" s="1"/>
  <c r="U379" i="84" s="1"/>
  <c r="U383" i="84" s="1"/>
  <c r="V379" i="84" s="1"/>
  <c r="V383" i="84" s="1"/>
  <c r="W379" i="84" s="1"/>
  <c r="W383" i="84" s="1"/>
  <c r="X379" i="84" s="1"/>
  <c r="X383" i="84" s="1"/>
  <c r="Y379" i="84" s="1"/>
  <c r="Y383" i="84" s="1"/>
  <c r="Z379" i="84" s="1"/>
  <c r="Z383" i="84" s="1"/>
  <c r="AA379" i="84" s="1"/>
  <c r="AA383" i="84" s="1"/>
  <c r="AB379" i="84" s="1"/>
  <c r="AB383" i="84" s="1"/>
  <c r="AC379" i="84" s="1"/>
  <c r="AC383" i="84" s="1"/>
  <c r="AD379" i="84" s="1"/>
  <c r="AD383" i="84" s="1"/>
  <c r="AE379" i="84" s="1"/>
  <c r="AE383" i="84" s="1"/>
  <c r="AF379" i="84" s="1"/>
  <c r="AF383" i="84" s="1"/>
  <c r="AG379" i="84" s="1"/>
  <c r="AG383" i="84" s="1"/>
  <c r="AH379" i="84" s="1"/>
  <c r="AH383" i="84" s="1"/>
  <c r="AI379" i="84" s="1"/>
  <c r="AI383" i="84" s="1"/>
  <c r="AJ379" i="84" s="1"/>
  <c r="AJ383" i="84" s="1"/>
  <c r="AK379" i="84" s="1"/>
  <c r="AK383" i="84" s="1"/>
  <c r="AL379" i="84" s="1"/>
  <c r="AL383" i="84" s="1"/>
  <c r="AM379" i="84" s="1"/>
  <c r="AM383" i="84" s="1"/>
  <c r="AN379" i="84" s="1"/>
  <c r="AN383" i="84" s="1"/>
  <c r="AO379" i="84" s="1"/>
  <c r="AO383" i="84" s="1"/>
  <c r="AP379" i="84" s="1"/>
  <c r="AP383" i="84" s="1"/>
  <c r="AQ379" i="84" s="1"/>
  <c r="AQ383" i="84" s="1"/>
  <c r="AR379" i="84" s="1"/>
  <c r="AR383" i="84" s="1"/>
  <c r="AS379" i="84" s="1"/>
  <c r="AS383" i="84" s="1"/>
  <c r="AT379" i="84" s="1"/>
  <c r="AT383" i="84" s="1"/>
  <c r="AU379" i="84" s="1"/>
  <c r="AU383" i="84" s="1"/>
  <c r="AV379" i="84" s="1"/>
  <c r="AV383" i="84" s="1"/>
  <c r="AW379" i="84" s="1"/>
  <c r="AW383" i="84" s="1"/>
  <c r="AX379" i="84" s="1"/>
  <c r="AX383" i="84" s="1"/>
  <c r="AY379" i="84" s="1"/>
  <c r="AY383" i="84" s="1"/>
  <c r="AZ379" i="84" s="1"/>
  <c r="AZ383" i="84" s="1"/>
  <c r="BA379" i="84" s="1"/>
  <c r="BA383" i="84" s="1"/>
  <c r="BB379" i="84" s="1"/>
  <c r="BB383" i="84" s="1"/>
  <c r="BC379" i="84" s="1"/>
  <c r="BC383" i="84" s="1"/>
  <c r="BD379" i="84" s="1"/>
  <c r="BD383" i="84" s="1"/>
  <c r="BE379" i="84" s="1"/>
  <c r="BE383" i="84" s="1"/>
  <c r="BF379" i="84" s="1"/>
  <c r="BF383" i="84" s="1"/>
  <c r="BG379" i="84" s="1"/>
  <c r="BG383" i="84" s="1"/>
  <c r="BH379" i="84" s="1"/>
  <c r="BH383" i="84" s="1"/>
  <c r="BI379" i="84" s="1"/>
  <c r="BI383" i="84" s="1"/>
  <c r="BJ379" i="84" s="1"/>
  <c r="BJ383" i="84" s="1"/>
  <c r="BK379" i="84" s="1"/>
  <c r="BK383" i="84" s="1"/>
  <c r="BL379" i="84" s="1"/>
  <c r="BL383" i="84" s="1"/>
  <c r="BM379" i="84" s="1"/>
  <c r="BM383" i="84" s="1"/>
  <c r="BN379" i="84" s="1"/>
  <c r="BN383" i="84" s="1"/>
  <c r="BO379" i="84" s="1"/>
  <c r="BO383" i="84" s="1"/>
  <c r="BP379" i="84" s="1"/>
  <c r="BP383" i="84" s="1"/>
  <c r="BQ379" i="84" s="1"/>
  <c r="BQ383" i="84" s="1"/>
  <c r="BR379" i="84" s="1"/>
  <c r="BR383" i="84" s="1"/>
  <c r="BS379" i="84" s="1"/>
  <c r="BS383" i="84" s="1"/>
  <c r="BT379" i="84" s="1"/>
  <c r="BT383" i="84" s="1"/>
  <c r="BU379" i="84" s="1"/>
  <c r="BU383" i="84" s="1"/>
  <c r="BV379" i="84" s="1"/>
  <c r="BV383" i="84" s="1"/>
  <c r="BW379" i="84" s="1"/>
  <c r="BW383" i="84" s="1"/>
  <c r="BX379" i="84" s="1"/>
  <c r="BX383" i="84" s="1"/>
  <c r="BY379" i="84" s="1"/>
  <c r="BY383" i="84" s="1"/>
  <c r="BZ379" i="84" s="1"/>
  <c r="BZ383" i="84" s="1"/>
  <c r="CA379" i="84" s="1"/>
  <c r="CA383" i="84" s="1"/>
  <c r="CB379" i="84" s="1"/>
  <c r="CB383" i="84" s="1"/>
  <c r="CC379" i="84" s="1"/>
  <c r="CC383" i="84" s="1"/>
  <c r="CD379" i="84" s="1"/>
  <c r="CD383" i="84" s="1"/>
  <c r="CE379" i="84" s="1"/>
  <c r="CE383" i="84" s="1"/>
  <c r="CF379" i="84" s="1"/>
  <c r="CF383" i="84" s="1"/>
  <c r="CG379" i="84" s="1"/>
  <c r="CG383" i="84" s="1"/>
  <c r="CH379" i="84" s="1"/>
  <c r="CH383" i="84" s="1"/>
  <c r="CI379" i="84" s="1"/>
  <c r="CI383" i="84" s="1"/>
  <c r="F243" i="84"/>
  <c r="G238" i="84" s="1"/>
  <c r="G243" i="84" s="1"/>
  <c r="H238" i="84" s="1"/>
  <c r="H243" i="84" s="1"/>
  <c r="I238" i="84" s="1"/>
  <c r="I243" i="84" s="1"/>
  <c r="J238" i="84" s="1"/>
  <c r="J243" i="84" s="1"/>
  <c r="K238" i="84" s="1"/>
  <c r="K243" i="84" s="1"/>
  <c r="L238" i="84" s="1"/>
  <c r="L243" i="84" s="1"/>
  <c r="M238" i="84" s="1"/>
  <c r="M243" i="84" s="1"/>
  <c r="N238" i="84" s="1"/>
  <c r="N243" i="84" s="1"/>
  <c r="O238" i="84" s="1"/>
  <c r="O243" i="84" s="1"/>
  <c r="P238" i="84" s="1"/>
  <c r="P243" i="84" s="1"/>
  <c r="Q238" i="84" s="1"/>
  <c r="Q243" i="84" s="1"/>
  <c r="R238" i="84" s="1"/>
  <c r="R243" i="84" s="1"/>
  <c r="S238" i="84" s="1"/>
  <c r="S243" i="84" s="1"/>
  <c r="T238" i="84" s="1"/>
  <c r="T243" i="84" s="1"/>
  <c r="U238" i="84" s="1"/>
  <c r="U243" i="84" s="1"/>
  <c r="V238" i="84" s="1"/>
  <c r="V243" i="84" s="1"/>
  <c r="W238" i="84" s="1"/>
  <c r="W243" i="84" s="1"/>
  <c r="X238" i="84" s="1"/>
  <c r="X243" i="84" s="1"/>
  <c r="Y238" i="84" s="1"/>
  <c r="Y243" i="84" s="1"/>
  <c r="Z238" i="84" s="1"/>
  <c r="Z243" i="84" s="1"/>
  <c r="AA238" i="84" s="1"/>
  <c r="AA243" i="84" s="1"/>
  <c r="AB238" i="84" s="1"/>
  <c r="AB243" i="84" s="1"/>
  <c r="AC238" i="84" s="1"/>
  <c r="AC243" i="84" s="1"/>
  <c r="AD238" i="84" s="1"/>
  <c r="AD243" i="84" s="1"/>
  <c r="AE238" i="84" s="1"/>
  <c r="AE243" i="84" s="1"/>
  <c r="AF238" i="84" s="1"/>
  <c r="AF243" i="84" s="1"/>
  <c r="AG238" i="84" s="1"/>
  <c r="AG243" i="84" s="1"/>
  <c r="AH238" i="84" s="1"/>
  <c r="AH243" i="84" s="1"/>
  <c r="AI238" i="84" s="1"/>
  <c r="AI243" i="84" s="1"/>
  <c r="AJ238" i="84" s="1"/>
  <c r="AJ243" i="84" s="1"/>
  <c r="AK238" i="84" s="1"/>
  <c r="AK243" i="84" s="1"/>
  <c r="AL238" i="84" s="1"/>
  <c r="AL243" i="84" s="1"/>
  <c r="AM238" i="84" s="1"/>
  <c r="AM243" i="84" s="1"/>
  <c r="AN238" i="84" s="1"/>
  <c r="AN243" i="84" s="1"/>
  <c r="AO238" i="84" s="1"/>
  <c r="AO243" i="84" s="1"/>
  <c r="AP238" i="84" s="1"/>
  <c r="AP243" i="84" s="1"/>
  <c r="AQ238" i="84" s="1"/>
  <c r="AQ243" i="84" s="1"/>
  <c r="AR238" i="84" s="1"/>
  <c r="AR243" i="84" s="1"/>
  <c r="AS238" i="84" s="1"/>
  <c r="AS243" i="84" s="1"/>
  <c r="AT238" i="84" s="1"/>
  <c r="AT243" i="84" s="1"/>
  <c r="AU238" i="84" s="1"/>
  <c r="AU243" i="84" s="1"/>
  <c r="AV238" i="84" s="1"/>
  <c r="AV243" i="84" s="1"/>
  <c r="AW238" i="84" s="1"/>
  <c r="AW243" i="84" s="1"/>
  <c r="AX238" i="84" s="1"/>
  <c r="AX243" i="84" s="1"/>
  <c r="AY238" i="84" s="1"/>
  <c r="AY243" i="84" s="1"/>
  <c r="AZ238" i="84" s="1"/>
  <c r="AZ243" i="84" s="1"/>
  <c r="BA238" i="84" s="1"/>
  <c r="BA243" i="84" s="1"/>
  <c r="BB238" i="84" s="1"/>
  <c r="BB243" i="84" s="1"/>
  <c r="BC238" i="84" s="1"/>
  <c r="BC243" i="84" s="1"/>
  <c r="BD238" i="84" s="1"/>
  <c r="BD243" i="84" s="1"/>
  <c r="BE238" i="84" s="1"/>
  <c r="BE243" i="84" s="1"/>
  <c r="BF238" i="84" s="1"/>
  <c r="BF243" i="84" s="1"/>
  <c r="BG238" i="84" s="1"/>
  <c r="BG243" i="84" s="1"/>
  <c r="BH238" i="84" s="1"/>
  <c r="BH243" i="84" s="1"/>
  <c r="BI238" i="84" s="1"/>
  <c r="BI243" i="84" s="1"/>
  <c r="BJ238" i="84" s="1"/>
  <c r="BJ243" i="84" s="1"/>
  <c r="BK238" i="84" s="1"/>
  <c r="BK243" i="84" s="1"/>
  <c r="BL238" i="84" s="1"/>
  <c r="BL243" i="84" s="1"/>
  <c r="BM238" i="84" s="1"/>
  <c r="BM243" i="84" s="1"/>
  <c r="BN238" i="84" s="1"/>
  <c r="BN243" i="84" s="1"/>
  <c r="BO238" i="84" s="1"/>
  <c r="BO243" i="84" s="1"/>
  <c r="BP238" i="84" s="1"/>
  <c r="BP243" i="84" s="1"/>
  <c r="BQ238" i="84" s="1"/>
  <c r="BQ243" i="84" s="1"/>
  <c r="BR238" i="84" s="1"/>
  <c r="BR243" i="84" s="1"/>
  <c r="BS238" i="84" s="1"/>
  <c r="BS243" i="84" s="1"/>
  <c r="BT238" i="84" s="1"/>
  <c r="BT243" i="84" s="1"/>
  <c r="BU238" i="84" s="1"/>
  <c r="BU243" i="84" s="1"/>
  <c r="BV238" i="84" s="1"/>
  <c r="BV243" i="84" s="1"/>
  <c r="BW238" i="84" s="1"/>
  <c r="BW243" i="84" s="1"/>
  <c r="BP402" i="84"/>
  <c r="BD402" i="84"/>
  <c r="AV402" i="84"/>
  <c r="AJ402" i="84"/>
  <c r="X402" i="84"/>
  <c r="P402" i="84"/>
  <c r="BW402" i="84"/>
  <c r="BO402" i="84"/>
  <c r="BG402" i="84"/>
  <c r="BC402" i="84"/>
  <c r="AU402" i="84"/>
  <c r="AQ402" i="84"/>
  <c r="AI402" i="84"/>
  <c r="AA402" i="84"/>
  <c r="W402" i="84"/>
  <c r="O402" i="84"/>
  <c r="K402" i="84"/>
  <c r="BR402" i="84"/>
  <c r="BB402" i="84"/>
  <c r="V402" i="84"/>
  <c r="F402" i="84"/>
  <c r="BJ402" i="84"/>
  <c r="AD402" i="84"/>
  <c r="G360" i="84"/>
  <c r="H356" i="84" s="1"/>
  <c r="H360" i="84" s="1"/>
  <c r="I356" i="84" s="1"/>
  <c r="I360" i="84" s="1"/>
  <c r="J356" i="84" s="1"/>
  <c r="J360" i="84" s="1"/>
  <c r="K356" i="84" s="1"/>
  <c r="K360" i="84" s="1"/>
  <c r="L356" i="84" s="1"/>
  <c r="L360" i="84" s="1"/>
  <c r="M356" i="84" s="1"/>
  <c r="M360" i="84" s="1"/>
  <c r="N356" i="84" s="1"/>
  <c r="N360" i="84" s="1"/>
  <c r="O356" i="84" s="1"/>
  <c r="O360" i="84" s="1"/>
  <c r="P356" i="84" s="1"/>
  <c r="P360" i="84" s="1"/>
  <c r="Q356" i="84" s="1"/>
  <c r="Q360" i="84" s="1"/>
  <c r="R356" i="84" s="1"/>
  <c r="R360" i="84" s="1"/>
  <c r="S356" i="84" s="1"/>
  <c r="S360" i="84" s="1"/>
  <c r="T356" i="84" s="1"/>
  <c r="T360" i="84" s="1"/>
  <c r="U356" i="84" s="1"/>
  <c r="U360" i="84" s="1"/>
  <c r="V356" i="84" s="1"/>
  <c r="V360" i="84" s="1"/>
  <c r="W356" i="84" s="1"/>
  <c r="W360" i="84" s="1"/>
  <c r="X356" i="84" s="1"/>
  <c r="X360" i="84" s="1"/>
  <c r="Y356" i="84" s="1"/>
  <c r="Y360" i="84" s="1"/>
  <c r="Z356" i="84" s="1"/>
  <c r="Z360" i="84" s="1"/>
  <c r="AA356" i="84" s="1"/>
  <c r="AA360" i="84" s="1"/>
  <c r="AB356" i="84" s="1"/>
  <c r="AB360" i="84" s="1"/>
  <c r="AC356" i="84" s="1"/>
  <c r="AC360" i="84" s="1"/>
  <c r="AD356" i="84" s="1"/>
  <c r="AD360" i="84" s="1"/>
  <c r="AE356" i="84" s="1"/>
  <c r="AE360" i="84" s="1"/>
  <c r="AF356" i="84" s="1"/>
  <c r="AF360" i="84" s="1"/>
  <c r="AG356" i="84" s="1"/>
  <c r="AG360" i="84" s="1"/>
  <c r="AH356" i="84" s="1"/>
  <c r="AH360" i="84" s="1"/>
  <c r="AI356" i="84" s="1"/>
  <c r="AI360" i="84" s="1"/>
  <c r="AJ356" i="84" s="1"/>
  <c r="AJ360" i="84" s="1"/>
  <c r="AK356" i="84" s="1"/>
  <c r="AK360" i="84" s="1"/>
  <c r="AL356" i="84" s="1"/>
  <c r="AL360" i="84" s="1"/>
  <c r="AM356" i="84" s="1"/>
  <c r="AM360" i="84" s="1"/>
  <c r="AN356" i="84" s="1"/>
  <c r="AN360" i="84" s="1"/>
  <c r="AO356" i="84" s="1"/>
  <c r="AO360" i="84" s="1"/>
  <c r="AP356" i="84" s="1"/>
  <c r="AP360" i="84" s="1"/>
  <c r="AQ356" i="84" s="1"/>
  <c r="AQ360" i="84" s="1"/>
  <c r="AR356" i="84" s="1"/>
  <c r="AR360" i="84" s="1"/>
  <c r="AS356" i="84" s="1"/>
  <c r="AS360" i="84" s="1"/>
  <c r="AT356" i="84" s="1"/>
  <c r="AT360" i="84" s="1"/>
  <c r="AU356" i="84" s="1"/>
  <c r="AU360" i="84" s="1"/>
  <c r="AV356" i="84" s="1"/>
  <c r="AV360" i="84" s="1"/>
  <c r="AW356" i="84" s="1"/>
  <c r="AW360" i="84" s="1"/>
  <c r="AX356" i="84" s="1"/>
  <c r="AX360" i="84" s="1"/>
  <c r="AY356" i="84" s="1"/>
  <c r="AY360" i="84" s="1"/>
  <c r="AZ356" i="84" s="1"/>
  <c r="AZ360" i="84" s="1"/>
  <c r="BA356" i="84" s="1"/>
  <c r="BA360" i="84" s="1"/>
  <c r="BB356" i="84" s="1"/>
  <c r="BB360" i="84" s="1"/>
  <c r="BC356" i="84" s="1"/>
  <c r="BC360" i="84" s="1"/>
  <c r="BD356" i="84" s="1"/>
  <c r="BD360" i="84" s="1"/>
  <c r="BE356" i="84" s="1"/>
  <c r="BE360" i="84" s="1"/>
  <c r="BF356" i="84" s="1"/>
  <c r="BF360" i="84" s="1"/>
  <c r="BG356" i="84" s="1"/>
  <c r="BG360" i="84" s="1"/>
  <c r="BH356" i="84" s="1"/>
  <c r="BH360" i="84" s="1"/>
  <c r="BI356" i="84" s="1"/>
  <c r="BI360" i="84" s="1"/>
  <c r="BJ356" i="84" s="1"/>
  <c r="BJ360" i="84" s="1"/>
  <c r="BK356" i="84" s="1"/>
  <c r="BK360" i="84" s="1"/>
  <c r="BL356" i="84" s="1"/>
  <c r="BL360" i="84" s="1"/>
  <c r="BM356" i="84" s="1"/>
  <c r="BM360" i="84" s="1"/>
  <c r="BN356" i="84" s="1"/>
  <c r="BN360" i="84" s="1"/>
  <c r="BO356" i="84" s="1"/>
  <c r="BO360" i="84" s="1"/>
  <c r="BP356" i="84" s="1"/>
  <c r="BP360" i="84" s="1"/>
  <c r="BQ356" i="84" s="1"/>
  <c r="BQ360" i="84" s="1"/>
  <c r="BR356" i="84" s="1"/>
  <c r="BR360" i="84" s="1"/>
  <c r="BS356" i="84" s="1"/>
  <c r="BS360" i="84" s="1"/>
  <c r="BT356" i="84" s="1"/>
  <c r="BT360" i="84" s="1"/>
  <c r="BU356" i="84" s="1"/>
  <c r="BU360" i="84" s="1"/>
  <c r="BV356" i="84" s="1"/>
  <c r="BV360" i="84" s="1"/>
  <c r="BW356" i="84" s="1"/>
  <c r="BW360" i="84" s="1"/>
  <c r="BX356" i="84" s="1"/>
  <c r="BX360" i="84" s="1"/>
  <c r="BY356" i="84" s="1"/>
  <c r="BY360" i="84" s="1"/>
  <c r="BZ356" i="84" s="1"/>
  <c r="BZ360" i="84" s="1"/>
  <c r="CA356" i="84" s="1"/>
  <c r="CA360" i="84" s="1"/>
  <c r="CB356" i="84" s="1"/>
  <c r="CB360" i="84" s="1"/>
  <c r="CC356" i="84" s="1"/>
  <c r="CC360" i="84" s="1"/>
  <c r="CD356" i="84" s="1"/>
  <c r="CD360" i="84" s="1"/>
  <c r="CE356" i="84" s="1"/>
  <c r="CE360" i="84" s="1"/>
  <c r="CF356" i="84" s="1"/>
  <c r="CF360" i="84" s="1"/>
  <c r="CG356" i="84" s="1"/>
  <c r="CG360" i="84" s="1"/>
  <c r="CH356" i="84" s="1"/>
  <c r="CH360" i="84" s="1"/>
  <c r="CI356" i="84" s="1"/>
  <c r="CI360" i="84" s="1"/>
  <c r="G339" i="84"/>
  <c r="H334" i="84" s="1"/>
  <c r="H339" i="84" s="1"/>
  <c r="I334" i="84" s="1"/>
  <c r="I339" i="84" s="1"/>
  <c r="J334" i="84" s="1"/>
  <c r="J339" i="84" s="1"/>
  <c r="K334" i="84" s="1"/>
  <c r="K339" i="84" s="1"/>
  <c r="L334" i="84" s="1"/>
  <c r="L339" i="84" s="1"/>
  <c r="M334" i="84" s="1"/>
  <c r="M339" i="84" s="1"/>
  <c r="N334" i="84" s="1"/>
  <c r="N339" i="84" s="1"/>
  <c r="O334" i="84" s="1"/>
  <c r="O339" i="84" s="1"/>
  <c r="P334" i="84" s="1"/>
  <c r="P339" i="84" s="1"/>
  <c r="Q334" i="84" s="1"/>
  <c r="Q339" i="84" s="1"/>
  <c r="R334" i="84" s="1"/>
  <c r="R339" i="84" s="1"/>
  <c r="S334" i="84" s="1"/>
  <c r="S339" i="84" s="1"/>
  <c r="T334" i="84" s="1"/>
  <c r="T339" i="84" s="1"/>
  <c r="U334" i="84" s="1"/>
  <c r="U339" i="84" s="1"/>
  <c r="V334" i="84" s="1"/>
  <c r="V339" i="84" s="1"/>
  <c r="W334" i="84" s="1"/>
  <c r="W339" i="84" s="1"/>
  <c r="X334" i="84" s="1"/>
  <c r="X339" i="84" s="1"/>
  <c r="Y334" i="84" s="1"/>
  <c r="Y339" i="84" s="1"/>
  <c r="Z334" i="84" s="1"/>
  <c r="Z339" i="84" s="1"/>
  <c r="AA334" i="84" s="1"/>
  <c r="AA339" i="84" s="1"/>
  <c r="AB334" i="84" s="1"/>
  <c r="AB339" i="84" s="1"/>
  <c r="AC334" i="84" s="1"/>
  <c r="AC339" i="84" s="1"/>
  <c r="AD334" i="84" s="1"/>
  <c r="AD339" i="84" s="1"/>
  <c r="AE334" i="84" s="1"/>
  <c r="AE339" i="84" s="1"/>
  <c r="AF334" i="84" s="1"/>
  <c r="AF339" i="84" s="1"/>
  <c r="AG334" i="84" s="1"/>
  <c r="AG339" i="84" s="1"/>
  <c r="AH334" i="84" s="1"/>
  <c r="AH339" i="84" s="1"/>
  <c r="AI334" i="84" s="1"/>
  <c r="AI339" i="84" s="1"/>
  <c r="AJ334" i="84" s="1"/>
  <c r="AJ339" i="84" s="1"/>
  <c r="AK334" i="84" s="1"/>
  <c r="AK339" i="84" s="1"/>
  <c r="AL334" i="84" s="1"/>
  <c r="AL339" i="84" s="1"/>
  <c r="AM334" i="84" s="1"/>
  <c r="AM339" i="84" s="1"/>
  <c r="AN334" i="84" s="1"/>
  <c r="AN339" i="84" s="1"/>
  <c r="AO334" i="84" s="1"/>
  <c r="AO339" i="84" s="1"/>
  <c r="AP334" i="84" s="1"/>
  <c r="AP339" i="84" s="1"/>
  <c r="AQ334" i="84" s="1"/>
  <c r="AQ339" i="84" s="1"/>
  <c r="AR334" i="84" s="1"/>
  <c r="AR339" i="84" s="1"/>
  <c r="AS334" i="84" s="1"/>
  <c r="AS339" i="84" s="1"/>
  <c r="AT334" i="84" s="1"/>
  <c r="AT339" i="84" s="1"/>
  <c r="AU334" i="84" s="1"/>
  <c r="AU339" i="84" s="1"/>
  <c r="AV334" i="84" s="1"/>
  <c r="AV339" i="84" s="1"/>
  <c r="AW334" i="84" s="1"/>
  <c r="AW339" i="84" s="1"/>
  <c r="AX334" i="84" s="1"/>
  <c r="AX339" i="84" s="1"/>
  <c r="AY334" i="84" s="1"/>
  <c r="AY339" i="84" s="1"/>
  <c r="AZ334" i="84" s="1"/>
  <c r="AZ339" i="84" s="1"/>
  <c r="BA334" i="84" s="1"/>
  <c r="BA339" i="84" s="1"/>
  <c r="BB334" i="84" s="1"/>
  <c r="BB339" i="84" s="1"/>
  <c r="BC334" i="84" s="1"/>
  <c r="BC339" i="84" s="1"/>
  <c r="BD334" i="84" s="1"/>
  <c r="BD339" i="84" s="1"/>
  <c r="BE334" i="84" s="1"/>
  <c r="BE339" i="84" s="1"/>
  <c r="BF334" i="84" s="1"/>
  <c r="BF339" i="84" s="1"/>
  <c r="BG334" i="84" s="1"/>
  <c r="BG339" i="84" s="1"/>
  <c r="BH334" i="84" s="1"/>
  <c r="BH339" i="84" s="1"/>
  <c r="BI334" i="84" s="1"/>
  <c r="BI339" i="84" s="1"/>
  <c r="BJ334" i="84" s="1"/>
  <c r="BJ339" i="84" s="1"/>
  <c r="BK334" i="84" s="1"/>
  <c r="BK339" i="84" s="1"/>
  <c r="BL334" i="84" s="1"/>
  <c r="BL339" i="84" s="1"/>
  <c r="BM334" i="84" s="1"/>
  <c r="BM339" i="84" s="1"/>
  <c r="BN334" i="84" s="1"/>
  <c r="BN339" i="84" s="1"/>
  <c r="BO334" i="84" s="1"/>
  <c r="BO339" i="84" s="1"/>
  <c r="BP334" i="84" s="1"/>
  <c r="BP339" i="84" s="1"/>
  <c r="BQ334" i="84" s="1"/>
  <c r="BQ339" i="84" s="1"/>
  <c r="BR334" i="84" s="1"/>
  <c r="BR339" i="84" s="1"/>
  <c r="BS334" i="84" s="1"/>
  <c r="BS339" i="84" s="1"/>
  <c r="BT334" i="84" s="1"/>
  <c r="BT339" i="84" s="1"/>
  <c r="BU334" i="84" s="1"/>
  <c r="BU339" i="84" s="1"/>
  <c r="BV334" i="84" s="1"/>
  <c r="BV339" i="84" s="1"/>
  <c r="BW334" i="84" s="1"/>
  <c r="BW339" i="84" s="1"/>
  <c r="BX334" i="84" s="1"/>
  <c r="BX339" i="84" s="1"/>
  <c r="BY334" i="84" s="1"/>
  <c r="BY339" i="84" s="1"/>
  <c r="BZ334" i="84" s="1"/>
  <c r="BZ339" i="84" s="1"/>
  <c r="CA334" i="84" s="1"/>
  <c r="CA339" i="84" s="1"/>
  <c r="CB334" i="84" s="1"/>
  <c r="CB339" i="84" s="1"/>
  <c r="CC334" i="84" s="1"/>
  <c r="CC339" i="84" s="1"/>
  <c r="CD334" i="84" s="1"/>
  <c r="CD339" i="84" s="1"/>
  <c r="CE334" i="84" s="1"/>
  <c r="CE339" i="84" s="1"/>
  <c r="CF334" i="84" s="1"/>
  <c r="CF339" i="84" s="1"/>
  <c r="CG334" i="84" s="1"/>
  <c r="CG339" i="84" s="1"/>
  <c r="CH334" i="84" s="1"/>
  <c r="CH339" i="84" s="1"/>
  <c r="CI334" i="84" s="1"/>
  <c r="CI339" i="84" s="1"/>
  <c r="CJ334" i="84" s="1"/>
  <c r="CJ339" i="84" s="1"/>
  <c r="CK334" i="84" s="1"/>
  <c r="CK339" i="84" s="1"/>
  <c r="CL334" i="84" s="1"/>
  <c r="CL339" i="84" s="1"/>
  <c r="CM334" i="84" s="1"/>
  <c r="CM339" i="84" s="1"/>
  <c r="E265" i="84"/>
  <c r="F261" i="84" s="1"/>
  <c r="F265" i="84" s="1"/>
  <c r="G261" i="84" s="1"/>
  <c r="G265" i="84" s="1"/>
  <c r="H261" i="84" s="1"/>
  <c r="H265" i="84" s="1"/>
  <c r="I261" i="84" s="1"/>
  <c r="I265" i="84" s="1"/>
  <c r="J261" i="84" s="1"/>
  <c r="J265" i="84" s="1"/>
  <c r="K261" i="84" s="1"/>
  <c r="K265" i="84" s="1"/>
  <c r="L261" i="84" s="1"/>
  <c r="L265" i="84" s="1"/>
  <c r="M261" i="84" s="1"/>
  <c r="M265" i="84" s="1"/>
  <c r="N261" i="84" s="1"/>
  <c r="N265" i="84" s="1"/>
  <c r="O261" i="84" s="1"/>
  <c r="O265" i="84" s="1"/>
  <c r="P261" i="84" s="1"/>
  <c r="P265" i="84" s="1"/>
  <c r="Q261" i="84" s="1"/>
  <c r="Q265" i="84" s="1"/>
  <c r="R261" i="84" s="1"/>
  <c r="R265" i="84" s="1"/>
  <c r="S261" i="84" s="1"/>
  <c r="S265" i="84" s="1"/>
  <c r="T261" i="84" s="1"/>
  <c r="T265" i="84" s="1"/>
  <c r="U261" i="84" s="1"/>
  <c r="U265" i="84" s="1"/>
  <c r="V261" i="84" s="1"/>
  <c r="V265" i="84" s="1"/>
  <c r="W261" i="84" s="1"/>
  <c r="W265" i="84" s="1"/>
  <c r="X261" i="84" s="1"/>
  <c r="X265" i="84" s="1"/>
  <c r="Y261" i="84" s="1"/>
  <c r="Y265" i="84" s="1"/>
  <c r="Z261" i="84" s="1"/>
  <c r="Z265" i="84" s="1"/>
  <c r="AA261" i="84" s="1"/>
  <c r="AA265" i="84" s="1"/>
  <c r="AB261" i="84" s="1"/>
  <c r="AB265" i="84" s="1"/>
  <c r="AC261" i="84" s="1"/>
  <c r="AC265" i="84" s="1"/>
  <c r="AD261" i="84" s="1"/>
  <c r="AD265" i="84" s="1"/>
  <c r="AE261" i="84" s="1"/>
  <c r="AE265" i="84" s="1"/>
  <c r="AF261" i="84" s="1"/>
  <c r="AF265" i="84" s="1"/>
  <c r="AG261" i="84" s="1"/>
  <c r="AG265" i="84" s="1"/>
  <c r="AH261" i="84" s="1"/>
  <c r="AH265" i="84" s="1"/>
  <c r="AI261" i="84" s="1"/>
  <c r="AI265" i="84" s="1"/>
  <c r="AJ261" i="84" s="1"/>
  <c r="AJ265" i="84" s="1"/>
  <c r="AK261" i="84" s="1"/>
  <c r="AK265" i="84" s="1"/>
  <c r="AL261" i="84" s="1"/>
  <c r="AL265" i="84" s="1"/>
  <c r="AM261" i="84" s="1"/>
  <c r="AM265" i="84" s="1"/>
  <c r="AN261" i="84" s="1"/>
  <c r="AN265" i="84" s="1"/>
  <c r="AO261" i="84" s="1"/>
  <c r="AO265" i="84" s="1"/>
  <c r="AP261" i="84" s="1"/>
  <c r="AP265" i="84" s="1"/>
  <c r="AQ261" i="84" s="1"/>
  <c r="AQ265" i="84" s="1"/>
  <c r="AR261" i="84" s="1"/>
  <c r="AR265" i="84" s="1"/>
  <c r="AS261" i="84" s="1"/>
  <c r="AS265" i="84" s="1"/>
  <c r="AT261" i="84" s="1"/>
  <c r="AT265" i="84" s="1"/>
  <c r="AU261" i="84" s="1"/>
  <c r="AU265" i="84" s="1"/>
  <c r="AV261" i="84" s="1"/>
  <c r="AV265" i="84" s="1"/>
  <c r="AW261" i="84" s="1"/>
  <c r="AW265" i="84" s="1"/>
  <c r="AX261" i="84" s="1"/>
  <c r="AX265" i="84" s="1"/>
  <c r="AY261" i="84" s="1"/>
  <c r="AY265" i="84" s="1"/>
  <c r="AZ261" i="84" s="1"/>
  <c r="AZ265" i="84" s="1"/>
  <c r="BA261" i="84" s="1"/>
  <c r="BA265" i="84" s="1"/>
  <c r="BB261" i="84" s="1"/>
  <c r="BB265" i="84" s="1"/>
  <c r="BC261" i="84" s="1"/>
  <c r="BC265" i="84" s="1"/>
  <c r="BD261" i="84" s="1"/>
  <c r="BD265" i="84" s="1"/>
  <c r="BE261" i="84" s="1"/>
  <c r="BE265" i="84" s="1"/>
  <c r="BF261" i="84" s="1"/>
  <c r="BF265" i="84" s="1"/>
  <c r="BG261" i="84" s="1"/>
  <c r="BG265" i="84" s="1"/>
  <c r="BH261" i="84" s="1"/>
  <c r="BH265" i="84" s="1"/>
  <c r="BI261" i="84" s="1"/>
  <c r="BI265" i="84" s="1"/>
  <c r="BJ261" i="84" s="1"/>
  <c r="BJ265" i="84" s="1"/>
  <c r="BK261" i="84" s="1"/>
  <c r="BK265" i="84" s="1"/>
  <c r="BL261" i="84" s="1"/>
  <c r="BL265" i="84" s="1"/>
  <c r="BM261" i="84" s="1"/>
  <c r="BM265" i="84" s="1"/>
  <c r="BN261" i="84" s="1"/>
  <c r="BN265" i="84" s="1"/>
  <c r="BO261" i="84" s="1"/>
  <c r="BO265" i="84" s="1"/>
  <c r="BP261" i="84" s="1"/>
  <c r="BP265" i="84" s="1"/>
  <c r="BQ261" i="84" s="1"/>
  <c r="BQ265" i="84" s="1"/>
  <c r="BR261" i="84" s="1"/>
  <c r="BR265" i="84" s="1"/>
  <c r="BS261" i="84" s="1"/>
  <c r="BS265" i="84" s="1"/>
  <c r="BT261" i="84" s="1"/>
  <c r="BT265" i="84" s="1"/>
  <c r="BU261" i="84" s="1"/>
  <c r="BU265" i="84" s="1"/>
  <c r="BV261" i="84" s="1"/>
  <c r="BV265" i="84" s="1"/>
  <c r="BW261" i="84" s="1"/>
  <c r="BW265" i="84" s="1"/>
  <c r="BX261" i="84" s="1"/>
  <c r="BX265" i="84" s="1"/>
  <c r="BY261" i="84" s="1"/>
  <c r="BY265" i="84" s="1"/>
  <c r="BZ261" i="84" s="1"/>
  <c r="BZ265" i="84" s="1"/>
  <c r="CA261" i="84" s="1"/>
  <c r="CA265" i="84" s="1"/>
  <c r="CB261" i="84" s="1"/>
  <c r="CB265" i="84" s="1"/>
  <c r="CC261" i="84" s="1"/>
  <c r="CC265" i="84" s="1"/>
  <c r="CD261" i="84" s="1"/>
  <c r="CD265" i="84" s="1"/>
  <c r="CE261" i="84" s="1"/>
  <c r="CE265" i="84" s="1"/>
  <c r="CF261" i="84" s="1"/>
  <c r="CF265" i="84" s="1"/>
  <c r="CG261" i="84" s="1"/>
  <c r="CG265" i="84" s="1"/>
  <c r="CH261" i="84" s="1"/>
  <c r="CH265" i="84" s="1"/>
  <c r="CI261" i="84" s="1"/>
  <c r="CI265" i="84" s="1"/>
  <c r="CJ261" i="84" s="1"/>
  <c r="CJ265" i="84" s="1"/>
  <c r="CK261" i="84" s="1"/>
  <c r="CK265" i="84" s="1"/>
  <c r="CL261" i="84" s="1"/>
  <c r="F251" i="84"/>
  <c r="G246" i="84" s="1"/>
  <c r="G251" i="84" s="1"/>
  <c r="H246" i="84" s="1"/>
  <c r="H251" i="84" s="1"/>
  <c r="I246" i="84" s="1"/>
  <c r="I251" i="84" s="1"/>
  <c r="J246" i="84" s="1"/>
  <c r="J251" i="84" s="1"/>
  <c r="K246" i="84" s="1"/>
  <c r="K251" i="84" s="1"/>
  <c r="L246" i="84" s="1"/>
  <c r="L251" i="84" s="1"/>
  <c r="M246" i="84" s="1"/>
  <c r="M251" i="84" s="1"/>
  <c r="N246" i="84" s="1"/>
  <c r="N251" i="84" s="1"/>
  <c r="O246" i="84" s="1"/>
  <c r="O251" i="84" s="1"/>
  <c r="P246" i="84" s="1"/>
  <c r="P251" i="84" s="1"/>
  <c r="Q246" i="84" s="1"/>
  <c r="Q251" i="84" s="1"/>
  <c r="R246" i="84" s="1"/>
  <c r="R251" i="84" s="1"/>
  <c r="S246" i="84" s="1"/>
  <c r="S251" i="84" s="1"/>
  <c r="T246" i="84" s="1"/>
  <c r="T251" i="84" s="1"/>
  <c r="U246" i="84" s="1"/>
  <c r="U251" i="84" s="1"/>
  <c r="V246" i="84" s="1"/>
  <c r="V251" i="84" s="1"/>
  <c r="W246" i="84" s="1"/>
  <c r="W251" i="84" s="1"/>
  <c r="X246" i="84" s="1"/>
  <c r="X251" i="84" s="1"/>
  <c r="Y246" i="84" s="1"/>
  <c r="Y251" i="84" s="1"/>
  <c r="Z246" i="84" s="1"/>
  <c r="Z251" i="84" s="1"/>
  <c r="AA246" i="84" s="1"/>
  <c r="AA251" i="84" s="1"/>
  <c r="AB246" i="84" s="1"/>
  <c r="AB251" i="84" s="1"/>
  <c r="AC246" i="84" s="1"/>
  <c r="AC251" i="84" s="1"/>
  <c r="AD246" i="84" s="1"/>
  <c r="AD251" i="84" s="1"/>
  <c r="AE246" i="84" s="1"/>
  <c r="AE251" i="84" s="1"/>
  <c r="AF246" i="84" s="1"/>
  <c r="AF251" i="84" s="1"/>
  <c r="AG246" i="84" s="1"/>
  <c r="AG251" i="84" s="1"/>
  <c r="AH246" i="84" s="1"/>
  <c r="AH251" i="84" s="1"/>
  <c r="AI246" i="84" s="1"/>
  <c r="AI251" i="84" s="1"/>
  <c r="AJ246" i="84" s="1"/>
  <c r="AJ251" i="84" s="1"/>
  <c r="AK246" i="84" s="1"/>
  <c r="AK251" i="84" s="1"/>
  <c r="AL246" i="84" s="1"/>
  <c r="AL251" i="84" s="1"/>
  <c r="AM246" i="84" s="1"/>
  <c r="AM251" i="84" s="1"/>
  <c r="AN246" i="84" s="1"/>
  <c r="AN251" i="84" s="1"/>
  <c r="AO246" i="84" s="1"/>
  <c r="AO251" i="84" s="1"/>
  <c r="AP246" i="84" s="1"/>
  <c r="AP251" i="84" s="1"/>
  <c r="AQ246" i="84" s="1"/>
  <c r="AQ251" i="84" s="1"/>
  <c r="AR246" i="84" s="1"/>
  <c r="AR251" i="84" s="1"/>
  <c r="AS246" i="84" s="1"/>
  <c r="AS251" i="84" s="1"/>
  <c r="AT246" i="84" s="1"/>
  <c r="AT251" i="84" s="1"/>
  <c r="AU246" i="84" s="1"/>
  <c r="AU251" i="84" s="1"/>
  <c r="AV246" i="84" s="1"/>
  <c r="AV251" i="84" s="1"/>
  <c r="AW246" i="84" s="1"/>
  <c r="AW251" i="84" s="1"/>
  <c r="AX246" i="84" s="1"/>
  <c r="AX251" i="84" s="1"/>
  <c r="AY246" i="84" s="1"/>
  <c r="AY251" i="84" s="1"/>
  <c r="AZ246" i="84" s="1"/>
  <c r="AZ251" i="84" s="1"/>
  <c r="BA246" i="84" s="1"/>
  <c r="BA251" i="84" s="1"/>
  <c r="BB246" i="84" s="1"/>
  <c r="BB251" i="84" s="1"/>
  <c r="BC246" i="84" s="1"/>
  <c r="BC251" i="84" s="1"/>
  <c r="BD246" i="84" s="1"/>
  <c r="BD251" i="84" s="1"/>
  <c r="BE246" i="84" s="1"/>
  <c r="BE251" i="84" s="1"/>
  <c r="BF246" i="84" s="1"/>
  <c r="BF251" i="84" s="1"/>
  <c r="BG246" i="84" s="1"/>
  <c r="BG251" i="84" s="1"/>
  <c r="BH246" i="84" s="1"/>
  <c r="BH251" i="84" s="1"/>
  <c r="BI246" i="84" s="1"/>
  <c r="BI251" i="84" s="1"/>
  <c r="BJ246" i="84" s="1"/>
  <c r="BJ251" i="84" s="1"/>
  <c r="BK246" i="84" s="1"/>
  <c r="BK251" i="84" s="1"/>
  <c r="BL246" i="84" s="1"/>
  <c r="BL251" i="84" s="1"/>
  <c r="BM246" i="84" s="1"/>
  <c r="BM251" i="84" s="1"/>
  <c r="BN246" i="84" s="1"/>
  <c r="BN251" i="84" s="1"/>
  <c r="BO246" i="84" s="1"/>
  <c r="BO251" i="84" s="1"/>
  <c r="BP246" i="84" s="1"/>
  <c r="BP251" i="84" s="1"/>
  <c r="BQ246" i="84" s="1"/>
  <c r="BQ251" i="84" s="1"/>
  <c r="BR246" i="84" s="1"/>
  <c r="BR251" i="84" s="1"/>
  <c r="BS246" i="84" s="1"/>
  <c r="BS251" i="84" s="1"/>
  <c r="BT246" i="84" s="1"/>
  <c r="BT251" i="84" s="1"/>
  <c r="BU246" i="84" s="1"/>
  <c r="BU251" i="84" s="1"/>
  <c r="BV246" i="84" s="1"/>
  <c r="BV251" i="84" s="1"/>
  <c r="BW246" i="84" s="1"/>
  <c r="BW251" i="84" s="1"/>
  <c r="BX246" i="84" s="1"/>
  <c r="D235" i="84"/>
  <c r="D401" i="84"/>
  <c r="CJ402" i="84"/>
  <c r="BV402" i="84"/>
  <c r="AT402" i="84"/>
  <c r="AP402" i="84"/>
  <c r="N402" i="84"/>
  <c r="J402" i="84"/>
  <c r="D402" i="84"/>
  <c r="E376" i="84"/>
  <c r="F371" i="84" s="1"/>
  <c r="F376" i="84" s="1"/>
  <c r="G371" i="84" s="1"/>
  <c r="G376" i="84" s="1"/>
  <c r="H371" i="84" s="1"/>
  <c r="H376" i="84" s="1"/>
  <c r="I371" i="84" s="1"/>
  <c r="I376" i="84" s="1"/>
  <c r="J371" i="84" s="1"/>
  <c r="J376" i="84" s="1"/>
  <c r="K371" i="84" s="1"/>
  <c r="K376" i="84" s="1"/>
  <c r="L371" i="84" s="1"/>
  <c r="L376" i="84" s="1"/>
  <c r="M371" i="84" s="1"/>
  <c r="M376" i="84" s="1"/>
  <c r="N371" i="84" s="1"/>
  <c r="N376" i="84" s="1"/>
  <c r="O371" i="84" s="1"/>
  <c r="O376" i="84" s="1"/>
  <c r="P371" i="84" s="1"/>
  <c r="P376" i="84" s="1"/>
  <c r="Q371" i="84" s="1"/>
  <c r="Q376" i="84" s="1"/>
  <c r="R371" i="84" s="1"/>
  <c r="R376" i="84" s="1"/>
  <c r="S371" i="84" s="1"/>
  <c r="S376" i="84" s="1"/>
  <c r="T371" i="84" s="1"/>
  <c r="T376" i="84" s="1"/>
  <c r="U371" i="84" s="1"/>
  <c r="U376" i="84" s="1"/>
  <c r="V371" i="84" s="1"/>
  <c r="V376" i="84" s="1"/>
  <c r="W371" i="84" s="1"/>
  <c r="W376" i="84" s="1"/>
  <c r="X371" i="84" s="1"/>
  <c r="X376" i="84" s="1"/>
  <c r="Y371" i="84" s="1"/>
  <c r="Y376" i="84" s="1"/>
  <c r="Z371" i="84" s="1"/>
  <c r="Z376" i="84" s="1"/>
  <c r="AA371" i="84" s="1"/>
  <c r="AA376" i="84" s="1"/>
  <c r="AB371" i="84" s="1"/>
  <c r="AB376" i="84" s="1"/>
  <c r="AC371" i="84" s="1"/>
  <c r="AC376" i="84" s="1"/>
  <c r="AD371" i="84" s="1"/>
  <c r="AD376" i="84" s="1"/>
  <c r="AE371" i="84" s="1"/>
  <c r="AE376" i="84" s="1"/>
  <c r="AF371" i="84" s="1"/>
  <c r="AF376" i="84" s="1"/>
  <c r="AG371" i="84" s="1"/>
  <c r="AG376" i="84" s="1"/>
  <c r="AH371" i="84" s="1"/>
  <c r="AH376" i="84" s="1"/>
  <c r="AI371" i="84" s="1"/>
  <c r="AI376" i="84" s="1"/>
  <c r="AJ371" i="84" s="1"/>
  <c r="AJ376" i="84" s="1"/>
  <c r="AK371" i="84" s="1"/>
  <c r="AK376" i="84" s="1"/>
  <c r="AL371" i="84" s="1"/>
  <c r="AL376" i="84" s="1"/>
  <c r="AM371" i="84" s="1"/>
  <c r="AM376" i="84" s="1"/>
  <c r="AN371" i="84" s="1"/>
  <c r="AN376" i="84" s="1"/>
  <c r="AO371" i="84" s="1"/>
  <c r="AO376" i="84" s="1"/>
  <c r="AP371" i="84" s="1"/>
  <c r="AP376" i="84" s="1"/>
  <c r="AQ371" i="84" s="1"/>
  <c r="AQ376" i="84" s="1"/>
  <c r="AR371" i="84" s="1"/>
  <c r="AR376" i="84" s="1"/>
  <c r="AS371" i="84" s="1"/>
  <c r="AS376" i="84" s="1"/>
  <c r="AT371" i="84" s="1"/>
  <c r="AT376" i="84" s="1"/>
  <c r="AU371" i="84" s="1"/>
  <c r="AU376" i="84" s="1"/>
  <c r="AV371" i="84" s="1"/>
  <c r="AV376" i="84" s="1"/>
  <c r="AW371" i="84" s="1"/>
  <c r="AW376" i="84" s="1"/>
  <c r="AX371" i="84" s="1"/>
  <c r="AX376" i="84" s="1"/>
  <c r="AY371" i="84" s="1"/>
  <c r="AY376" i="84" s="1"/>
  <c r="AZ371" i="84" s="1"/>
  <c r="AZ376" i="84" s="1"/>
  <c r="BA371" i="84" s="1"/>
  <c r="BA376" i="84" s="1"/>
  <c r="BB371" i="84" s="1"/>
  <c r="BB376" i="84" s="1"/>
  <c r="BC371" i="84" s="1"/>
  <c r="BC376" i="84" s="1"/>
  <c r="BD371" i="84" s="1"/>
  <c r="BD376" i="84" s="1"/>
  <c r="BE371" i="84" s="1"/>
  <c r="BE376" i="84" s="1"/>
  <c r="BF371" i="84" s="1"/>
  <c r="BF376" i="84" s="1"/>
  <c r="BG371" i="84" s="1"/>
  <c r="BG376" i="84" s="1"/>
  <c r="BH371" i="84" s="1"/>
  <c r="BH376" i="84" s="1"/>
  <c r="BI371" i="84" s="1"/>
  <c r="BI376" i="84" s="1"/>
  <c r="BJ371" i="84" s="1"/>
  <c r="BJ376" i="84" s="1"/>
  <c r="BK371" i="84" s="1"/>
  <c r="BK376" i="84" s="1"/>
  <c r="BL371" i="84" s="1"/>
  <c r="BL376" i="84" s="1"/>
  <c r="BM371" i="84" s="1"/>
  <c r="BM376" i="84" s="1"/>
  <c r="BN371" i="84" s="1"/>
  <c r="BN376" i="84" s="1"/>
  <c r="BO371" i="84" s="1"/>
  <c r="BO376" i="84" s="1"/>
  <c r="BP371" i="84" s="1"/>
  <c r="BP376" i="84" s="1"/>
  <c r="BQ371" i="84" s="1"/>
  <c r="BQ376" i="84" s="1"/>
  <c r="BR371" i="84" s="1"/>
  <c r="BR376" i="84" s="1"/>
  <c r="BS371" i="84" s="1"/>
  <c r="BS376" i="84" s="1"/>
  <c r="BT371" i="84" s="1"/>
  <c r="BT376" i="84" s="1"/>
  <c r="BU371" i="84" s="1"/>
  <c r="BU376" i="84" s="1"/>
  <c r="BV371" i="84" s="1"/>
  <c r="BV376" i="84" s="1"/>
  <c r="BW371" i="84" s="1"/>
  <c r="BW376" i="84" s="1"/>
  <c r="BX371" i="84" s="1"/>
  <c r="CK402" i="84"/>
  <c r="BQ402" i="84"/>
  <c r="BI402" i="84"/>
  <c r="BA402" i="84"/>
  <c r="AS402" i="84"/>
  <c r="AK402" i="84"/>
  <c r="AG402" i="84"/>
  <c r="Y402" i="84"/>
  <c r="Q402" i="84"/>
  <c r="I402" i="84"/>
  <c r="E97" i="84"/>
  <c r="F92" i="84" s="1"/>
  <c r="F97" i="84" s="1"/>
  <c r="G92" i="84" s="1"/>
  <c r="G97" i="84" s="1"/>
  <c r="H92" i="84" s="1"/>
  <c r="H97" i="84" s="1"/>
  <c r="I92" i="84" s="1"/>
  <c r="I97" i="84" s="1"/>
  <c r="J92" i="84" s="1"/>
  <c r="J97" i="84" s="1"/>
  <c r="K92" i="84" s="1"/>
  <c r="K97" i="84" s="1"/>
  <c r="L92" i="84" s="1"/>
  <c r="L97" i="84" s="1"/>
  <c r="M92" i="84" s="1"/>
  <c r="M97" i="84" s="1"/>
  <c r="N92" i="84" s="1"/>
  <c r="N97" i="84" s="1"/>
  <c r="O92" i="84" s="1"/>
  <c r="O97" i="84" s="1"/>
  <c r="P92" i="84" s="1"/>
  <c r="P97" i="84" s="1"/>
  <c r="Q92" i="84" s="1"/>
  <c r="Q97" i="84" s="1"/>
  <c r="R92" i="84" s="1"/>
  <c r="R97" i="84" s="1"/>
  <c r="S92" i="84" s="1"/>
  <c r="S97" i="84" s="1"/>
  <c r="T92" i="84" s="1"/>
  <c r="T97" i="84" s="1"/>
  <c r="U92" i="84" s="1"/>
  <c r="U97" i="84" s="1"/>
  <c r="V92" i="84" s="1"/>
  <c r="V97" i="84" s="1"/>
  <c r="W92" i="84" s="1"/>
  <c r="W97" i="84" s="1"/>
  <c r="X92" i="84" s="1"/>
  <c r="X97" i="84" s="1"/>
  <c r="Y92" i="84" s="1"/>
  <c r="Y97" i="84" s="1"/>
  <c r="Z92" i="84" s="1"/>
  <c r="Z97" i="84" s="1"/>
  <c r="AA92" i="84" s="1"/>
  <c r="AA97" i="84" s="1"/>
  <c r="AB92" i="84" s="1"/>
  <c r="AB97" i="84" s="1"/>
  <c r="AC92" i="84" s="1"/>
  <c r="AC97" i="84" s="1"/>
  <c r="AD92" i="84" s="1"/>
  <c r="AD97" i="84" s="1"/>
  <c r="AE92" i="84" s="1"/>
  <c r="AE97" i="84" s="1"/>
  <c r="AF92" i="84" s="1"/>
  <c r="AF97" i="84" s="1"/>
  <c r="AG92" i="84" s="1"/>
  <c r="AG97" i="84" s="1"/>
  <c r="AH92" i="84" s="1"/>
  <c r="AH97" i="84" s="1"/>
  <c r="AI92" i="84" s="1"/>
  <c r="AI97" i="84" s="1"/>
  <c r="AJ92" i="84" s="1"/>
  <c r="AJ97" i="84" s="1"/>
  <c r="AK92" i="84" s="1"/>
  <c r="AK97" i="84" s="1"/>
  <c r="AL92" i="84" s="1"/>
  <c r="AL97" i="84" s="1"/>
  <c r="AM92" i="84" s="1"/>
  <c r="AM97" i="84" s="1"/>
  <c r="AN92" i="84" s="1"/>
  <c r="AN97" i="84" s="1"/>
  <c r="AO92" i="84" s="1"/>
  <c r="AO97" i="84" s="1"/>
  <c r="AP92" i="84" s="1"/>
  <c r="AP97" i="84" s="1"/>
  <c r="AQ92" i="84" s="1"/>
  <c r="AQ97" i="84" s="1"/>
  <c r="AR92" i="84" s="1"/>
  <c r="AR97" i="84" s="1"/>
  <c r="AS92" i="84" s="1"/>
  <c r="AS97" i="84" s="1"/>
  <c r="AT92" i="84" s="1"/>
  <c r="AT97" i="84" s="1"/>
  <c r="AU92" i="84" s="1"/>
  <c r="AU97" i="84" s="1"/>
  <c r="AV92" i="84" s="1"/>
  <c r="AV97" i="84" s="1"/>
  <c r="AW92" i="84" s="1"/>
  <c r="AW97" i="84" s="1"/>
  <c r="AX92" i="84" s="1"/>
  <c r="AX97" i="84" s="1"/>
  <c r="AY92" i="84" s="1"/>
  <c r="AY97" i="84" s="1"/>
  <c r="AZ92" i="84" s="1"/>
  <c r="AZ97" i="84" s="1"/>
  <c r="BA92" i="84" s="1"/>
  <c r="BA97" i="84" s="1"/>
  <c r="BB92" i="84" s="1"/>
  <c r="BB97" i="84" s="1"/>
  <c r="BC92" i="84" s="1"/>
  <c r="BC97" i="84" s="1"/>
  <c r="BD92" i="84" s="1"/>
  <c r="BD97" i="84" s="1"/>
  <c r="BE92" i="84" s="1"/>
  <c r="BE97" i="84" s="1"/>
  <c r="BF92" i="84" s="1"/>
  <c r="BF97" i="84" s="1"/>
  <c r="BG92" i="84" s="1"/>
  <c r="BG97" i="84" s="1"/>
  <c r="BH92" i="84" s="1"/>
  <c r="BH97" i="84" s="1"/>
  <c r="BI92" i="84" s="1"/>
  <c r="BI97" i="84" s="1"/>
  <c r="BJ92" i="84" s="1"/>
  <c r="BJ97" i="84" s="1"/>
  <c r="BK92" i="84" s="1"/>
  <c r="BK97" i="84" s="1"/>
  <c r="BL92" i="84" s="1"/>
  <c r="BL97" i="84" s="1"/>
  <c r="BM92" i="84" s="1"/>
  <c r="BM97" i="84" s="1"/>
  <c r="BN92" i="84" s="1"/>
  <c r="BN97" i="84" s="1"/>
  <c r="BO92" i="84" s="1"/>
  <c r="BO97" i="84" s="1"/>
  <c r="BP92" i="84" s="1"/>
  <c r="BP97" i="84" s="1"/>
  <c r="BQ92" i="84" s="1"/>
  <c r="BQ97" i="84" s="1"/>
  <c r="BR92" i="84" s="1"/>
  <c r="BR97" i="84" s="1"/>
  <c r="BS92" i="84" s="1"/>
  <c r="BS97" i="84" s="1"/>
  <c r="BT92" i="84" s="1"/>
  <c r="BT97" i="84" s="1"/>
  <c r="BU92" i="84" s="1"/>
  <c r="BU97" i="84" s="1"/>
  <c r="BV92" i="84" s="1"/>
  <c r="BV97" i="84" s="1"/>
  <c r="BW92" i="84" s="1"/>
  <c r="BW97" i="84" s="1"/>
  <c r="BX92" i="84" s="1"/>
  <c r="BX97" i="84" s="1"/>
  <c r="BY92" i="84" s="1"/>
  <c r="BY97" i="84" s="1"/>
  <c r="BZ92" i="84" s="1"/>
  <c r="BZ97" i="84" s="1"/>
  <c r="CA92" i="84" s="1"/>
  <c r="CA97" i="84" s="1"/>
  <c r="CB92" i="84" s="1"/>
  <c r="CB97" i="84" s="1"/>
  <c r="CC92" i="84" s="1"/>
  <c r="CC97" i="84" s="1"/>
  <c r="CD92" i="84" s="1"/>
  <c r="CD97" i="84" s="1"/>
  <c r="CE92" i="84" s="1"/>
  <c r="CE97" i="84" s="1"/>
  <c r="CF92" i="84" s="1"/>
  <c r="CF97" i="84" s="1"/>
  <c r="CG92" i="84" s="1"/>
  <c r="CG97" i="84" s="1"/>
  <c r="CH92" i="84" s="1"/>
  <c r="CH97" i="84" s="1"/>
  <c r="CI92" i="84" s="1"/>
  <c r="CI97" i="84" s="1"/>
  <c r="CJ92" i="84" s="1"/>
  <c r="CJ97" i="84" s="1"/>
  <c r="CK92" i="84" s="1"/>
  <c r="CK97" i="84" s="1"/>
  <c r="CL92" i="84" s="1"/>
  <c r="CL97" i="84" s="1"/>
  <c r="CM92" i="84" s="1"/>
  <c r="CM97" i="84" s="1"/>
  <c r="E346" i="84"/>
  <c r="F342" i="84" s="1"/>
  <c r="F346" i="84" s="1"/>
  <c r="G342" i="84" s="1"/>
  <c r="G346" i="84" s="1"/>
  <c r="H342" i="84" s="1"/>
  <c r="H346" i="84" s="1"/>
  <c r="I342" i="84" s="1"/>
  <c r="I346" i="84" s="1"/>
  <c r="J342" i="84" s="1"/>
  <c r="J346" i="84" s="1"/>
  <c r="K342" i="84" s="1"/>
  <c r="K346" i="84" s="1"/>
  <c r="L342" i="84" s="1"/>
  <c r="L346" i="84" s="1"/>
  <c r="M342" i="84" s="1"/>
  <c r="M346" i="84" s="1"/>
  <c r="N342" i="84" s="1"/>
  <c r="N346" i="84" s="1"/>
  <c r="O342" i="84" s="1"/>
  <c r="O346" i="84" s="1"/>
  <c r="P342" i="84" s="1"/>
  <c r="P346" i="84" s="1"/>
  <c r="Q342" i="84" s="1"/>
  <c r="Q346" i="84" s="1"/>
  <c r="R342" i="84" s="1"/>
  <c r="R346" i="84" s="1"/>
  <c r="S342" i="84" s="1"/>
  <c r="S346" i="84" s="1"/>
  <c r="T342" i="84" s="1"/>
  <c r="T346" i="84" s="1"/>
  <c r="U342" i="84" s="1"/>
  <c r="U346" i="84" s="1"/>
  <c r="V342" i="84" s="1"/>
  <c r="V346" i="84" s="1"/>
  <c r="W342" i="84" s="1"/>
  <c r="W346" i="84" s="1"/>
  <c r="X342" i="84" s="1"/>
  <c r="X346" i="84" s="1"/>
  <c r="Y342" i="84" s="1"/>
  <c r="Y346" i="84" s="1"/>
  <c r="Z342" i="84" s="1"/>
  <c r="Z346" i="84" s="1"/>
  <c r="AA342" i="84" s="1"/>
  <c r="AA346" i="84" s="1"/>
  <c r="AB342" i="84" s="1"/>
  <c r="AB346" i="84" s="1"/>
  <c r="AC342" i="84" s="1"/>
  <c r="AC346" i="84" s="1"/>
  <c r="AD342" i="84" s="1"/>
  <c r="AD346" i="84" s="1"/>
  <c r="AE342" i="84" s="1"/>
  <c r="AE346" i="84" s="1"/>
  <c r="AF342" i="84" s="1"/>
  <c r="AF346" i="84" s="1"/>
  <c r="AG342" i="84" s="1"/>
  <c r="AG346" i="84" s="1"/>
  <c r="AH342" i="84" s="1"/>
  <c r="AH346" i="84" s="1"/>
  <c r="AI342" i="84" s="1"/>
  <c r="AI346" i="84" s="1"/>
  <c r="AJ342" i="84" s="1"/>
  <c r="AJ346" i="84" s="1"/>
  <c r="AK342" i="84" s="1"/>
  <c r="AK346" i="84" s="1"/>
  <c r="AL342" i="84" s="1"/>
  <c r="AL346" i="84" s="1"/>
  <c r="AM342" i="84" s="1"/>
  <c r="AM346" i="84" s="1"/>
  <c r="AN342" i="84" s="1"/>
  <c r="AN346" i="84" s="1"/>
  <c r="AO342" i="84" s="1"/>
  <c r="AO346" i="84" s="1"/>
  <c r="AP342" i="84" s="1"/>
  <c r="AP346" i="84" s="1"/>
  <c r="AQ342" i="84" s="1"/>
  <c r="AQ346" i="84" s="1"/>
  <c r="AR342" i="84" s="1"/>
  <c r="AR346" i="84" s="1"/>
  <c r="AS342" i="84" s="1"/>
  <c r="AS346" i="84" s="1"/>
  <c r="AT342" i="84" s="1"/>
  <c r="AT346" i="84" s="1"/>
  <c r="AU342" i="84" s="1"/>
  <c r="AU346" i="84" s="1"/>
  <c r="AV342" i="84" s="1"/>
  <c r="AV346" i="84" s="1"/>
  <c r="AW342" i="84" s="1"/>
  <c r="AW346" i="84" s="1"/>
  <c r="AX342" i="84" s="1"/>
  <c r="AX346" i="84" s="1"/>
  <c r="AY342" i="84" s="1"/>
  <c r="AY346" i="84" s="1"/>
  <c r="AZ342" i="84" s="1"/>
  <c r="AZ346" i="84" s="1"/>
  <c r="BA342" i="84" s="1"/>
  <c r="BA346" i="84" s="1"/>
  <c r="BB342" i="84" s="1"/>
  <c r="BB346" i="84" s="1"/>
  <c r="BC342" i="84" s="1"/>
  <c r="BC346" i="84" s="1"/>
  <c r="BD342" i="84" s="1"/>
  <c r="BD346" i="84" s="1"/>
  <c r="BE342" i="84" s="1"/>
  <c r="BE346" i="84" s="1"/>
  <c r="BF342" i="84" s="1"/>
  <c r="BF346" i="84" s="1"/>
  <c r="BG342" i="84" s="1"/>
  <c r="BG346" i="84" s="1"/>
  <c r="BH342" i="84" s="1"/>
  <c r="BH346" i="84" s="1"/>
  <c r="BI342" i="84" s="1"/>
  <c r="BI346" i="84" s="1"/>
  <c r="BJ342" i="84" s="1"/>
  <c r="BJ346" i="84" s="1"/>
  <c r="BK342" i="84" s="1"/>
  <c r="BK346" i="84" s="1"/>
  <c r="BL342" i="84" s="1"/>
  <c r="BL346" i="84" s="1"/>
  <c r="BM342" i="84" s="1"/>
  <c r="BM346" i="84" s="1"/>
  <c r="BN342" i="84" s="1"/>
  <c r="BN346" i="84" s="1"/>
  <c r="BO342" i="84" s="1"/>
  <c r="BO346" i="84" s="1"/>
  <c r="BP342" i="84" s="1"/>
  <c r="BP346" i="84" s="1"/>
  <c r="BQ342" i="84" s="1"/>
  <c r="BQ346" i="84" s="1"/>
  <c r="BR342" i="84" s="1"/>
  <c r="BR346" i="84" s="1"/>
  <c r="BS342" i="84" s="1"/>
  <c r="BS346" i="84" s="1"/>
  <c r="BT342" i="84" s="1"/>
  <c r="BT346" i="84" s="1"/>
  <c r="BU342" i="84" s="1"/>
  <c r="BU346" i="84" s="1"/>
  <c r="BV342" i="84" s="1"/>
  <c r="BV346" i="84" s="1"/>
  <c r="BW342" i="84" s="1"/>
  <c r="BW346" i="84" s="1"/>
  <c r="BX342" i="84" s="1"/>
  <c r="BX346" i="84" s="1"/>
  <c r="BY342" i="84" s="1"/>
  <c r="BY346" i="84" s="1"/>
  <c r="BZ342" i="84" s="1"/>
  <c r="BZ346" i="84" s="1"/>
  <c r="CA342" i="84" s="1"/>
  <c r="CA346" i="84" s="1"/>
  <c r="CB342" i="84" s="1"/>
  <c r="CB346" i="84" s="1"/>
  <c r="CC342" i="84" s="1"/>
  <c r="CC346" i="84" s="1"/>
  <c r="CD342" i="84" s="1"/>
  <c r="CD346" i="84" s="1"/>
  <c r="CE342" i="84" s="1"/>
  <c r="CE346" i="84" s="1"/>
  <c r="CF342" i="84" s="1"/>
  <c r="CF346" i="84" s="1"/>
  <c r="CG342" i="84" s="1"/>
  <c r="CG346" i="84" s="1"/>
  <c r="CH342" i="84" s="1"/>
  <c r="CH346" i="84" s="1"/>
  <c r="CI342" i="84" s="1"/>
  <c r="CI346" i="84" s="1"/>
  <c r="E221" i="84"/>
  <c r="F217" i="84" s="1"/>
  <c r="F221" i="84" s="1"/>
  <c r="G217" i="84" s="1"/>
  <c r="G221" i="84" s="1"/>
  <c r="H217" i="84" s="1"/>
  <c r="H221" i="84" s="1"/>
  <c r="I217" i="84" s="1"/>
  <c r="I221" i="84" s="1"/>
  <c r="J217" i="84" s="1"/>
  <c r="J221" i="84" s="1"/>
  <c r="K217" i="84" s="1"/>
  <c r="K221" i="84" s="1"/>
  <c r="L217" i="84" s="1"/>
  <c r="L221" i="84" s="1"/>
  <c r="M217" i="84" s="1"/>
  <c r="M221" i="84" s="1"/>
  <c r="N217" i="84" s="1"/>
  <c r="N221" i="84" s="1"/>
  <c r="O217" i="84" s="1"/>
  <c r="O221" i="84" s="1"/>
  <c r="P217" i="84" s="1"/>
  <c r="P221" i="84" s="1"/>
  <c r="Q217" i="84" s="1"/>
  <c r="Q221" i="84" s="1"/>
  <c r="R217" i="84" s="1"/>
  <c r="R221" i="84" s="1"/>
  <c r="S217" i="84" s="1"/>
  <c r="S221" i="84" s="1"/>
  <c r="T217" i="84" s="1"/>
  <c r="T221" i="84" s="1"/>
  <c r="U217" i="84" s="1"/>
  <c r="U221" i="84" s="1"/>
  <c r="V217" i="84" s="1"/>
  <c r="V221" i="84" s="1"/>
  <c r="W217" i="84" s="1"/>
  <c r="W221" i="84" s="1"/>
  <c r="X217" i="84" s="1"/>
  <c r="X221" i="84" s="1"/>
  <c r="Y217" i="84" s="1"/>
  <c r="Y221" i="84" s="1"/>
  <c r="Z217" i="84" s="1"/>
  <c r="Z221" i="84" s="1"/>
  <c r="AA217" i="84" s="1"/>
  <c r="AA221" i="84" s="1"/>
  <c r="AB217" i="84" s="1"/>
  <c r="AB221" i="84" s="1"/>
  <c r="AC217" i="84" s="1"/>
  <c r="AC221" i="84" s="1"/>
  <c r="AD217" i="84" s="1"/>
  <c r="AD221" i="84" s="1"/>
  <c r="AE217" i="84" s="1"/>
  <c r="AE221" i="84" s="1"/>
  <c r="AF217" i="84" s="1"/>
  <c r="AF221" i="84" s="1"/>
  <c r="AG217" i="84" s="1"/>
  <c r="AG221" i="84" s="1"/>
  <c r="AH217" i="84" s="1"/>
  <c r="AH221" i="84" s="1"/>
  <c r="AI217" i="84" s="1"/>
  <c r="AI221" i="84" s="1"/>
  <c r="AJ217" i="84" s="1"/>
  <c r="AJ221" i="84" s="1"/>
  <c r="AK217" i="84" s="1"/>
  <c r="AK221" i="84" s="1"/>
  <c r="AL217" i="84" s="1"/>
  <c r="AL221" i="84" s="1"/>
  <c r="AM217" i="84" s="1"/>
  <c r="AM221" i="84" s="1"/>
  <c r="AN217" i="84" s="1"/>
  <c r="AN221" i="84" s="1"/>
  <c r="AO217" i="84" s="1"/>
  <c r="AO221" i="84" s="1"/>
  <c r="AP217" i="84" s="1"/>
  <c r="AP221" i="84" s="1"/>
  <c r="AQ217" i="84" s="1"/>
  <c r="AQ221" i="84" s="1"/>
  <c r="AR217" i="84" s="1"/>
  <c r="AR221" i="84" s="1"/>
  <c r="AS217" i="84" s="1"/>
  <c r="AS221" i="84" s="1"/>
  <c r="AT217" i="84" s="1"/>
  <c r="AT221" i="84" s="1"/>
  <c r="AU217" i="84" s="1"/>
  <c r="AU221" i="84" s="1"/>
  <c r="AV217" i="84" s="1"/>
  <c r="AV221" i="84" s="1"/>
  <c r="AW217" i="84" s="1"/>
  <c r="AW221" i="84" s="1"/>
  <c r="AX217" i="84" s="1"/>
  <c r="AX221" i="84" s="1"/>
  <c r="AY217" i="84" s="1"/>
  <c r="AY221" i="84" s="1"/>
  <c r="AZ217" i="84" s="1"/>
  <c r="AZ221" i="84" s="1"/>
  <c r="BA217" i="84" s="1"/>
  <c r="BA221" i="84" s="1"/>
  <c r="BB217" i="84" s="1"/>
  <c r="BB221" i="84" s="1"/>
  <c r="BC217" i="84" s="1"/>
  <c r="BC221" i="84" s="1"/>
  <c r="BD217" i="84" s="1"/>
  <c r="BD221" i="84" s="1"/>
  <c r="BE217" i="84" s="1"/>
  <c r="BE221" i="84" s="1"/>
  <c r="BF217" i="84" s="1"/>
  <c r="BF221" i="84" s="1"/>
  <c r="BG217" i="84" s="1"/>
  <c r="BG221" i="84" s="1"/>
  <c r="BH217" i="84" s="1"/>
  <c r="BH221" i="84" s="1"/>
  <c r="BI217" i="84" s="1"/>
  <c r="BI221" i="84" s="1"/>
  <c r="BJ217" i="84" s="1"/>
  <c r="BJ221" i="84" s="1"/>
  <c r="BK217" i="84" s="1"/>
  <c r="BK221" i="84" s="1"/>
  <c r="BL217" i="84" s="1"/>
  <c r="BL221" i="84" s="1"/>
  <c r="BM217" i="84" s="1"/>
  <c r="BM221" i="84" s="1"/>
  <c r="BN217" i="84" s="1"/>
  <c r="BN221" i="84" s="1"/>
  <c r="BO217" i="84" s="1"/>
  <c r="BO221" i="84" s="1"/>
  <c r="BP217" i="84" s="1"/>
  <c r="BP221" i="84" s="1"/>
  <c r="BQ217" i="84" s="1"/>
  <c r="BQ221" i="84" s="1"/>
  <c r="BR217" i="84" s="1"/>
  <c r="BR221" i="84" s="1"/>
  <c r="BS217" i="84" s="1"/>
  <c r="BS221" i="84" s="1"/>
  <c r="BT217" i="84" s="1"/>
  <c r="BT221" i="84" s="1"/>
  <c r="BU217" i="84" s="1"/>
  <c r="BU221" i="84" s="1"/>
  <c r="BV217" i="84" s="1"/>
  <c r="BV221" i="84" s="1"/>
  <c r="BW217" i="84" s="1"/>
  <c r="BW221" i="84" s="1"/>
  <c r="BX217" i="84" s="1"/>
  <c r="BX221" i="84" s="1"/>
  <c r="BY217" i="84" s="1"/>
  <c r="BY221" i="84" s="1"/>
  <c r="BZ217" i="84" s="1"/>
  <c r="BZ221" i="84" s="1"/>
  <c r="CA217" i="84" s="1"/>
  <c r="CA221" i="84" s="1"/>
  <c r="CB217" i="84" s="1"/>
  <c r="CB221" i="84" s="1"/>
  <c r="CC217" i="84" s="1"/>
  <c r="CC221" i="84" s="1"/>
  <c r="CD217" i="84" s="1"/>
  <c r="CD221" i="84" s="1"/>
  <c r="CE217" i="84" s="1"/>
  <c r="CE221" i="84" s="1"/>
  <c r="CF217" i="84" s="1"/>
  <c r="CF221" i="84" s="1"/>
  <c r="CG217" i="84" s="1"/>
  <c r="CG221" i="84" s="1"/>
  <c r="CH217" i="84" s="1"/>
  <c r="CH221" i="84" s="1"/>
  <c r="CI217" i="84" s="1"/>
  <c r="CI221" i="84" s="1"/>
  <c r="CJ217" i="84" s="1"/>
  <c r="CJ221" i="84" s="1"/>
  <c r="CK217" i="84" s="1"/>
  <c r="CK221" i="84" s="1"/>
  <c r="CL217" i="84" s="1"/>
  <c r="F184" i="84"/>
  <c r="G179" i="84" s="1"/>
  <c r="G184" i="84" s="1"/>
  <c r="H179" i="84" s="1"/>
  <c r="H184" i="84" s="1"/>
  <c r="I179" i="84" s="1"/>
  <c r="I184" i="84" s="1"/>
  <c r="J179" i="84" s="1"/>
  <c r="J184" i="84" s="1"/>
  <c r="K179" i="84" s="1"/>
  <c r="K184" i="84" s="1"/>
  <c r="L179" i="84" s="1"/>
  <c r="L184" i="84" s="1"/>
  <c r="M179" i="84" s="1"/>
  <c r="M184" i="84" s="1"/>
  <c r="N179" i="84" s="1"/>
  <c r="N184" i="84" s="1"/>
  <c r="O179" i="84" s="1"/>
  <c r="O184" i="84" s="1"/>
  <c r="P179" i="84" s="1"/>
  <c r="P184" i="84" s="1"/>
  <c r="Q179" i="84" s="1"/>
  <c r="Q184" i="84" s="1"/>
  <c r="R179" i="84" s="1"/>
  <c r="R184" i="84" s="1"/>
  <c r="S179" i="84" s="1"/>
  <c r="S184" i="84" s="1"/>
  <c r="T179" i="84" s="1"/>
  <c r="T184" i="84" s="1"/>
  <c r="U179" i="84" s="1"/>
  <c r="U184" i="84" s="1"/>
  <c r="V179" i="84" s="1"/>
  <c r="V184" i="84" s="1"/>
  <c r="W179" i="84" s="1"/>
  <c r="W184" i="84" s="1"/>
  <c r="X179" i="84" s="1"/>
  <c r="X184" i="84" s="1"/>
  <c r="Y179" i="84" s="1"/>
  <c r="Y184" i="84" s="1"/>
  <c r="Z179" i="84" s="1"/>
  <c r="Z184" i="84" s="1"/>
  <c r="AA179" i="84" s="1"/>
  <c r="AA184" i="84" s="1"/>
  <c r="AB179" i="84" s="1"/>
  <c r="AB184" i="84" s="1"/>
  <c r="AC179" i="84" s="1"/>
  <c r="AC184" i="84" s="1"/>
  <c r="AD179" i="84" s="1"/>
  <c r="AD184" i="84" s="1"/>
  <c r="AE179" i="84" s="1"/>
  <c r="AE184" i="84" s="1"/>
  <c r="AF179" i="84" s="1"/>
  <c r="AF184" i="84" s="1"/>
  <c r="AG179" i="84" s="1"/>
  <c r="AG184" i="84" s="1"/>
  <c r="AH179" i="84" s="1"/>
  <c r="AH184" i="84" s="1"/>
  <c r="AI179" i="84" s="1"/>
  <c r="AI184" i="84" s="1"/>
  <c r="AJ179" i="84" s="1"/>
  <c r="AJ184" i="84" s="1"/>
  <c r="AK179" i="84" s="1"/>
  <c r="AK184" i="84" s="1"/>
  <c r="AL179" i="84" s="1"/>
  <c r="AL184" i="84" s="1"/>
  <c r="AM179" i="84" s="1"/>
  <c r="AM184" i="84" s="1"/>
  <c r="AN179" i="84" s="1"/>
  <c r="AN184" i="84" s="1"/>
  <c r="AO179" i="84" s="1"/>
  <c r="AO184" i="84" s="1"/>
  <c r="AP179" i="84" s="1"/>
  <c r="AP184" i="84" s="1"/>
  <c r="AQ179" i="84" s="1"/>
  <c r="AQ184" i="84" s="1"/>
  <c r="AR179" i="84" s="1"/>
  <c r="AR184" i="84" s="1"/>
  <c r="AS179" i="84" s="1"/>
  <c r="AS184" i="84" s="1"/>
  <c r="AT179" i="84" s="1"/>
  <c r="AT184" i="84" s="1"/>
  <c r="AU179" i="84" s="1"/>
  <c r="AU184" i="84" s="1"/>
  <c r="AV179" i="84" s="1"/>
  <c r="AV184" i="84" s="1"/>
  <c r="AW179" i="84" s="1"/>
  <c r="AW184" i="84" s="1"/>
  <c r="AX179" i="84" s="1"/>
  <c r="AX184" i="84" s="1"/>
  <c r="AY179" i="84" s="1"/>
  <c r="AY184" i="84" s="1"/>
  <c r="AZ179" i="84" s="1"/>
  <c r="AZ184" i="84" s="1"/>
  <c r="BA179" i="84" s="1"/>
  <c r="BA184" i="84" s="1"/>
  <c r="BB179" i="84" s="1"/>
  <c r="BB184" i="84" s="1"/>
  <c r="BC179" i="84" s="1"/>
  <c r="BC184" i="84" s="1"/>
  <c r="BD179" i="84" s="1"/>
  <c r="BD184" i="84" s="1"/>
  <c r="BE179" i="84" s="1"/>
  <c r="BE184" i="84" s="1"/>
  <c r="BF179" i="84" s="1"/>
  <c r="BF184" i="84" s="1"/>
  <c r="BG179" i="84" s="1"/>
  <c r="BG184" i="84" s="1"/>
  <c r="BH179" i="84" s="1"/>
  <c r="BH184" i="84" s="1"/>
  <c r="BI179" i="84" s="1"/>
  <c r="BI184" i="84" s="1"/>
  <c r="BJ179" i="84" s="1"/>
  <c r="BJ184" i="84" s="1"/>
  <c r="BK179" i="84" s="1"/>
  <c r="BK184" i="84" s="1"/>
  <c r="BL179" i="84" s="1"/>
  <c r="BL184" i="84" s="1"/>
  <c r="BM179" i="84" s="1"/>
  <c r="BM184" i="84" s="1"/>
  <c r="BN179" i="84" s="1"/>
  <c r="BN184" i="84" s="1"/>
  <c r="BO179" i="84" s="1"/>
  <c r="BO184" i="84" s="1"/>
  <c r="BP179" i="84" s="1"/>
  <c r="BP184" i="84" s="1"/>
  <c r="BQ179" i="84" s="1"/>
  <c r="BQ184" i="84" s="1"/>
  <c r="BR179" i="84" s="1"/>
  <c r="BR184" i="84" s="1"/>
  <c r="BS179" i="84" s="1"/>
  <c r="BS184" i="84" s="1"/>
  <c r="BT179" i="84" s="1"/>
  <c r="BT184" i="84" s="1"/>
  <c r="BU179" i="84" s="1"/>
  <c r="BU184" i="84" s="1"/>
  <c r="BV179" i="84" s="1"/>
  <c r="BV184" i="84" s="1"/>
  <c r="BW179" i="84" s="1"/>
  <c r="BW184" i="84" s="1"/>
  <c r="BX179" i="84" s="1"/>
  <c r="BX184" i="84" s="1"/>
  <c r="BY179" i="84" s="1"/>
  <c r="BY184" i="84" s="1"/>
  <c r="BZ179" i="84" s="1"/>
  <c r="BZ184" i="84" s="1"/>
  <c r="CA179" i="84" s="1"/>
  <c r="CA184" i="84" s="1"/>
  <c r="CB179" i="84" s="1"/>
  <c r="CB184" i="84" s="1"/>
  <c r="CC179" i="84" s="1"/>
  <c r="CC184" i="84" s="1"/>
  <c r="CD179" i="84" s="1"/>
  <c r="CD184" i="84" s="1"/>
  <c r="CE179" i="84" s="1"/>
  <c r="CE184" i="84" s="1"/>
  <c r="CF179" i="84" s="1"/>
  <c r="CF184" i="84" s="1"/>
  <c r="CG179" i="84" s="1"/>
  <c r="CG184" i="84" s="1"/>
  <c r="CH179" i="84" s="1"/>
  <c r="CH184" i="84" s="1"/>
  <c r="CI179" i="84" s="1"/>
  <c r="CI184" i="84" s="1"/>
  <c r="CJ179" i="84" s="1"/>
  <c r="CJ184" i="84" s="1"/>
  <c r="CK179" i="84" s="1"/>
  <c r="CK184" i="84" s="1"/>
  <c r="CL179" i="84" s="1"/>
  <c r="CL184" i="84" s="1"/>
  <c r="CM179" i="84" s="1"/>
  <c r="CM184" i="84" s="1"/>
  <c r="E168" i="84"/>
  <c r="F163" i="84" s="1"/>
  <c r="F168" i="84" s="1"/>
  <c r="G163" i="84" s="1"/>
  <c r="G168" i="84" s="1"/>
  <c r="H163" i="84" s="1"/>
  <c r="H168" i="84" s="1"/>
  <c r="I163" i="84" s="1"/>
  <c r="I168" i="84" s="1"/>
  <c r="J163" i="84" s="1"/>
  <c r="J168" i="84" s="1"/>
  <c r="K163" i="84" s="1"/>
  <c r="K168" i="84" s="1"/>
  <c r="L163" i="84" s="1"/>
  <c r="L168" i="84" s="1"/>
  <c r="M163" i="84" s="1"/>
  <c r="M168" i="84" s="1"/>
  <c r="N163" i="84" s="1"/>
  <c r="N168" i="84" s="1"/>
  <c r="O163" i="84" s="1"/>
  <c r="O168" i="84" s="1"/>
  <c r="P163" i="84" s="1"/>
  <c r="P168" i="84" s="1"/>
  <c r="Q163" i="84" s="1"/>
  <c r="Q168" i="84" s="1"/>
  <c r="R163" i="84" s="1"/>
  <c r="R168" i="84" s="1"/>
  <c r="S163" i="84" s="1"/>
  <c r="S168" i="84" s="1"/>
  <c r="T163" i="84" s="1"/>
  <c r="T168" i="84" s="1"/>
  <c r="U163" i="84" s="1"/>
  <c r="U168" i="84" s="1"/>
  <c r="V163" i="84" s="1"/>
  <c r="V168" i="84" s="1"/>
  <c r="W163" i="84" s="1"/>
  <c r="W168" i="84" s="1"/>
  <c r="X163" i="84" s="1"/>
  <c r="X168" i="84" s="1"/>
  <c r="Y163" i="84" s="1"/>
  <c r="Y168" i="84" s="1"/>
  <c r="Z163" i="84" s="1"/>
  <c r="Z168" i="84" s="1"/>
  <c r="AA163" i="84" s="1"/>
  <c r="AA168" i="84" s="1"/>
  <c r="AB163" i="84" s="1"/>
  <c r="AB168" i="84" s="1"/>
  <c r="AC163" i="84" s="1"/>
  <c r="AC168" i="84" s="1"/>
  <c r="AD163" i="84" s="1"/>
  <c r="AD168" i="84" s="1"/>
  <c r="AE163" i="84" s="1"/>
  <c r="AE168" i="84" s="1"/>
  <c r="AF163" i="84" s="1"/>
  <c r="AF168" i="84" s="1"/>
  <c r="AG163" i="84" s="1"/>
  <c r="AG168" i="84" s="1"/>
  <c r="AH163" i="84" s="1"/>
  <c r="AH168" i="84" s="1"/>
  <c r="AI163" i="84" s="1"/>
  <c r="AI168" i="84" s="1"/>
  <c r="AJ163" i="84" s="1"/>
  <c r="AJ168" i="84" s="1"/>
  <c r="AK163" i="84" s="1"/>
  <c r="AK168" i="84" s="1"/>
  <c r="AL163" i="84" s="1"/>
  <c r="AL168" i="84" s="1"/>
  <c r="AM163" i="84" s="1"/>
  <c r="AM168" i="84" s="1"/>
  <c r="AN163" i="84" s="1"/>
  <c r="AN168" i="84" s="1"/>
  <c r="AO163" i="84" s="1"/>
  <c r="AO168" i="84" s="1"/>
  <c r="AP163" i="84" s="1"/>
  <c r="AP168" i="84" s="1"/>
  <c r="AQ163" i="84" s="1"/>
  <c r="AQ168" i="84" s="1"/>
  <c r="AR163" i="84" s="1"/>
  <c r="AR168" i="84" s="1"/>
  <c r="AS163" i="84" s="1"/>
  <c r="AS168" i="84" s="1"/>
  <c r="AT163" i="84" s="1"/>
  <c r="AT168" i="84" s="1"/>
  <c r="AU163" i="84" s="1"/>
  <c r="AU168" i="84" s="1"/>
  <c r="AV163" i="84" s="1"/>
  <c r="AV168" i="84" s="1"/>
  <c r="AW163" i="84" s="1"/>
  <c r="AW168" i="84" s="1"/>
  <c r="AX163" i="84" s="1"/>
  <c r="AX168" i="84" s="1"/>
  <c r="AY163" i="84" s="1"/>
  <c r="AY168" i="84" s="1"/>
  <c r="AZ163" i="84" s="1"/>
  <c r="AZ168" i="84" s="1"/>
  <c r="BA163" i="84" s="1"/>
  <c r="BA168" i="84" s="1"/>
  <c r="BB163" i="84" s="1"/>
  <c r="BB168" i="84" s="1"/>
  <c r="BC163" i="84" s="1"/>
  <c r="BC168" i="84" s="1"/>
  <c r="BD163" i="84" s="1"/>
  <c r="BD168" i="84" s="1"/>
  <c r="BE163" i="84" s="1"/>
  <c r="BE168" i="84" s="1"/>
  <c r="BF163" i="84" s="1"/>
  <c r="BF168" i="84" s="1"/>
  <c r="BG163" i="84" s="1"/>
  <c r="BG168" i="84" s="1"/>
  <c r="BH163" i="84" s="1"/>
  <c r="BH168" i="84" s="1"/>
  <c r="BI163" i="84" s="1"/>
  <c r="BI168" i="84" s="1"/>
  <c r="BJ163" i="84" s="1"/>
  <c r="BJ168" i="84" s="1"/>
  <c r="BK163" i="84" s="1"/>
  <c r="BK168" i="84" s="1"/>
  <c r="BL163" i="84" s="1"/>
  <c r="BL168" i="84" s="1"/>
  <c r="BM163" i="84" s="1"/>
  <c r="BM168" i="84" s="1"/>
  <c r="BN163" i="84" s="1"/>
  <c r="BN168" i="84" s="1"/>
  <c r="BO163" i="84" s="1"/>
  <c r="BO168" i="84" s="1"/>
  <c r="BP163" i="84" s="1"/>
  <c r="BP168" i="84" s="1"/>
  <c r="BQ163" i="84" s="1"/>
  <c r="BQ168" i="84" s="1"/>
  <c r="BR163" i="84" s="1"/>
  <c r="BR168" i="84" s="1"/>
  <c r="BS163" i="84" s="1"/>
  <c r="BS168" i="84" s="1"/>
  <c r="BT163" i="84" s="1"/>
  <c r="BT168" i="84" s="1"/>
  <c r="BU163" i="84" s="1"/>
  <c r="BU168" i="84" s="1"/>
  <c r="BV163" i="84" s="1"/>
  <c r="BV168" i="84" s="1"/>
  <c r="BW163" i="84" s="1"/>
  <c r="BW168" i="84" s="1"/>
  <c r="BX163" i="84" s="1"/>
  <c r="BX168" i="84" s="1"/>
  <c r="BY163" i="84" s="1"/>
  <c r="BY168" i="84" s="1"/>
  <c r="BZ163" i="84" s="1"/>
  <c r="BZ168" i="84" s="1"/>
  <c r="CA163" i="84" s="1"/>
  <c r="CA168" i="84" s="1"/>
  <c r="CB163" i="84" s="1"/>
  <c r="CB168" i="84" s="1"/>
  <c r="CC163" i="84" s="1"/>
  <c r="CC168" i="84" s="1"/>
  <c r="CD163" i="84" s="1"/>
  <c r="CD168" i="84" s="1"/>
  <c r="CE163" i="84" s="1"/>
  <c r="CE168" i="84" s="1"/>
  <c r="CF163" i="84" s="1"/>
  <c r="CF168" i="84" s="1"/>
  <c r="CG163" i="84" s="1"/>
  <c r="CG168" i="84" s="1"/>
  <c r="CH163" i="84" s="1"/>
  <c r="CH168" i="84" s="1"/>
  <c r="CI163" i="84" s="1"/>
  <c r="CI168" i="84" s="1"/>
  <c r="CJ163" i="84" s="1"/>
  <c r="CJ168" i="84" s="1"/>
  <c r="CK163" i="84" s="1"/>
  <c r="CK168" i="84" s="1"/>
  <c r="CL163" i="84" s="1"/>
  <c r="CL168" i="84" s="1"/>
  <c r="CM163" i="84" s="1"/>
  <c r="CM168" i="84" s="1"/>
  <c r="E122" i="84"/>
  <c r="F116" i="84" s="1"/>
  <c r="F122" i="84" s="1"/>
  <c r="G116" i="84" s="1"/>
  <c r="G122" i="84" s="1"/>
  <c r="H116" i="84" s="1"/>
  <c r="H122" i="84" s="1"/>
  <c r="I116" i="84" s="1"/>
  <c r="I122" i="84" s="1"/>
  <c r="J116" i="84" s="1"/>
  <c r="J122" i="84" s="1"/>
  <c r="K116" i="84" s="1"/>
  <c r="K122" i="84" s="1"/>
  <c r="L116" i="84" s="1"/>
  <c r="L122" i="84" s="1"/>
  <c r="M116" i="84" s="1"/>
  <c r="M122" i="84" s="1"/>
  <c r="N116" i="84" s="1"/>
  <c r="N122" i="84" s="1"/>
  <c r="O116" i="84" s="1"/>
  <c r="O122" i="84" s="1"/>
  <c r="P116" i="84" s="1"/>
  <c r="P122" i="84" s="1"/>
  <c r="Q116" i="84" s="1"/>
  <c r="Q122" i="84" s="1"/>
  <c r="R116" i="84" s="1"/>
  <c r="R122" i="84" s="1"/>
  <c r="S116" i="84" s="1"/>
  <c r="S122" i="84" s="1"/>
  <c r="T116" i="84" s="1"/>
  <c r="T122" i="84" s="1"/>
  <c r="U116" i="84" s="1"/>
  <c r="U122" i="84" s="1"/>
  <c r="V116" i="84" s="1"/>
  <c r="V122" i="84" s="1"/>
  <c r="W116" i="84" s="1"/>
  <c r="W122" i="84" s="1"/>
  <c r="X116" i="84" s="1"/>
  <c r="X122" i="84" s="1"/>
  <c r="Y116" i="84" s="1"/>
  <c r="Y122" i="84" s="1"/>
  <c r="Z116" i="84" s="1"/>
  <c r="Z122" i="84" s="1"/>
  <c r="AA116" i="84" s="1"/>
  <c r="AA122" i="84" s="1"/>
  <c r="AB116" i="84" s="1"/>
  <c r="AB122" i="84" s="1"/>
  <c r="AC116" i="84" s="1"/>
  <c r="AC122" i="84" s="1"/>
  <c r="AD116" i="84" s="1"/>
  <c r="AD122" i="84" s="1"/>
  <c r="AE116" i="84" s="1"/>
  <c r="AE122" i="84" s="1"/>
  <c r="AF116" i="84" s="1"/>
  <c r="AF122" i="84" s="1"/>
  <c r="AG116" i="84" s="1"/>
  <c r="AG122" i="84" s="1"/>
  <c r="AH116" i="84" s="1"/>
  <c r="AH122" i="84" s="1"/>
  <c r="AI116" i="84" s="1"/>
  <c r="AI122" i="84" s="1"/>
  <c r="AJ116" i="84" s="1"/>
  <c r="AJ122" i="84" s="1"/>
  <c r="AK116" i="84" s="1"/>
  <c r="AK122" i="84" s="1"/>
  <c r="AL116" i="84" s="1"/>
  <c r="AL122" i="84" s="1"/>
  <c r="AM116" i="84" s="1"/>
  <c r="AM122" i="84" s="1"/>
  <c r="AN116" i="84" s="1"/>
  <c r="AN122" i="84" s="1"/>
  <c r="AO116" i="84" s="1"/>
  <c r="AO122" i="84" s="1"/>
  <c r="AP116" i="84" s="1"/>
  <c r="AP122" i="84" s="1"/>
  <c r="AQ116" i="84" s="1"/>
  <c r="AQ122" i="84" s="1"/>
  <c r="AR116" i="84" s="1"/>
  <c r="AR122" i="84" s="1"/>
  <c r="AS116" i="84" s="1"/>
  <c r="AS122" i="84" s="1"/>
  <c r="AT116" i="84" s="1"/>
  <c r="AT122" i="84" s="1"/>
  <c r="AU116" i="84" s="1"/>
  <c r="AU122" i="84" s="1"/>
  <c r="AV116" i="84" s="1"/>
  <c r="AV122" i="84" s="1"/>
  <c r="AW116" i="84" s="1"/>
  <c r="AW122" i="84" s="1"/>
  <c r="AX116" i="84" s="1"/>
  <c r="AX122" i="84" s="1"/>
  <c r="AY116" i="84" s="1"/>
  <c r="AY122" i="84" s="1"/>
  <c r="AZ116" i="84" s="1"/>
  <c r="AZ122" i="84" s="1"/>
  <c r="BA116" i="84" s="1"/>
  <c r="BA122" i="84" s="1"/>
  <c r="BB116" i="84" s="1"/>
  <c r="BB122" i="84" s="1"/>
  <c r="BC116" i="84" s="1"/>
  <c r="BC122" i="84" s="1"/>
  <c r="BD116" i="84" s="1"/>
  <c r="BD122" i="84" s="1"/>
  <c r="BE116" i="84" s="1"/>
  <c r="BE122" i="84" s="1"/>
  <c r="BF116" i="84" s="1"/>
  <c r="BF122" i="84" s="1"/>
  <c r="BG116" i="84" s="1"/>
  <c r="BG122" i="84" s="1"/>
  <c r="BH116" i="84" s="1"/>
  <c r="BH122" i="84" s="1"/>
  <c r="BI116" i="84" s="1"/>
  <c r="BI122" i="84" s="1"/>
  <c r="BJ116" i="84" s="1"/>
  <c r="BJ122" i="84" s="1"/>
  <c r="BK116" i="84" s="1"/>
  <c r="BK122" i="84" s="1"/>
  <c r="BL116" i="84" s="1"/>
  <c r="BL122" i="84" s="1"/>
  <c r="BM116" i="84" s="1"/>
  <c r="BM122" i="84" s="1"/>
  <c r="BN116" i="84" s="1"/>
  <c r="BN122" i="84" s="1"/>
  <c r="BO116" i="84" s="1"/>
  <c r="BO122" i="84" s="1"/>
  <c r="BP116" i="84" s="1"/>
  <c r="BP122" i="84" s="1"/>
  <c r="BQ116" i="84" s="1"/>
  <c r="BQ122" i="84" s="1"/>
  <c r="BR116" i="84" s="1"/>
  <c r="BR122" i="84" s="1"/>
  <c r="BS116" i="84" s="1"/>
  <c r="BS122" i="84" s="1"/>
  <c r="BT116" i="84" s="1"/>
  <c r="BT122" i="84" s="1"/>
  <c r="BU116" i="84" s="1"/>
  <c r="BU122" i="84" s="1"/>
  <c r="BV116" i="84" s="1"/>
  <c r="BV122" i="84" s="1"/>
  <c r="BW116" i="84" s="1"/>
  <c r="BW122" i="84" s="1"/>
  <c r="BX116" i="84" s="1"/>
  <c r="BX122" i="84" s="1"/>
  <c r="BY116" i="84" s="1"/>
  <c r="BY122" i="84" s="1"/>
  <c r="BZ116" i="84" s="1"/>
  <c r="BZ122" i="84" s="1"/>
  <c r="CA116" i="84" s="1"/>
  <c r="CA122" i="84" s="1"/>
  <c r="CB116" i="84" s="1"/>
  <c r="CB122" i="84" s="1"/>
  <c r="CC116" i="84" s="1"/>
  <c r="CC122" i="84" s="1"/>
  <c r="CD116" i="84" s="1"/>
  <c r="CD122" i="84" s="1"/>
  <c r="CE116" i="84" s="1"/>
  <c r="CE122" i="84" s="1"/>
  <c r="CF116" i="84" s="1"/>
  <c r="CF122" i="84" s="1"/>
  <c r="CG116" i="84" s="1"/>
  <c r="CG122" i="84" s="1"/>
  <c r="CH116" i="84" s="1"/>
  <c r="CH122" i="84" s="1"/>
  <c r="CI116" i="84" s="1"/>
  <c r="CI122" i="84" s="1"/>
  <c r="CJ116" i="84" s="1"/>
  <c r="CJ122" i="84" s="1"/>
  <c r="CK116" i="84" s="1"/>
  <c r="CK122" i="84" s="1"/>
  <c r="CL116" i="84" s="1"/>
  <c r="CL122" i="84" s="1"/>
  <c r="CM116" i="84" s="1"/>
  <c r="CM122" i="84" s="1"/>
  <c r="E105" i="84"/>
  <c r="F100" i="84" s="1"/>
  <c r="E78" i="84"/>
  <c r="F73" i="84" s="1"/>
  <c r="F78" i="84" s="1"/>
  <c r="G73" i="84" s="1"/>
  <c r="G78" i="84" s="1"/>
  <c r="H73" i="84" s="1"/>
  <c r="H78" i="84" s="1"/>
  <c r="I73" i="84" s="1"/>
  <c r="I78" i="84" s="1"/>
  <c r="J73" i="84" s="1"/>
  <c r="J78" i="84" s="1"/>
  <c r="K73" i="84" s="1"/>
  <c r="K78" i="84" s="1"/>
  <c r="L73" i="84" s="1"/>
  <c r="L78" i="84" s="1"/>
  <c r="M73" i="84" s="1"/>
  <c r="M78" i="84" s="1"/>
  <c r="N73" i="84" s="1"/>
  <c r="N78" i="84" s="1"/>
  <c r="O73" i="84" s="1"/>
  <c r="O78" i="84" s="1"/>
  <c r="P73" i="84" s="1"/>
  <c r="P78" i="84" s="1"/>
  <c r="Q73" i="84" s="1"/>
  <c r="Q78" i="84" s="1"/>
  <c r="R73" i="84" s="1"/>
  <c r="R78" i="84" s="1"/>
  <c r="S73" i="84" s="1"/>
  <c r="S78" i="84" s="1"/>
  <c r="T73" i="84" s="1"/>
  <c r="T78" i="84" s="1"/>
  <c r="U73" i="84" s="1"/>
  <c r="U78" i="84" s="1"/>
  <c r="V73" i="84" s="1"/>
  <c r="V78" i="84" s="1"/>
  <c r="W73" i="84" s="1"/>
  <c r="W78" i="84" s="1"/>
  <c r="X73" i="84" s="1"/>
  <c r="X78" i="84" s="1"/>
  <c r="Y73" i="84" s="1"/>
  <c r="Y78" i="84" s="1"/>
  <c r="Z73" i="84" s="1"/>
  <c r="Z78" i="84" s="1"/>
  <c r="AA73" i="84" s="1"/>
  <c r="AA78" i="84" s="1"/>
  <c r="AB73" i="84" s="1"/>
  <c r="AB78" i="84" s="1"/>
  <c r="AC73" i="84" s="1"/>
  <c r="AC78" i="84" s="1"/>
  <c r="AD73" i="84" s="1"/>
  <c r="AD78" i="84" s="1"/>
  <c r="AE73" i="84" s="1"/>
  <c r="AE78" i="84" s="1"/>
  <c r="AF73" i="84" s="1"/>
  <c r="AF78" i="84" s="1"/>
  <c r="AG73" i="84" s="1"/>
  <c r="AG78" i="84" s="1"/>
  <c r="AH73" i="84" s="1"/>
  <c r="AH78" i="84" s="1"/>
  <c r="AI73" i="84" s="1"/>
  <c r="AI78" i="84" s="1"/>
  <c r="AJ73" i="84" s="1"/>
  <c r="AJ78" i="84" s="1"/>
  <c r="AK73" i="84" s="1"/>
  <c r="AK78" i="84" s="1"/>
  <c r="AL73" i="84" s="1"/>
  <c r="AL78" i="84" s="1"/>
  <c r="AM73" i="84" s="1"/>
  <c r="AM78" i="84" s="1"/>
  <c r="AN73" i="84" s="1"/>
  <c r="AN78" i="84" s="1"/>
  <c r="AO73" i="84" s="1"/>
  <c r="AO78" i="84" s="1"/>
  <c r="AP73" i="84" s="1"/>
  <c r="AP78" i="84" s="1"/>
  <c r="AQ73" i="84" s="1"/>
  <c r="AQ78" i="84" s="1"/>
  <c r="AR73" i="84" s="1"/>
  <c r="AR78" i="84" s="1"/>
  <c r="AS73" i="84" s="1"/>
  <c r="AS78" i="84" s="1"/>
  <c r="AT73" i="84" s="1"/>
  <c r="AT78" i="84" s="1"/>
  <c r="AU73" i="84" s="1"/>
  <c r="AU78" i="84" s="1"/>
  <c r="AV73" i="84" s="1"/>
  <c r="AV78" i="84" s="1"/>
  <c r="AW73" i="84" s="1"/>
  <c r="AW78" i="84" s="1"/>
  <c r="AX73" i="84" s="1"/>
  <c r="AX78" i="84" s="1"/>
  <c r="AY73" i="84" s="1"/>
  <c r="AY78" i="84" s="1"/>
  <c r="AZ73" i="84" s="1"/>
  <c r="AZ78" i="84" s="1"/>
  <c r="BA73" i="84" s="1"/>
  <c r="BA78" i="84" s="1"/>
  <c r="BB73" i="84" s="1"/>
  <c r="BB78" i="84" s="1"/>
  <c r="BC73" i="84" s="1"/>
  <c r="BC78" i="84" s="1"/>
  <c r="BD73" i="84" s="1"/>
  <c r="BD78" i="84" s="1"/>
  <c r="BE73" i="84" s="1"/>
  <c r="BE78" i="84" s="1"/>
  <c r="BF73" i="84" s="1"/>
  <c r="BF78" i="84" s="1"/>
  <c r="BG73" i="84" s="1"/>
  <c r="BG78" i="84" s="1"/>
  <c r="BH73" i="84" s="1"/>
  <c r="BH78" i="84" s="1"/>
  <c r="BI73" i="84" s="1"/>
  <c r="BI78" i="84" s="1"/>
  <c r="BJ73" i="84" s="1"/>
  <c r="BJ78" i="84" s="1"/>
  <c r="BK73" i="84" s="1"/>
  <c r="BK78" i="84" s="1"/>
  <c r="BL73" i="84" s="1"/>
  <c r="BL78" i="84" s="1"/>
  <c r="BM73" i="84" s="1"/>
  <c r="BM78" i="84" s="1"/>
  <c r="BN73" i="84" s="1"/>
  <c r="BN78" i="84" s="1"/>
  <c r="BO73" i="84" s="1"/>
  <c r="BO78" i="84" s="1"/>
  <c r="BP73" i="84" s="1"/>
  <c r="BP78" i="84" s="1"/>
  <c r="BQ73" i="84" s="1"/>
  <c r="BQ78" i="84" s="1"/>
  <c r="BR73" i="84" s="1"/>
  <c r="BR78" i="84" s="1"/>
  <c r="BS73" i="84" s="1"/>
  <c r="BS78" i="84" s="1"/>
  <c r="BT73" i="84" s="1"/>
  <c r="BT78" i="84" s="1"/>
  <c r="BU73" i="84" s="1"/>
  <c r="BU78" i="84" s="1"/>
  <c r="BV73" i="84" s="1"/>
  <c r="BV78" i="84" s="1"/>
  <c r="BW73" i="84" s="1"/>
  <c r="BW78" i="84" s="1"/>
  <c r="BX73" i="84" s="1"/>
  <c r="BX78" i="84" s="1"/>
  <c r="BY73" i="84" s="1"/>
  <c r="BY78" i="84" s="1"/>
  <c r="BZ73" i="84" s="1"/>
  <c r="BZ78" i="84" s="1"/>
  <c r="CA73" i="84" s="1"/>
  <c r="CA78" i="84" s="1"/>
  <c r="CB73" i="84" s="1"/>
  <c r="CB78" i="84" s="1"/>
  <c r="CC73" i="84" s="1"/>
  <c r="CC78" i="84" s="1"/>
  <c r="CD73" i="84" s="1"/>
  <c r="CD78" i="84" s="1"/>
  <c r="CE73" i="84" s="1"/>
  <c r="CE78" i="84" s="1"/>
  <c r="CF73" i="84" s="1"/>
  <c r="CF78" i="84" s="1"/>
  <c r="CG73" i="84" s="1"/>
  <c r="CG78" i="84" s="1"/>
  <c r="CH73" i="84" s="1"/>
  <c r="CH78" i="84" s="1"/>
  <c r="CI73" i="84" s="1"/>
  <c r="CI78" i="84" s="1"/>
  <c r="CJ73" i="84" s="1"/>
  <c r="CJ78" i="84" s="1"/>
  <c r="CK73" i="84" s="1"/>
  <c r="CK78" i="84" s="1"/>
  <c r="CL73" i="84" s="1"/>
  <c r="CL78" i="84" s="1"/>
  <c r="CM73" i="84" s="1"/>
  <c r="CM78" i="84" s="1"/>
  <c r="E70" i="84"/>
  <c r="F65" i="84" s="1"/>
  <c r="F70" i="84" s="1"/>
  <c r="G65" i="84" s="1"/>
  <c r="G70" i="84" s="1"/>
  <c r="H65" i="84" s="1"/>
  <c r="F62" i="84"/>
  <c r="G57" i="84" s="1"/>
  <c r="G62" i="84" s="1"/>
  <c r="H57" i="84" s="1"/>
  <c r="H62" i="84" s="1"/>
  <c r="I57" i="84" s="1"/>
  <c r="I62" i="84" s="1"/>
  <c r="J57" i="84" s="1"/>
  <c r="J62" i="84" s="1"/>
  <c r="K57" i="84" s="1"/>
  <c r="K62" i="84" s="1"/>
  <c r="L57" i="84" s="1"/>
  <c r="L62" i="84" s="1"/>
  <c r="M57" i="84" s="1"/>
  <c r="M62" i="84" s="1"/>
  <c r="N57" i="84" s="1"/>
  <c r="N62" i="84" s="1"/>
  <c r="O57" i="84" s="1"/>
  <c r="O62" i="84" s="1"/>
  <c r="P57" i="84" s="1"/>
  <c r="P62" i="84" s="1"/>
  <c r="Q57" i="84" s="1"/>
  <c r="Q62" i="84" s="1"/>
  <c r="R57" i="84" s="1"/>
  <c r="R62" i="84" s="1"/>
  <c r="S57" i="84" s="1"/>
  <c r="S62" i="84" s="1"/>
  <c r="T57" i="84" s="1"/>
  <c r="T62" i="84" s="1"/>
  <c r="U57" i="84" s="1"/>
  <c r="U62" i="84" s="1"/>
  <c r="V57" i="84" s="1"/>
  <c r="V62" i="84" s="1"/>
  <c r="W57" i="84" s="1"/>
  <c r="W62" i="84" s="1"/>
  <c r="X57" i="84" s="1"/>
  <c r="X62" i="84" s="1"/>
  <c r="Y57" i="84" s="1"/>
  <c r="Y62" i="84" s="1"/>
  <c r="Z57" i="84" s="1"/>
  <c r="Z62" i="84" s="1"/>
  <c r="AA57" i="84" s="1"/>
  <c r="AA62" i="84" s="1"/>
  <c r="AB57" i="84" s="1"/>
  <c r="AB62" i="84" s="1"/>
  <c r="AC57" i="84" s="1"/>
  <c r="AC62" i="84" s="1"/>
  <c r="AD57" i="84" s="1"/>
  <c r="AD62" i="84" s="1"/>
  <c r="AE57" i="84" s="1"/>
  <c r="AE62" i="84" s="1"/>
  <c r="AF57" i="84" s="1"/>
  <c r="AF62" i="84" s="1"/>
  <c r="AG57" i="84" s="1"/>
  <c r="AG62" i="84" s="1"/>
  <c r="AH57" i="84" s="1"/>
  <c r="AH62" i="84" s="1"/>
  <c r="AI57" i="84" s="1"/>
  <c r="AI62" i="84" s="1"/>
  <c r="AJ57" i="84" s="1"/>
  <c r="AJ62" i="84" s="1"/>
  <c r="AK57" i="84" s="1"/>
  <c r="AK62" i="84" s="1"/>
  <c r="AL57" i="84" s="1"/>
  <c r="AL62" i="84" s="1"/>
  <c r="AM57" i="84" s="1"/>
  <c r="AM62" i="84" s="1"/>
  <c r="AN57" i="84" s="1"/>
  <c r="AN62" i="84" s="1"/>
  <c r="AO57" i="84" s="1"/>
  <c r="AO62" i="84" s="1"/>
  <c r="AP57" i="84" s="1"/>
  <c r="AP62" i="84" s="1"/>
  <c r="AQ57" i="84" s="1"/>
  <c r="AQ62" i="84" s="1"/>
  <c r="AR57" i="84" s="1"/>
  <c r="AR62" i="84" s="1"/>
  <c r="AS57" i="84" s="1"/>
  <c r="AS62" i="84" s="1"/>
  <c r="AT57" i="84" s="1"/>
  <c r="AT62" i="84" s="1"/>
  <c r="AU57" i="84" s="1"/>
  <c r="AU62" i="84" s="1"/>
  <c r="AV57" i="84" s="1"/>
  <c r="AV62" i="84" s="1"/>
  <c r="AW57" i="84" s="1"/>
  <c r="AW62" i="84" s="1"/>
  <c r="AX57" i="84" s="1"/>
  <c r="AX62" i="84" s="1"/>
  <c r="AY57" i="84" s="1"/>
  <c r="AY62" i="84" s="1"/>
  <c r="AZ57" i="84" s="1"/>
  <c r="AZ62" i="84" s="1"/>
  <c r="BA57" i="84" s="1"/>
  <c r="BA62" i="84" s="1"/>
  <c r="BB57" i="84" s="1"/>
  <c r="BB62" i="84" s="1"/>
  <c r="BC57" i="84" s="1"/>
  <c r="BC62" i="84" s="1"/>
  <c r="BD57" i="84" s="1"/>
  <c r="BD62" i="84" s="1"/>
  <c r="BE57" i="84" s="1"/>
  <c r="BE62" i="84" s="1"/>
  <c r="BF57" i="84" s="1"/>
  <c r="BF62" i="84" s="1"/>
  <c r="BG57" i="84" s="1"/>
  <c r="BG62" i="84" s="1"/>
  <c r="BH57" i="84" s="1"/>
  <c r="BH62" i="84" s="1"/>
  <c r="BI57" i="84" s="1"/>
  <c r="BI62" i="84" s="1"/>
  <c r="BJ57" i="84" s="1"/>
  <c r="BJ62" i="84" s="1"/>
  <c r="BK57" i="84" s="1"/>
  <c r="BK62" i="84" s="1"/>
  <c r="BL57" i="84" s="1"/>
  <c r="BL62" i="84" s="1"/>
  <c r="BM57" i="84" s="1"/>
  <c r="BM62" i="84" s="1"/>
  <c r="BN57" i="84" s="1"/>
  <c r="BN62" i="84" s="1"/>
  <c r="BO57" i="84" s="1"/>
  <c r="BO62" i="84" s="1"/>
  <c r="BP57" i="84" s="1"/>
  <c r="BP62" i="84" s="1"/>
  <c r="BQ57" i="84" s="1"/>
  <c r="BQ62" i="84" s="1"/>
  <c r="BR57" i="84" s="1"/>
  <c r="BR62" i="84" s="1"/>
  <c r="BS57" i="84" s="1"/>
  <c r="BS62" i="84" s="1"/>
  <c r="BT57" i="84" s="1"/>
  <c r="BT62" i="84" s="1"/>
  <c r="BU57" i="84" s="1"/>
  <c r="BU62" i="84" s="1"/>
  <c r="BV57" i="84" s="1"/>
  <c r="BV62" i="84" s="1"/>
  <c r="BW57" i="84" s="1"/>
  <c r="BW62" i="84" s="1"/>
  <c r="BX57" i="84" s="1"/>
  <c r="BX62" i="84" s="1"/>
  <c r="BY57" i="84" s="1"/>
  <c r="BY62" i="84" s="1"/>
  <c r="BZ57" i="84" s="1"/>
  <c r="BZ62" i="84" s="1"/>
  <c r="CA57" i="84" s="1"/>
  <c r="CA62" i="84" s="1"/>
  <c r="CB57" i="84" s="1"/>
  <c r="CB62" i="84" s="1"/>
  <c r="CC57" i="84" s="1"/>
  <c r="CC62" i="84" s="1"/>
  <c r="CD57" i="84" s="1"/>
  <c r="CD62" i="84" s="1"/>
  <c r="CE57" i="84" s="1"/>
  <c r="CE62" i="84" s="1"/>
  <c r="CF57" i="84" s="1"/>
  <c r="CF62" i="84" s="1"/>
  <c r="CG57" i="84" s="1"/>
  <c r="CG62" i="84" s="1"/>
  <c r="CH57" i="84" s="1"/>
  <c r="CH62" i="84" s="1"/>
  <c r="CI57" i="84" s="1"/>
  <c r="CI62" i="84" s="1"/>
  <c r="CJ57" i="84" s="1"/>
  <c r="CJ62" i="84" s="1"/>
  <c r="CK57" i="84" s="1"/>
  <c r="CK62" i="84" s="1"/>
  <c r="CL57" i="84" s="1"/>
  <c r="BU402" i="84"/>
  <c r="BM402" i="84"/>
  <c r="BE402" i="84"/>
  <c r="AW402" i="84"/>
  <c r="AO402" i="84"/>
  <c r="AC402" i="84"/>
  <c r="U402" i="84"/>
  <c r="M402" i="84"/>
  <c r="E402" i="84"/>
  <c r="D258" i="84"/>
  <c r="E254" i="84" s="1"/>
  <c r="E176" i="84"/>
  <c r="F171" i="84" s="1"/>
  <c r="F176" i="84" s="1"/>
  <c r="G171" i="84" s="1"/>
  <c r="G176" i="84" s="1"/>
  <c r="H171" i="84" s="1"/>
  <c r="H176" i="84" s="1"/>
  <c r="I171" i="84" s="1"/>
  <c r="I176" i="84" s="1"/>
  <c r="J171" i="84" s="1"/>
  <c r="J176" i="84" s="1"/>
  <c r="K171" i="84" s="1"/>
  <c r="K176" i="84" s="1"/>
  <c r="L171" i="84" s="1"/>
  <c r="L176" i="84" s="1"/>
  <c r="M171" i="84" s="1"/>
  <c r="M176" i="84" s="1"/>
  <c r="N171" i="84" s="1"/>
  <c r="N176" i="84" s="1"/>
  <c r="O171" i="84" s="1"/>
  <c r="O176" i="84" s="1"/>
  <c r="P171" i="84" s="1"/>
  <c r="P176" i="84" s="1"/>
  <c r="Q171" i="84" s="1"/>
  <c r="Q176" i="84" s="1"/>
  <c r="R171" i="84" s="1"/>
  <c r="R176" i="84" s="1"/>
  <c r="S171" i="84" s="1"/>
  <c r="S176" i="84" s="1"/>
  <c r="T171" i="84" s="1"/>
  <c r="T176" i="84" s="1"/>
  <c r="U171" i="84" s="1"/>
  <c r="U176" i="84" s="1"/>
  <c r="V171" i="84" s="1"/>
  <c r="V176" i="84" s="1"/>
  <c r="W171" i="84" s="1"/>
  <c r="W176" i="84" s="1"/>
  <c r="X171" i="84" s="1"/>
  <c r="X176" i="84" s="1"/>
  <c r="Y171" i="84" s="1"/>
  <c r="Y176" i="84" s="1"/>
  <c r="Z171" i="84" s="1"/>
  <c r="Z176" i="84" s="1"/>
  <c r="AA171" i="84" s="1"/>
  <c r="AA176" i="84" s="1"/>
  <c r="AB171" i="84" s="1"/>
  <c r="AB176" i="84" s="1"/>
  <c r="AC171" i="84" s="1"/>
  <c r="AC176" i="84" s="1"/>
  <c r="AD171" i="84" s="1"/>
  <c r="AD176" i="84" s="1"/>
  <c r="AE171" i="84" s="1"/>
  <c r="AE176" i="84" s="1"/>
  <c r="AF171" i="84" s="1"/>
  <c r="AF176" i="84" s="1"/>
  <c r="AG171" i="84" s="1"/>
  <c r="AG176" i="84" s="1"/>
  <c r="AH171" i="84" s="1"/>
  <c r="AH176" i="84" s="1"/>
  <c r="AI171" i="84" s="1"/>
  <c r="AI176" i="84" s="1"/>
  <c r="AJ171" i="84" s="1"/>
  <c r="AJ176" i="84" s="1"/>
  <c r="AK171" i="84" s="1"/>
  <c r="AK176" i="84" s="1"/>
  <c r="AL171" i="84" s="1"/>
  <c r="AL176" i="84" s="1"/>
  <c r="AM171" i="84" s="1"/>
  <c r="AM176" i="84" s="1"/>
  <c r="AN171" i="84" s="1"/>
  <c r="AN176" i="84" s="1"/>
  <c r="AO171" i="84" s="1"/>
  <c r="AO176" i="84" s="1"/>
  <c r="AP171" i="84" s="1"/>
  <c r="AP176" i="84" s="1"/>
  <c r="AQ171" i="84" s="1"/>
  <c r="AQ176" i="84" s="1"/>
  <c r="AR171" i="84" s="1"/>
  <c r="AR176" i="84" s="1"/>
  <c r="AS171" i="84" s="1"/>
  <c r="AS176" i="84" s="1"/>
  <c r="AT171" i="84" s="1"/>
  <c r="AT176" i="84" s="1"/>
  <c r="AU171" i="84" s="1"/>
  <c r="AU176" i="84" s="1"/>
  <c r="AV171" i="84" s="1"/>
  <c r="AV176" i="84" s="1"/>
  <c r="AW171" i="84" s="1"/>
  <c r="AW176" i="84" s="1"/>
  <c r="AX171" i="84" s="1"/>
  <c r="AX176" i="84" s="1"/>
  <c r="AY171" i="84" s="1"/>
  <c r="AY176" i="84" s="1"/>
  <c r="AZ171" i="84" s="1"/>
  <c r="AZ176" i="84" s="1"/>
  <c r="BA171" i="84" s="1"/>
  <c r="BA176" i="84" s="1"/>
  <c r="BB171" i="84" s="1"/>
  <c r="BB176" i="84" s="1"/>
  <c r="BC171" i="84" s="1"/>
  <c r="BC176" i="84" s="1"/>
  <c r="BD171" i="84" s="1"/>
  <c r="BD176" i="84" s="1"/>
  <c r="BE171" i="84" s="1"/>
  <c r="BE176" i="84" s="1"/>
  <c r="BF171" i="84" s="1"/>
  <c r="BF176" i="84" s="1"/>
  <c r="BG171" i="84" s="1"/>
  <c r="BG176" i="84" s="1"/>
  <c r="BH171" i="84" s="1"/>
  <c r="BH176" i="84" s="1"/>
  <c r="BI171" i="84" s="1"/>
  <c r="BI176" i="84" s="1"/>
  <c r="BJ171" i="84" s="1"/>
  <c r="BJ176" i="84" s="1"/>
  <c r="BK171" i="84" s="1"/>
  <c r="BK176" i="84" s="1"/>
  <c r="BL171" i="84" s="1"/>
  <c r="BL176" i="84" s="1"/>
  <c r="BM171" i="84" s="1"/>
  <c r="BM176" i="84" s="1"/>
  <c r="BN171" i="84" s="1"/>
  <c r="BN176" i="84" s="1"/>
  <c r="BO171" i="84" s="1"/>
  <c r="BO176" i="84" s="1"/>
  <c r="BP171" i="84" s="1"/>
  <c r="BP176" i="84" s="1"/>
  <c r="BQ171" i="84" s="1"/>
  <c r="BQ176" i="84" s="1"/>
  <c r="BR171" i="84" s="1"/>
  <c r="BR176" i="84" s="1"/>
  <c r="BS171" i="84" s="1"/>
  <c r="BS176" i="84" s="1"/>
  <c r="BT171" i="84" s="1"/>
  <c r="BT176" i="84" s="1"/>
  <c r="BU171" i="84" s="1"/>
  <c r="BU176" i="84" s="1"/>
  <c r="BV171" i="84" s="1"/>
  <c r="BV176" i="84" s="1"/>
  <c r="BW171" i="84" s="1"/>
  <c r="BW176" i="84" s="1"/>
  <c r="BX171" i="84" s="1"/>
  <c r="BX176" i="84" s="1"/>
  <c r="BY171" i="84" s="1"/>
  <c r="BY176" i="84" s="1"/>
  <c r="BZ171" i="84" s="1"/>
  <c r="BZ176" i="84" s="1"/>
  <c r="CA171" i="84" s="1"/>
  <c r="CA176" i="84" s="1"/>
  <c r="CB171" i="84" s="1"/>
  <c r="CB176" i="84" s="1"/>
  <c r="CC171" i="84" s="1"/>
  <c r="CC176" i="84" s="1"/>
  <c r="CD171" i="84" s="1"/>
  <c r="CD176" i="84" s="1"/>
  <c r="CE171" i="84" s="1"/>
  <c r="CE176" i="84" s="1"/>
  <c r="CF171" i="84" s="1"/>
  <c r="CF176" i="84" s="1"/>
  <c r="CG171" i="84" s="1"/>
  <c r="CG176" i="84" s="1"/>
  <c r="CH171" i="84" s="1"/>
  <c r="CH176" i="84" s="1"/>
  <c r="CI171" i="84" s="1"/>
  <c r="CI176" i="84" s="1"/>
  <c r="CJ171" i="84" s="1"/>
  <c r="CJ176" i="84" s="1"/>
  <c r="CK171" i="84" s="1"/>
  <c r="CK176" i="84" s="1"/>
  <c r="CL171" i="84" s="1"/>
  <c r="CL176" i="84" s="1"/>
  <c r="CM171" i="84" s="1"/>
  <c r="CM176" i="84" s="1"/>
  <c r="E160" i="84"/>
  <c r="F152" i="84" s="1"/>
  <c r="F160" i="84" s="1"/>
  <c r="G152" i="84" s="1"/>
  <c r="G160" i="84" s="1"/>
  <c r="H152" i="84" s="1"/>
  <c r="H160" i="84" s="1"/>
  <c r="I152" i="84" s="1"/>
  <c r="I160" i="84" s="1"/>
  <c r="J152" i="84" s="1"/>
  <c r="J160" i="84" s="1"/>
  <c r="K152" i="84" s="1"/>
  <c r="K160" i="84" s="1"/>
  <c r="L152" i="84" s="1"/>
  <c r="L160" i="84" s="1"/>
  <c r="M152" i="84" s="1"/>
  <c r="M160" i="84" s="1"/>
  <c r="N152" i="84" s="1"/>
  <c r="N160" i="84" s="1"/>
  <c r="O152" i="84" s="1"/>
  <c r="O160" i="84" s="1"/>
  <c r="P152" i="84" s="1"/>
  <c r="P160" i="84" s="1"/>
  <c r="Q152" i="84" s="1"/>
  <c r="Q160" i="84" s="1"/>
  <c r="R152" i="84" s="1"/>
  <c r="R160" i="84" s="1"/>
  <c r="S152" i="84" s="1"/>
  <c r="S160" i="84" s="1"/>
  <c r="T152" i="84" s="1"/>
  <c r="T160" i="84" s="1"/>
  <c r="U152" i="84" s="1"/>
  <c r="U160" i="84" s="1"/>
  <c r="V152" i="84" s="1"/>
  <c r="V160" i="84" s="1"/>
  <c r="W152" i="84" s="1"/>
  <c r="W160" i="84" s="1"/>
  <c r="X152" i="84" s="1"/>
  <c r="X160" i="84" s="1"/>
  <c r="Y152" i="84" s="1"/>
  <c r="Y160" i="84" s="1"/>
  <c r="Z152" i="84" s="1"/>
  <c r="Z160" i="84" s="1"/>
  <c r="AA152" i="84" s="1"/>
  <c r="AA160" i="84" s="1"/>
  <c r="AB152" i="84" s="1"/>
  <c r="AB160" i="84" s="1"/>
  <c r="AC152" i="84" s="1"/>
  <c r="AC160" i="84" s="1"/>
  <c r="AD152" i="84" s="1"/>
  <c r="AD160" i="84" s="1"/>
  <c r="AE152" i="84" s="1"/>
  <c r="AE160" i="84" s="1"/>
  <c r="AF152" i="84" s="1"/>
  <c r="AF160" i="84" s="1"/>
  <c r="AG152" i="84" s="1"/>
  <c r="AG160" i="84" s="1"/>
  <c r="AH152" i="84" s="1"/>
  <c r="AH160" i="84" s="1"/>
  <c r="AI152" i="84" s="1"/>
  <c r="AI160" i="84" s="1"/>
  <c r="AJ152" i="84" s="1"/>
  <c r="AJ160" i="84" s="1"/>
  <c r="AK152" i="84" s="1"/>
  <c r="AK160" i="84" s="1"/>
  <c r="AL152" i="84" s="1"/>
  <c r="AL160" i="84" s="1"/>
  <c r="AM152" i="84" s="1"/>
  <c r="AM160" i="84" s="1"/>
  <c r="AN152" i="84" s="1"/>
  <c r="AN160" i="84" s="1"/>
  <c r="AO152" i="84" s="1"/>
  <c r="AO160" i="84" s="1"/>
  <c r="AP152" i="84" s="1"/>
  <c r="AP160" i="84" s="1"/>
  <c r="AQ152" i="84" s="1"/>
  <c r="AQ160" i="84" s="1"/>
  <c r="AR152" i="84" s="1"/>
  <c r="AR160" i="84" s="1"/>
  <c r="AS152" i="84" s="1"/>
  <c r="AS160" i="84" s="1"/>
  <c r="AT152" i="84" s="1"/>
  <c r="AT160" i="84" s="1"/>
  <c r="AU152" i="84" s="1"/>
  <c r="AU160" i="84" s="1"/>
  <c r="AV152" i="84" s="1"/>
  <c r="AV160" i="84" s="1"/>
  <c r="AW152" i="84" s="1"/>
  <c r="AW160" i="84" s="1"/>
  <c r="AX152" i="84" s="1"/>
  <c r="AX160" i="84" s="1"/>
  <c r="AY152" i="84" s="1"/>
  <c r="AY160" i="84" s="1"/>
  <c r="AZ152" i="84" s="1"/>
  <c r="AZ160" i="84" s="1"/>
  <c r="BA152" i="84" s="1"/>
  <c r="BA160" i="84" s="1"/>
  <c r="BB152" i="84" s="1"/>
  <c r="BB160" i="84" s="1"/>
  <c r="BC152" i="84" s="1"/>
  <c r="BC160" i="84" s="1"/>
  <c r="BD152" i="84" s="1"/>
  <c r="BD160" i="84" s="1"/>
  <c r="BE152" i="84" s="1"/>
  <c r="BE160" i="84" s="1"/>
  <c r="BF152" i="84" s="1"/>
  <c r="BF160" i="84" s="1"/>
  <c r="BG152" i="84" s="1"/>
  <c r="BG160" i="84" s="1"/>
  <c r="BH152" i="84" s="1"/>
  <c r="BH160" i="84" s="1"/>
  <c r="BI152" i="84" s="1"/>
  <c r="BI160" i="84" s="1"/>
  <c r="BJ152" i="84" s="1"/>
  <c r="BJ160" i="84" s="1"/>
  <c r="BK152" i="84" s="1"/>
  <c r="BK160" i="84" s="1"/>
  <c r="BL152" i="84" s="1"/>
  <c r="BL160" i="84" s="1"/>
  <c r="BM152" i="84" s="1"/>
  <c r="BM160" i="84" s="1"/>
  <c r="BN152" i="84" s="1"/>
  <c r="BN160" i="84" s="1"/>
  <c r="BO152" i="84" s="1"/>
  <c r="BO160" i="84" s="1"/>
  <c r="BP152" i="84" s="1"/>
  <c r="BP160" i="84" s="1"/>
  <c r="BQ152" i="84" s="1"/>
  <c r="BQ160" i="84" s="1"/>
  <c r="BR152" i="84" s="1"/>
  <c r="BR160" i="84" s="1"/>
  <c r="BS152" i="84" s="1"/>
  <c r="BS160" i="84" s="1"/>
  <c r="BT152" i="84" s="1"/>
  <c r="BT160" i="84" s="1"/>
  <c r="BU152" i="84" s="1"/>
  <c r="BU160" i="84" s="1"/>
  <c r="BV152" i="84" s="1"/>
  <c r="BV160" i="84" s="1"/>
  <c r="BW152" i="84" s="1"/>
  <c r="BW160" i="84" s="1"/>
  <c r="BX152" i="84" s="1"/>
  <c r="BX160" i="84" s="1"/>
  <c r="BY152" i="84" s="1"/>
  <c r="BY160" i="84" s="1"/>
  <c r="BZ152" i="84" s="1"/>
  <c r="BZ160" i="84" s="1"/>
  <c r="CA152" i="84" s="1"/>
  <c r="CA160" i="84" s="1"/>
  <c r="CB152" i="84" s="1"/>
  <c r="CB160" i="84" s="1"/>
  <c r="CC152" i="84" s="1"/>
  <c r="CC160" i="84" s="1"/>
  <c r="CD152" i="84" s="1"/>
  <c r="CD160" i="84" s="1"/>
  <c r="CE152" i="84" s="1"/>
  <c r="CE160" i="84" s="1"/>
  <c r="CF152" i="84" s="1"/>
  <c r="CF160" i="84" s="1"/>
  <c r="CG152" i="84" s="1"/>
  <c r="CG160" i="84" s="1"/>
  <c r="CH152" i="84" s="1"/>
  <c r="CH160" i="84" s="1"/>
  <c r="CI152" i="84" s="1"/>
  <c r="CI160" i="84" s="1"/>
  <c r="CJ152" i="84" s="1"/>
  <c r="CJ160" i="84" s="1"/>
  <c r="CK152" i="84" s="1"/>
  <c r="CK160" i="84" s="1"/>
  <c r="CL152" i="84" s="1"/>
  <c r="CL160" i="84" s="1"/>
  <c r="CM152" i="84" s="1"/>
  <c r="CM160" i="84" s="1"/>
  <c r="E258" i="84"/>
  <c r="F254" i="84" s="1"/>
  <c r="F205" i="84"/>
  <c r="G197" i="84" s="1"/>
  <c r="G205" i="84" s="1"/>
  <c r="H197" i="84" s="1"/>
  <c r="H205" i="84" s="1"/>
  <c r="I197" i="84" s="1"/>
  <c r="I205" i="84" s="1"/>
  <c r="J197" i="84" s="1"/>
  <c r="J205" i="84" s="1"/>
  <c r="K197" i="84" s="1"/>
  <c r="K205" i="84" s="1"/>
  <c r="L197" i="84" s="1"/>
  <c r="L205" i="84" s="1"/>
  <c r="M197" i="84" s="1"/>
  <c r="M205" i="84" s="1"/>
  <c r="N197" i="84" s="1"/>
  <c r="N205" i="84" s="1"/>
  <c r="O197" i="84" s="1"/>
  <c r="O205" i="84" s="1"/>
  <c r="P197" i="84" s="1"/>
  <c r="P205" i="84" s="1"/>
  <c r="Q197" i="84" s="1"/>
  <c r="Q205" i="84" s="1"/>
  <c r="R197" i="84" s="1"/>
  <c r="R205" i="84" s="1"/>
  <c r="S197" i="84" s="1"/>
  <c r="S205" i="84" s="1"/>
  <c r="T197" i="84" s="1"/>
  <c r="T205" i="84" s="1"/>
  <c r="U197" i="84" s="1"/>
  <c r="U205" i="84" s="1"/>
  <c r="V197" i="84" s="1"/>
  <c r="V205" i="84" s="1"/>
  <c r="W197" i="84" s="1"/>
  <c r="W205" i="84" s="1"/>
  <c r="X197" i="84" s="1"/>
  <c r="X205" i="84" s="1"/>
  <c r="Y197" i="84" s="1"/>
  <c r="Y205" i="84" s="1"/>
  <c r="Z197" i="84" s="1"/>
  <c r="Z205" i="84" s="1"/>
  <c r="AA197" i="84" s="1"/>
  <c r="AA205" i="84" s="1"/>
  <c r="AB197" i="84" s="1"/>
  <c r="AB205" i="84" s="1"/>
  <c r="AC197" i="84" s="1"/>
  <c r="AC205" i="84" s="1"/>
  <c r="AD197" i="84" s="1"/>
  <c r="AD205" i="84" s="1"/>
  <c r="AE197" i="84" s="1"/>
  <c r="AE205" i="84" s="1"/>
  <c r="AF197" i="84" s="1"/>
  <c r="AF205" i="84" s="1"/>
  <c r="AG197" i="84" s="1"/>
  <c r="AG205" i="84" s="1"/>
  <c r="AH197" i="84" s="1"/>
  <c r="AH205" i="84" s="1"/>
  <c r="AI197" i="84" s="1"/>
  <c r="AI205" i="84" s="1"/>
  <c r="AJ197" i="84" s="1"/>
  <c r="AJ205" i="84" s="1"/>
  <c r="AK197" i="84" s="1"/>
  <c r="AK205" i="84" s="1"/>
  <c r="AL197" i="84" s="1"/>
  <c r="AL205" i="84" s="1"/>
  <c r="AM197" i="84" s="1"/>
  <c r="AM205" i="84" s="1"/>
  <c r="AN197" i="84" s="1"/>
  <c r="AN205" i="84" s="1"/>
  <c r="AO197" i="84" s="1"/>
  <c r="AO205" i="84" s="1"/>
  <c r="AP197" i="84" s="1"/>
  <c r="AP205" i="84" s="1"/>
  <c r="AQ197" i="84" s="1"/>
  <c r="AQ205" i="84" s="1"/>
  <c r="AR197" i="84" s="1"/>
  <c r="AR205" i="84" s="1"/>
  <c r="AS197" i="84" s="1"/>
  <c r="AS205" i="84" s="1"/>
  <c r="AT197" i="84" s="1"/>
  <c r="AT205" i="84" s="1"/>
  <c r="AU197" i="84" s="1"/>
  <c r="AU205" i="84" s="1"/>
  <c r="AV197" i="84" s="1"/>
  <c r="AV205" i="84" s="1"/>
  <c r="AW197" i="84" s="1"/>
  <c r="AW205" i="84" s="1"/>
  <c r="AX197" i="84" s="1"/>
  <c r="AX205" i="84" s="1"/>
  <c r="AY197" i="84" s="1"/>
  <c r="AY205" i="84" s="1"/>
  <c r="AZ197" i="84" s="1"/>
  <c r="AZ205" i="84" s="1"/>
  <c r="BA197" i="84" s="1"/>
  <c r="BA205" i="84" s="1"/>
  <c r="BB197" i="84" s="1"/>
  <c r="BB205" i="84" s="1"/>
  <c r="BC197" i="84" s="1"/>
  <c r="BC205" i="84" s="1"/>
  <c r="BD197" i="84" s="1"/>
  <c r="BD205" i="84" s="1"/>
  <c r="BE197" i="84" s="1"/>
  <c r="BE205" i="84" s="1"/>
  <c r="BF197" i="84" s="1"/>
  <c r="BF205" i="84" s="1"/>
  <c r="BG197" i="84" s="1"/>
  <c r="BG205" i="84" s="1"/>
  <c r="BH197" i="84" s="1"/>
  <c r="BH205" i="84" s="1"/>
  <c r="BI197" i="84" s="1"/>
  <c r="BI205" i="84" s="1"/>
  <c r="BJ197" i="84" s="1"/>
  <c r="BJ205" i="84" s="1"/>
  <c r="BK197" i="84" s="1"/>
  <c r="BK205" i="84" s="1"/>
  <c r="BL197" i="84" s="1"/>
  <c r="BL205" i="84" s="1"/>
  <c r="BM197" i="84" s="1"/>
  <c r="BM205" i="84" s="1"/>
  <c r="BN197" i="84" s="1"/>
  <c r="BN205" i="84" s="1"/>
  <c r="BO197" i="84" s="1"/>
  <c r="BO205" i="84" s="1"/>
  <c r="BP197" i="84" s="1"/>
  <c r="BP205" i="84" s="1"/>
  <c r="BQ197" i="84" s="1"/>
  <c r="BQ205" i="84" s="1"/>
  <c r="BR197" i="84" s="1"/>
  <c r="BR205" i="84" s="1"/>
  <c r="BS197" i="84" s="1"/>
  <c r="BS205" i="84" s="1"/>
  <c r="BT197" i="84" s="1"/>
  <c r="BT205" i="84" s="1"/>
  <c r="BU197" i="84" s="1"/>
  <c r="BU205" i="84" s="1"/>
  <c r="BV197" i="84" s="1"/>
  <c r="BV205" i="84" s="1"/>
  <c r="BW197" i="84" s="1"/>
  <c r="BW205" i="84" s="1"/>
  <c r="BX197" i="84" s="1"/>
  <c r="BX205" i="84" s="1"/>
  <c r="BY197" i="84" s="1"/>
  <c r="BY205" i="84" s="1"/>
  <c r="BZ197" i="84" s="1"/>
  <c r="BZ205" i="84" s="1"/>
  <c r="CA197" i="84" s="1"/>
  <c r="CA205" i="84" s="1"/>
  <c r="CB197" i="84" s="1"/>
  <c r="CB205" i="84" s="1"/>
  <c r="CC197" i="84" s="1"/>
  <c r="CC205" i="84" s="1"/>
  <c r="CD197" i="84" s="1"/>
  <c r="CD205" i="84" s="1"/>
  <c r="CE197" i="84" s="1"/>
  <c r="CE205" i="84" s="1"/>
  <c r="CF197" i="84" s="1"/>
  <c r="CF205" i="84" s="1"/>
  <c r="CG197" i="84" s="1"/>
  <c r="CG205" i="84" s="1"/>
  <c r="CH197" i="84" s="1"/>
  <c r="CH205" i="84" s="1"/>
  <c r="CI197" i="84" s="1"/>
  <c r="CI205" i="84" s="1"/>
  <c r="CJ197" i="84" s="1"/>
  <c r="CJ205" i="84" s="1"/>
  <c r="CK197" i="84" s="1"/>
  <c r="CK205" i="84" s="1"/>
  <c r="CL197" i="84" s="1"/>
  <c r="CL205" i="84" s="1"/>
  <c r="CM197" i="84" s="1"/>
  <c r="CM205" i="84" s="1"/>
  <c r="H70" i="84"/>
  <c r="I65" i="84" s="1"/>
  <c r="I70" i="84" s="1"/>
  <c r="J65" i="84" s="1"/>
  <c r="J70" i="84" s="1"/>
  <c r="K65" i="84" s="1"/>
  <c r="K70" i="84" s="1"/>
  <c r="L65" i="84" s="1"/>
  <c r="L70" i="84" s="1"/>
  <c r="M65" i="84" s="1"/>
  <c r="M70" i="84" s="1"/>
  <c r="N65" i="84" s="1"/>
  <c r="N70" i="84" s="1"/>
  <c r="O65" i="84" s="1"/>
  <c r="O70" i="84" s="1"/>
  <c r="P65" i="84" s="1"/>
  <c r="P70" i="84" s="1"/>
  <c r="Q65" i="84" s="1"/>
  <c r="Q70" i="84" s="1"/>
  <c r="R65" i="84" s="1"/>
  <c r="R70" i="84" s="1"/>
  <c r="S65" i="84" s="1"/>
  <c r="S70" i="84" s="1"/>
  <c r="T65" i="84" s="1"/>
  <c r="T70" i="84" s="1"/>
  <c r="U65" i="84" s="1"/>
  <c r="U70" i="84" s="1"/>
  <c r="V65" i="84" s="1"/>
  <c r="V70" i="84" s="1"/>
  <c r="W65" i="84" s="1"/>
  <c r="W70" i="84" s="1"/>
  <c r="X65" i="84" s="1"/>
  <c r="X70" i="84" s="1"/>
  <c r="Y65" i="84" s="1"/>
  <c r="Y70" i="84" s="1"/>
  <c r="Z65" i="84" s="1"/>
  <c r="Z70" i="84" s="1"/>
  <c r="AA65" i="84" s="1"/>
  <c r="AA70" i="84" s="1"/>
  <c r="AB65" i="84" s="1"/>
  <c r="AB70" i="84" s="1"/>
  <c r="AC65" i="84" s="1"/>
  <c r="AC70" i="84" s="1"/>
  <c r="AD65" i="84" s="1"/>
  <c r="AD70" i="84" s="1"/>
  <c r="AE65" i="84" s="1"/>
  <c r="AE70" i="84" s="1"/>
  <c r="AF65" i="84" s="1"/>
  <c r="AF70" i="84" s="1"/>
  <c r="AG65" i="84" s="1"/>
  <c r="AG70" i="84" s="1"/>
  <c r="AH65" i="84" s="1"/>
  <c r="AH70" i="84" s="1"/>
  <c r="AI65" i="84" s="1"/>
  <c r="AI70" i="84" s="1"/>
  <c r="AJ65" i="84" s="1"/>
  <c r="AJ70" i="84" s="1"/>
  <c r="AK65" i="84" s="1"/>
  <c r="AK70" i="84" s="1"/>
  <c r="AL65" i="84" s="1"/>
  <c r="AL70" i="84" s="1"/>
  <c r="AM65" i="84" s="1"/>
  <c r="AM70" i="84" s="1"/>
  <c r="AN65" i="84" s="1"/>
  <c r="AN70" i="84" s="1"/>
  <c r="AO65" i="84" s="1"/>
  <c r="AO70" i="84" s="1"/>
  <c r="AP65" i="84" s="1"/>
  <c r="AP70" i="84" s="1"/>
  <c r="AQ65" i="84" s="1"/>
  <c r="AQ70" i="84" s="1"/>
  <c r="AR65" i="84" s="1"/>
  <c r="AR70" i="84" s="1"/>
  <c r="AS65" i="84" s="1"/>
  <c r="AS70" i="84" s="1"/>
  <c r="AT65" i="84" s="1"/>
  <c r="AT70" i="84" s="1"/>
  <c r="AU65" i="84" s="1"/>
  <c r="AU70" i="84" s="1"/>
  <c r="AV65" i="84" s="1"/>
  <c r="AV70" i="84" s="1"/>
  <c r="AW65" i="84" s="1"/>
  <c r="AW70" i="84" s="1"/>
  <c r="AX65" i="84" s="1"/>
  <c r="AX70" i="84" s="1"/>
  <c r="AY65" i="84" s="1"/>
  <c r="AY70" i="84" s="1"/>
  <c r="AZ65" i="84" s="1"/>
  <c r="AZ70" i="84" s="1"/>
  <c r="BA65" i="84" s="1"/>
  <c r="BA70" i="84" s="1"/>
  <c r="BB65" i="84" s="1"/>
  <c r="BB70" i="84" s="1"/>
  <c r="BC65" i="84" s="1"/>
  <c r="BC70" i="84" s="1"/>
  <c r="BD65" i="84" s="1"/>
  <c r="BD70" i="84" s="1"/>
  <c r="BE65" i="84" s="1"/>
  <c r="BE70" i="84" s="1"/>
  <c r="BF65" i="84" s="1"/>
  <c r="BF70" i="84" s="1"/>
  <c r="BG65" i="84" s="1"/>
  <c r="BG70" i="84" s="1"/>
  <c r="BH65" i="84" s="1"/>
  <c r="BH70" i="84" s="1"/>
  <c r="BI65" i="84" s="1"/>
  <c r="BI70" i="84" s="1"/>
  <c r="BJ65" i="84" s="1"/>
  <c r="BJ70" i="84" s="1"/>
  <c r="BK65" i="84" s="1"/>
  <c r="BK70" i="84" s="1"/>
  <c r="BL65" i="84" s="1"/>
  <c r="BL70" i="84" s="1"/>
  <c r="BM65" i="84" s="1"/>
  <c r="BM70" i="84" s="1"/>
  <c r="BN65" i="84" s="1"/>
  <c r="BN70" i="84" s="1"/>
  <c r="BO65" i="84" s="1"/>
  <c r="BO70" i="84" s="1"/>
  <c r="BP65" i="84" s="1"/>
  <c r="BP70" i="84" s="1"/>
  <c r="BQ65" i="84" s="1"/>
  <c r="BQ70" i="84" s="1"/>
  <c r="BR65" i="84" s="1"/>
  <c r="BR70" i="84" s="1"/>
  <c r="BS65" i="84" s="1"/>
  <c r="BS70" i="84" s="1"/>
  <c r="BT65" i="84" s="1"/>
  <c r="BT70" i="84" s="1"/>
  <c r="BU65" i="84" s="1"/>
  <c r="BU70" i="84" s="1"/>
  <c r="BV65" i="84" s="1"/>
  <c r="BV70" i="84" s="1"/>
  <c r="BW65" i="84" s="1"/>
  <c r="BW70" i="84" s="1"/>
  <c r="BX65" i="84" s="1"/>
  <c r="G132" i="84"/>
  <c r="H125" i="84" s="1"/>
  <c r="H132" i="84" s="1"/>
  <c r="I125" i="84" s="1"/>
  <c r="I132" i="84" s="1"/>
  <c r="J125" i="84" s="1"/>
  <c r="J132" i="84" s="1"/>
  <c r="K125" i="84" s="1"/>
  <c r="K132" i="84" s="1"/>
  <c r="L125" i="84" s="1"/>
  <c r="L132" i="84" s="1"/>
  <c r="M125" i="84" s="1"/>
  <c r="M132" i="84" s="1"/>
  <c r="N125" i="84" s="1"/>
  <c r="N132" i="84" s="1"/>
  <c r="O125" i="84" s="1"/>
  <c r="O132" i="84" s="1"/>
  <c r="P125" i="84" s="1"/>
  <c r="P132" i="84" s="1"/>
  <c r="Q125" i="84" s="1"/>
  <c r="Q132" i="84" s="1"/>
  <c r="R125" i="84" s="1"/>
  <c r="R132" i="84" s="1"/>
  <c r="S125" i="84" s="1"/>
  <c r="S132" i="84" s="1"/>
  <c r="T125" i="84" s="1"/>
  <c r="T132" i="84" s="1"/>
  <c r="U125" i="84" s="1"/>
  <c r="U132" i="84" s="1"/>
  <c r="V125" i="84" s="1"/>
  <c r="V132" i="84" s="1"/>
  <c r="W125" i="84" s="1"/>
  <c r="W132" i="84" s="1"/>
  <c r="X125" i="84" s="1"/>
  <c r="X132" i="84" s="1"/>
  <c r="Y125" i="84" s="1"/>
  <c r="Y132" i="84" s="1"/>
  <c r="Z125" i="84" s="1"/>
  <c r="Z132" i="84" s="1"/>
  <c r="AA125" i="84" s="1"/>
  <c r="AA132" i="84" s="1"/>
  <c r="AB125" i="84" s="1"/>
  <c r="AB132" i="84" s="1"/>
  <c r="AC125" i="84" s="1"/>
  <c r="AC132" i="84" s="1"/>
  <c r="AD125" i="84" s="1"/>
  <c r="AD132" i="84" s="1"/>
  <c r="AE125" i="84" s="1"/>
  <c r="AE132" i="84" s="1"/>
  <c r="AF125" i="84" s="1"/>
  <c r="AF132" i="84" s="1"/>
  <c r="AG125" i="84" s="1"/>
  <c r="AG132" i="84" s="1"/>
  <c r="AH125" i="84" s="1"/>
  <c r="AH132" i="84" s="1"/>
  <c r="AI125" i="84" s="1"/>
  <c r="AI132" i="84" s="1"/>
  <c r="AJ125" i="84" s="1"/>
  <c r="AJ132" i="84" s="1"/>
  <c r="AK125" i="84" s="1"/>
  <c r="AK132" i="84" s="1"/>
  <c r="AL125" i="84" s="1"/>
  <c r="AL132" i="84" s="1"/>
  <c r="AM125" i="84" s="1"/>
  <c r="AM132" i="84" s="1"/>
  <c r="AN125" i="84" s="1"/>
  <c r="AN132" i="84" s="1"/>
  <c r="AO125" i="84" s="1"/>
  <c r="AO132" i="84" s="1"/>
  <c r="AP125" i="84" s="1"/>
  <c r="AP132" i="84" s="1"/>
  <c r="AQ125" i="84" s="1"/>
  <c r="AQ132" i="84" s="1"/>
  <c r="AR125" i="84" s="1"/>
  <c r="AR132" i="84" s="1"/>
  <c r="AS125" i="84" s="1"/>
  <c r="AS132" i="84" s="1"/>
  <c r="AT125" i="84" s="1"/>
  <c r="AT132" i="84" s="1"/>
  <c r="AU125" i="84" s="1"/>
  <c r="AU132" i="84" s="1"/>
  <c r="AV125" i="84" s="1"/>
  <c r="AV132" i="84" s="1"/>
  <c r="AW125" i="84" s="1"/>
  <c r="AW132" i="84" s="1"/>
  <c r="AX125" i="84" s="1"/>
  <c r="AX132" i="84" s="1"/>
  <c r="AY125" i="84" s="1"/>
  <c r="AY132" i="84" s="1"/>
  <c r="AZ125" i="84" s="1"/>
  <c r="AZ132" i="84" s="1"/>
  <c r="BA125" i="84" s="1"/>
  <c r="BA132" i="84" s="1"/>
  <c r="BB125" i="84" s="1"/>
  <c r="BB132" i="84" s="1"/>
  <c r="BC125" i="84" s="1"/>
  <c r="BC132" i="84" s="1"/>
  <c r="BD125" i="84" s="1"/>
  <c r="BD132" i="84" s="1"/>
  <c r="BE125" i="84" s="1"/>
  <c r="BE132" i="84" s="1"/>
  <c r="BF125" i="84" s="1"/>
  <c r="BF132" i="84" s="1"/>
  <c r="BG125" i="84" s="1"/>
  <c r="BG132" i="84" s="1"/>
  <c r="BH125" i="84" s="1"/>
  <c r="BH132" i="84" s="1"/>
  <c r="BI125" i="84" s="1"/>
  <c r="BI132" i="84" s="1"/>
  <c r="BJ125" i="84" s="1"/>
  <c r="BJ132" i="84" s="1"/>
  <c r="BK125" i="84" s="1"/>
  <c r="BK132" i="84" s="1"/>
  <c r="BL125" i="84" s="1"/>
  <c r="BL132" i="84" s="1"/>
  <c r="BM125" i="84" s="1"/>
  <c r="BM132" i="84" s="1"/>
  <c r="BN125" i="84" s="1"/>
  <c r="BN132" i="84" s="1"/>
  <c r="BO125" i="84" s="1"/>
  <c r="BO132" i="84" s="1"/>
  <c r="BP125" i="84" s="1"/>
  <c r="BP132" i="84" s="1"/>
  <c r="BQ125" i="84" s="1"/>
  <c r="BQ132" i="84" s="1"/>
  <c r="BR125" i="84" s="1"/>
  <c r="BR132" i="84" s="1"/>
  <c r="BS125" i="84" s="1"/>
  <c r="BS132" i="84" s="1"/>
  <c r="BT125" i="84" s="1"/>
  <c r="BT132" i="84" s="1"/>
  <c r="BU125" i="84" s="1"/>
  <c r="BU132" i="84" s="1"/>
  <c r="BV125" i="84" s="1"/>
  <c r="BV132" i="84" s="1"/>
  <c r="BW125" i="84" s="1"/>
  <c r="BW132" i="84" s="1"/>
  <c r="BX125" i="84" s="1"/>
  <c r="BX132" i="84" s="1"/>
  <c r="BY125" i="84" s="1"/>
  <c r="BY132" i="84" s="1"/>
  <c r="BZ125" i="84" s="1"/>
  <c r="BZ132" i="84" s="1"/>
  <c r="CA125" i="84" s="1"/>
  <c r="CA132" i="84" s="1"/>
  <c r="CB125" i="84" s="1"/>
  <c r="CB132" i="84" s="1"/>
  <c r="CC125" i="84" s="1"/>
  <c r="CC132" i="84" s="1"/>
  <c r="CD125" i="84" s="1"/>
  <c r="CD132" i="84" s="1"/>
  <c r="CE125" i="84" s="1"/>
  <c r="CE132" i="84" s="1"/>
  <c r="CF125" i="84" s="1"/>
  <c r="CF132" i="84" s="1"/>
  <c r="CG125" i="84" s="1"/>
  <c r="CG132" i="84" s="1"/>
  <c r="CH125" i="84" s="1"/>
  <c r="CH132" i="84" s="1"/>
  <c r="CI125" i="84" s="1"/>
  <c r="CI132" i="84" s="1"/>
  <c r="CJ125" i="84" s="1"/>
  <c r="CJ132" i="84" s="1"/>
  <c r="CK125" i="84" s="1"/>
  <c r="CK132" i="84" s="1"/>
  <c r="CL125" i="84" s="1"/>
  <c r="CL132" i="84" s="1"/>
  <c r="CM125" i="84" s="1"/>
  <c r="CM132" i="84" s="1"/>
  <c r="F105" i="84"/>
  <c r="G100" i="84" s="1"/>
  <c r="G105" i="84" s="1"/>
  <c r="H100" i="84" s="1"/>
  <c r="H105" i="84" s="1"/>
  <c r="I100" i="84" s="1"/>
  <c r="I105" i="84" s="1"/>
  <c r="J100" i="84" s="1"/>
  <c r="J105" i="84" s="1"/>
  <c r="K100" i="84" s="1"/>
  <c r="K105" i="84" s="1"/>
  <c r="L100" i="84" s="1"/>
  <c r="L105" i="84" s="1"/>
  <c r="M100" i="84" s="1"/>
  <c r="M105" i="84" s="1"/>
  <c r="N100" i="84" s="1"/>
  <c r="N105" i="84" s="1"/>
  <c r="O100" i="84" s="1"/>
  <c r="O105" i="84" s="1"/>
  <c r="P100" i="84" s="1"/>
  <c r="P105" i="84" s="1"/>
  <c r="Q100" i="84" s="1"/>
  <c r="Q105" i="84" s="1"/>
  <c r="R100" i="84" s="1"/>
  <c r="R105" i="84" s="1"/>
  <c r="S100" i="84" s="1"/>
  <c r="S105" i="84" s="1"/>
  <c r="T100" i="84" s="1"/>
  <c r="T105" i="84" s="1"/>
  <c r="U100" i="84" s="1"/>
  <c r="U105" i="84" s="1"/>
  <c r="V100" i="84" s="1"/>
  <c r="V105" i="84" s="1"/>
  <c r="W100" i="84" s="1"/>
  <c r="W105" i="84" s="1"/>
  <c r="X100" i="84" s="1"/>
  <c r="X105" i="84" s="1"/>
  <c r="Y100" i="84" s="1"/>
  <c r="Y105" i="84" s="1"/>
  <c r="Z100" i="84" s="1"/>
  <c r="Z105" i="84" s="1"/>
  <c r="AA100" i="84" s="1"/>
  <c r="AA105" i="84" s="1"/>
  <c r="AB100" i="84" s="1"/>
  <c r="AB105" i="84" s="1"/>
  <c r="AC100" i="84" s="1"/>
  <c r="AC105" i="84" s="1"/>
  <c r="AD100" i="84" s="1"/>
  <c r="AD105" i="84" s="1"/>
  <c r="AE100" i="84" s="1"/>
  <c r="AE105" i="84" s="1"/>
  <c r="AF100" i="84" s="1"/>
  <c r="AF105" i="84" s="1"/>
  <c r="AG100" i="84" s="1"/>
  <c r="AG105" i="84" s="1"/>
  <c r="AH100" i="84" s="1"/>
  <c r="AH105" i="84" s="1"/>
  <c r="AI100" i="84" s="1"/>
  <c r="AI105" i="84" s="1"/>
  <c r="AJ100" i="84" s="1"/>
  <c r="AJ105" i="84" s="1"/>
  <c r="AK100" i="84" s="1"/>
  <c r="AK105" i="84" s="1"/>
  <c r="AL100" i="84" s="1"/>
  <c r="AL105" i="84" s="1"/>
  <c r="AM100" i="84" s="1"/>
  <c r="AM105" i="84" s="1"/>
  <c r="AN100" i="84" s="1"/>
  <c r="AN105" i="84" s="1"/>
  <c r="AO100" i="84" s="1"/>
  <c r="AO105" i="84" s="1"/>
  <c r="AP100" i="84" s="1"/>
  <c r="AP105" i="84" s="1"/>
  <c r="AQ100" i="84" s="1"/>
  <c r="AQ105" i="84" s="1"/>
  <c r="AR100" i="84" s="1"/>
  <c r="AR105" i="84" s="1"/>
  <c r="AS100" i="84" s="1"/>
  <c r="AS105" i="84" s="1"/>
  <c r="AT100" i="84" s="1"/>
  <c r="AT105" i="84" s="1"/>
  <c r="AU100" i="84" s="1"/>
  <c r="AU105" i="84" s="1"/>
  <c r="AV100" i="84" s="1"/>
  <c r="AV105" i="84" s="1"/>
  <c r="AW100" i="84" s="1"/>
  <c r="AW105" i="84" s="1"/>
  <c r="AX100" i="84" s="1"/>
  <c r="AX105" i="84" s="1"/>
  <c r="AY100" i="84" s="1"/>
  <c r="AY105" i="84" s="1"/>
  <c r="AZ100" i="84" s="1"/>
  <c r="AZ105" i="84" s="1"/>
  <c r="BA100" i="84" s="1"/>
  <c r="BA105" i="84" s="1"/>
  <c r="BB100" i="84" s="1"/>
  <c r="BB105" i="84" s="1"/>
  <c r="BC100" i="84" s="1"/>
  <c r="BC105" i="84" s="1"/>
  <c r="BD100" i="84" s="1"/>
  <c r="BD105" i="84" s="1"/>
  <c r="BE100" i="84" s="1"/>
  <c r="BE105" i="84" s="1"/>
  <c r="BF100" i="84" s="1"/>
  <c r="BF105" i="84" s="1"/>
  <c r="BG100" i="84" s="1"/>
  <c r="BG105" i="84" s="1"/>
  <c r="BH100" i="84" s="1"/>
  <c r="BH105" i="84" s="1"/>
  <c r="BI100" i="84" s="1"/>
  <c r="BI105" i="84" s="1"/>
  <c r="BJ100" i="84" s="1"/>
  <c r="BJ105" i="84" s="1"/>
  <c r="BK100" i="84" s="1"/>
  <c r="BK105" i="84" s="1"/>
  <c r="BL100" i="84" s="1"/>
  <c r="BL105" i="84" s="1"/>
  <c r="BM100" i="84" s="1"/>
  <c r="BM105" i="84" s="1"/>
  <c r="BN100" i="84" s="1"/>
  <c r="BN105" i="84" s="1"/>
  <c r="BO100" i="84" s="1"/>
  <c r="BO105" i="84" s="1"/>
  <c r="BP100" i="84" s="1"/>
  <c r="BP105" i="84" s="1"/>
  <c r="BQ100" i="84" s="1"/>
  <c r="BQ105" i="84" s="1"/>
  <c r="BR100" i="84" s="1"/>
  <c r="BR105" i="84" s="1"/>
  <c r="BS100" i="84" s="1"/>
  <c r="BS105" i="84" s="1"/>
  <c r="BT100" i="84" s="1"/>
  <c r="BT105" i="84" s="1"/>
  <c r="BU100" i="84" s="1"/>
  <c r="BU105" i="84" s="1"/>
  <c r="BV100" i="84" s="1"/>
  <c r="BV105" i="84" s="1"/>
  <c r="BW100" i="84" s="1"/>
  <c r="BW105" i="84" s="1"/>
  <c r="BX100" i="84" s="1"/>
  <c r="BX105" i="84" s="1"/>
  <c r="BY100" i="84" s="1"/>
  <c r="BY105" i="84" s="1"/>
  <c r="BZ100" i="84" s="1"/>
  <c r="BZ105" i="84" s="1"/>
  <c r="CA100" i="84" s="1"/>
  <c r="CA105" i="84" s="1"/>
  <c r="CB100" i="84" s="1"/>
  <c r="CB105" i="84" s="1"/>
  <c r="CC100" i="84" s="1"/>
  <c r="CC105" i="84" s="1"/>
  <c r="CD100" i="84" s="1"/>
  <c r="CD105" i="84" s="1"/>
  <c r="CE100" i="84" s="1"/>
  <c r="CE105" i="84" s="1"/>
  <c r="CF100" i="84" s="1"/>
  <c r="CF105" i="84" s="1"/>
  <c r="CG100" i="84" s="1"/>
  <c r="CG105" i="84" s="1"/>
  <c r="CH100" i="84" s="1"/>
  <c r="CH105" i="84" s="1"/>
  <c r="CI100" i="84" s="1"/>
  <c r="CI105" i="84" s="1"/>
  <c r="CJ100" i="84" s="1"/>
  <c r="CJ105" i="84" s="1"/>
  <c r="CK100" i="84" s="1"/>
  <c r="CK105" i="84" s="1"/>
  <c r="CL100" i="84" s="1"/>
  <c r="CL105" i="84" s="1"/>
  <c r="CM100" i="84" s="1"/>
  <c r="CM105" i="84" s="1"/>
  <c r="F22" i="84"/>
  <c r="G16" i="84" s="1"/>
  <c r="G22" i="84" s="1"/>
  <c r="H16" i="84" s="1"/>
  <c r="H22" i="84" s="1"/>
  <c r="I16" i="84" s="1"/>
  <c r="I22" i="84" s="1"/>
  <c r="J16" i="84" s="1"/>
  <c r="J22" i="84" s="1"/>
  <c r="K16" i="84" s="1"/>
  <c r="K22" i="84" s="1"/>
  <c r="L16" i="84" s="1"/>
  <c r="L22" i="84" s="1"/>
  <c r="M16" i="84" s="1"/>
  <c r="M22" i="84" s="1"/>
  <c r="N16" i="84" s="1"/>
  <c r="N22" i="84" s="1"/>
  <c r="O16" i="84" s="1"/>
  <c r="O22" i="84" s="1"/>
  <c r="P16" i="84" s="1"/>
  <c r="P22" i="84" s="1"/>
  <c r="Q16" i="84" s="1"/>
  <c r="Q22" i="84" s="1"/>
  <c r="R16" i="84" s="1"/>
  <c r="R22" i="84" s="1"/>
  <c r="S16" i="84" s="1"/>
  <c r="S22" i="84" s="1"/>
  <c r="T16" i="84" s="1"/>
  <c r="T22" i="84" s="1"/>
  <c r="U16" i="84" s="1"/>
  <c r="U22" i="84" s="1"/>
  <c r="V16" i="84" s="1"/>
  <c r="V22" i="84" s="1"/>
  <c r="W16" i="84" s="1"/>
  <c r="W22" i="84" s="1"/>
  <c r="X16" i="84" s="1"/>
  <c r="X22" i="84" s="1"/>
  <c r="Y16" i="84" s="1"/>
  <c r="Y22" i="84" s="1"/>
  <c r="Z16" i="84" s="1"/>
  <c r="Z22" i="84" s="1"/>
  <c r="AA16" i="84" s="1"/>
  <c r="AA22" i="84" s="1"/>
  <c r="AB16" i="84" s="1"/>
  <c r="AB22" i="84" s="1"/>
  <c r="AC16" i="84" s="1"/>
  <c r="AC22" i="84" s="1"/>
  <c r="AD16" i="84" s="1"/>
  <c r="AD22" i="84" s="1"/>
  <c r="AE16" i="84" s="1"/>
  <c r="AE22" i="84" s="1"/>
  <c r="AF16" i="84" s="1"/>
  <c r="AF22" i="84" s="1"/>
  <c r="AG16" i="84" s="1"/>
  <c r="AG22" i="84" s="1"/>
  <c r="AH16" i="84" s="1"/>
  <c r="AH22" i="84" s="1"/>
  <c r="AI16" i="84" s="1"/>
  <c r="AI22" i="84" s="1"/>
  <c r="AJ16" i="84" s="1"/>
  <c r="AJ22" i="84" s="1"/>
  <c r="AK16" i="84" s="1"/>
  <c r="AK22" i="84" s="1"/>
  <c r="AL16" i="84" s="1"/>
  <c r="AL22" i="84" s="1"/>
  <c r="AM16" i="84" s="1"/>
  <c r="AM22" i="84" s="1"/>
  <c r="AN16" i="84" s="1"/>
  <c r="AN22" i="84" s="1"/>
  <c r="AO16" i="84" s="1"/>
  <c r="AO22" i="84" s="1"/>
  <c r="AP16" i="84" s="1"/>
  <c r="AP22" i="84" s="1"/>
  <c r="AQ16" i="84" s="1"/>
  <c r="AQ22" i="84" s="1"/>
  <c r="AR16" i="84" s="1"/>
  <c r="AR22" i="84" s="1"/>
  <c r="AS16" i="84" s="1"/>
  <c r="AS22" i="84" s="1"/>
  <c r="AT16" i="84" s="1"/>
  <c r="AT22" i="84" s="1"/>
  <c r="AU16" i="84" s="1"/>
  <c r="AU22" i="84" s="1"/>
  <c r="AV16" i="84" s="1"/>
  <c r="AV22" i="84" s="1"/>
  <c r="AW16" i="84" s="1"/>
  <c r="AW22" i="84" s="1"/>
  <c r="AX16" i="84" s="1"/>
  <c r="AX22" i="84" s="1"/>
  <c r="AY16" i="84" s="1"/>
  <c r="AY22" i="84" s="1"/>
  <c r="AZ16" i="84" s="1"/>
  <c r="AZ22" i="84" s="1"/>
  <c r="BA16" i="84" s="1"/>
  <c r="BA22" i="84" s="1"/>
  <c r="BB16" i="84" s="1"/>
  <c r="BB22" i="84" s="1"/>
  <c r="BC16" i="84" s="1"/>
  <c r="BC22" i="84" s="1"/>
  <c r="BD16" i="84" s="1"/>
  <c r="BD22" i="84" s="1"/>
  <c r="BE16" i="84" s="1"/>
  <c r="BE22" i="84" s="1"/>
  <c r="BF16" i="84" s="1"/>
  <c r="BF22" i="84" s="1"/>
  <c r="BG16" i="84" s="1"/>
  <c r="BG22" i="84" s="1"/>
  <c r="BH16" i="84" s="1"/>
  <c r="BH22" i="84" s="1"/>
  <c r="BI16" i="84" s="1"/>
  <c r="BI22" i="84" s="1"/>
  <c r="BJ16" i="84" s="1"/>
  <c r="BJ22" i="84" s="1"/>
  <c r="BK16" i="84" s="1"/>
  <c r="BK22" i="84" s="1"/>
  <c r="BL16" i="84" s="1"/>
  <c r="BL22" i="84" s="1"/>
  <c r="BM16" i="84" s="1"/>
  <c r="BM22" i="84" s="1"/>
  <c r="BN16" i="84" s="1"/>
  <c r="BN22" i="84" s="1"/>
  <c r="BO16" i="84" s="1"/>
  <c r="BO22" i="84" s="1"/>
  <c r="BP16" i="84" s="1"/>
  <c r="BP22" i="84" s="1"/>
  <c r="BQ16" i="84" s="1"/>
  <c r="BQ22" i="84" s="1"/>
  <c r="BR16" i="84" s="1"/>
  <c r="BR22" i="84" s="1"/>
  <c r="BS16" i="84" s="1"/>
  <c r="BS22" i="84" s="1"/>
  <c r="BT16" i="84" s="1"/>
  <c r="BT22" i="84" s="1"/>
  <c r="BU16" i="84" s="1"/>
  <c r="BU22" i="84" s="1"/>
  <c r="BV16" i="84" s="1"/>
  <c r="BV22" i="84" s="1"/>
  <c r="BW16" i="84" s="1"/>
  <c r="BW22" i="84" s="1"/>
  <c r="BX16" i="84" s="1"/>
  <c r="BX22" i="84" s="1"/>
  <c r="BY16" i="84" s="1"/>
  <c r="BY22" i="84" s="1"/>
  <c r="BZ16" i="84" s="1"/>
  <c r="BZ22" i="84" s="1"/>
  <c r="CA16" i="84" s="1"/>
  <c r="CA22" i="84" s="1"/>
  <c r="CB16" i="84" s="1"/>
  <c r="CB22" i="84" s="1"/>
  <c r="CC16" i="84" s="1"/>
  <c r="CC22" i="84" s="1"/>
  <c r="CD16" i="84" s="1"/>
  <c r="CD22" i="84" s="1"/>
  <c r="CE16" i="84" s="1"/>
  <c r="CE22" i="84" s="1"/>
  <c r="CF16" i="84" s="1"/>
  <c r="CF22" i="84" s="1"/>
  <c r="CG16" i="84" s="1"/>
  <c r="CG22" i="84" s="1"/>
  <c r="CH16" i="84" s="1"/>
  <c r="CH22" i="84" s="1"/>
  <c r="CI16" i="84" s="1"/>
  <c r="CI22" i="84" s="1"/>
  <c r="CJ16" i="84" s="1"/>
  <c r="CJ22" i="84" s="1"/>
  <c r="CK16" i="84" s="1"/>
  <c r="CK22" i="84" s="1"/>
  <c r="CL16" i="84" s="1"/>
  <c r="CL22" i="84" s="1"/>
  <c r="CM16" i="84" s="1"/>
  <c r="CM22" i="84" s="1"/>
  <c r="F13" i="84"/>
  <c r="BX363" i="84" l="1"/>
  <c r="D24" i="90"/>
  <c r="BX300" i="84"/>
  <c r="D20" i="90"/>
  <c r="E14" i="88"/>
  <c r="E24" i="88" s="1"/>
  <c r="E16" i="3" s="1"/>
  <c r="E12" i="88"/>
  <c r="E22" i="88" s="1"/>
  <c r="E14" i="3" s="1"/>
  <c r="CJ326" i="84"/>
  <c r="CJ331" i="84" s="1"/>
  <c r="CK326" i="84" s="1"/>
  <c r="CK331" i="84" s="1"/>
  <c r="CL326" i="84" s="1"/>
  <c r="CL331" i="84" s="1"/>
  <c r="CM326" i="84" s="1"/>
  <c r="CM331" i="84" s="1"/>
  <c r="J12" i="88"/>
  <c r="J22" i="88" s="1"/>
  <c r="J14" i="3" s="1"/>
  <c r="CJ276" i="84"/>
  <c r="CJ281" i="84" s="1"/>
  <c r="CK276" i="84" s="1"/>
  <c r="CK281" i="84" s="1"/>
  <c r="CL276" i="84" s="1"/>
  <c r="CL281" i="84" s="1"/>
  <c r="CM276" i="84" s="1"/>
  <c r="CM281" i="84" s="1"/>
  <c r="D12" i="88"/>
  <c r="D22" i="88" s="1"/>
  <c r="D14" i="3" s="1"/>
  <c r="CJ292" i="84"/>
  <c r="CJ297" i="84" s="1"/>
  <c r="CK292" i="84" s="1"/>
  <c r="CK297" i="84" s="1"/>
  <c r="CL292" i="84" s="1"/>
  <c r="CL297" i="84" s="1"/>
  <c r="CM292" i="84" s="1"/>
  <c r="CM297" i="84" s="1"/>
  <c r="F12" i="88"/>
  <c r="F22" i="88" s="1"/>
  <c r="F14" i="3" s="1"/>
  <c r="CJ356" i="84"/>
  <c r="CJ360" i="84" s="1"/>
  <c r="CK356" i="84" s="1"/>
  <c r="CK360" i="84" s="1"/>
  <c r="CL356" i="84" s="1"/>
  <c r="CL360" i="84" s="1"/>
  <c r="CM356" i="84" s="1"/>
  <c r="CM360" i="84" s="1"/>
  <c r="F14" i="88"/>
  <c r="F24" i="88" s="1"/>
  <c r="F16" i="3" s="1"/>
  <c r="BX238" i="84"/>
  <c r="D16" i="90"/>
  <c r="CJ318" i="84"/>
  <c r="CJ323" i="84" s="1"/>
  <c r="CK318" i="84" s="1"/>
  <c r="CK323" i="84" s="1"/>
  <c r="CL318" i="84" s="1"/>
  <c r="CL323" i="84" s="1"/>
  <c r="CM318" i="84" s="1"/>
  <c r="CM323" i="84" s="1"/>
  <c r="I12" i="88"/>
  <c r="I22" i="88" s="1"/>
  <c r="I14" i="3" s="1"/>
  <c r="CJ342" i="84"/>
  <c r="CJ346" i="84" s="1"/>
  <c r="CK342" i="84" s="1"/>
  <c r="CK346" i="84" s="1"/>
  <c r="CL342" i="84" s="1"/>
  <c r="CL346" i="84" s="1"/>
  <c r="CM342" i="84" s="1"/>
  <c r="CM346" i="84" s="1"/>
  <c r="D14" i="88"/>
  <c r="D24" i="88" s="1"/>
  <c r="D16" i="3" s="1"/>
  <c r="CJ379" i="84"/>
  <c r="CJ383" i="84" s="1"/>
  <c r="CK379" i="84" s="1"/>
  <c r="CK383" i="84" s="1"/>
  <c r="CL379" i="84" s="1"/>
  <c r="CL383" i="84" s="1"/>
  <c r="CM379" i="84" s="1"/>
  <c r="CM383" i="84" s="1"/>
  <c r="I14" i="88"/>
  <c r="I24" i="88" s="1"/>
  <c r="I16" i="3" s="1"/>
  <c r="CJ386" i="84"/>
  <c r="CJ390" i="84" s="1"/>
  <c r="CK386" i="84" s="1"/>
  <c r="CK390" i="84" s="1"/>
  <c r="CL386" i="84" s="1"/>
  <c r="CL390" i="84" s="1"/>
  <c r="CM386" i="84" s="1"/>
  <c r="CM390" i="84" s="1"/>
  <c r="J14" i="88"/>
  <c r="J24" i="88" s="1"/>
  <c r="J16" i="3" s="1"/>
  <c r="CJ393" i="84"/>
  <c r="CJ398" i="84" s="1"/>
  <c r="CK393" i="84" s="1"/>
  <c r="CK398" i="84" s="1"/>
  <c r="CL393" i="84" s="1"/>
  <c r="CL398" i="84" s="1"/>
  <c r="CM393" i="84" s="1"/>
  <c r="CM398" i="84" s="1"/>
  <c r="K14" i="88"/>
  <c r="K24" i="88" s="1"/>
  <c r="E231" i="84"/>
  <c r="D404" i="84"/>
  <c r="D403" i="84"/>
  <c r="D405" i="84" s="1"/>
  <c r="F258" i="84"/>
  <c r="G254" i="84" s="1"/>
  <c r="G258" i="84" s="1"/>
  <c r="H254" i="84" s="1"/>
  <c r="H258" i="84" s="1"/>
  <c r="I254" i="84" s="1"/>
  <c r="I258" i="84" s="1"/>
  <c r="J254" i="84" s="1"/>
  <c r="J258" i="84" s="1"/>
  <c r="K254" i="84" s="1"/>
  <c r="K258" i="84" s="1"/>
  <c r="L254" i="84" s="1"/>
  <c r="L258" i="84" s="1"/>
  <c r="M254" i="84" s="1"/>
  <c r="M258" i="84" s="1"/>
  <c r="N254" i="84" s="1"/>
  <c r="N258" i="84" s="1"/>
  <c r="O254" i="84" s="1"/>
  <c r="O258" i="84" s="1"/>
  <c r="P254" i="84" s="1"/>
  <c r="P258" i="84" s="1"/>
  <c r="Q254" i="84" s="1"/>
  <c r="Q258" i="84" s="1"/>
  <c r="R254" i="84" s="1"/>
  <c r="R258" i="84" s="1"/>
  <c r="S254" i="84" s="1"/>
  <c r="S258" i="84" s="1"/>
  <c r="T254" i="84" s="1"/>
  <c r="T258" i="84" s="1"/>
  <c r="U254" i="84" s="1"/>
  <c r="U258" i="84" s="1"/>
  <c r="V254" i="84" s="1"/>
  <c r="V258" i="84" s="1"/>
  <c r="W254" i="84" s="1"/>
  <c r="W258" i="84" s="1"/>
  <c r="X254" i="84" s="1"/>
  <c r="X258" i="84" s="1"/>
  <c r="Y254" i="84" s="1"/>
  <c r="Y258" i="84" s="1"/>
  <c r="Z254" i="84" s="1"/>
  <c r="Z258" i="84" s="1"/>
  <c r="AA254" i="84" s="1"/>
  <c r="AA258" i="84" s="1"/>
  <c r="AB254" i="84" s="1"/>
  <c r="AB258" i="84" s="1"/>
  <c r="AC254" i="84" s="1"/>
  <c r="AC258" i="84" s="1"/>
  <c r="AD254" i="84" s="1"/>
  <c r="AD258" i="84" s="1"/>
  <c r="AE254" i="84" s="1"/>
  <c r="AE258" i="84" s="1"/>
  <c r="AF254" i="84" s="1"/>
  <c r="AF258" i="84" s="1"/>
  <c r="AG254" i="84" s="1"/>
  <c r="AG258" i="84" s="1"/>
  <c r="AH254" i="84" s="1"/>
  <c r="AH258" i="84" s="1"/>
  <c r="AI254" i="84" s="1"/>
  <c r="AI258" i="84" s="1"/>
  <c r="AJ254" i="84" s="1"/>
  <c r="AJ258" i="84" s="1"/>
  <c r="AK254" i="84" s="1"/>
  <c r="AK258" i="84" s="1"/>
  <c r="AL254" i="84" s="1"/>
  <c r="AL258" i="84" s="1"/>
  <c r="AM254" i="84" s="1"/>
  <c r="AM258" i="84" s="1"/>
  <c r="AN254" i="84" s="1"/>
  <c r="AN258" i="84" s="1"/>
  <c r="AO254" i="84" s="1"/>
  <c r="AO258" i="84" s="1"/>
  <c r="AP254" i="84" s="1"/>
  <c r="AP258" i="84" s="1"/>
  <c r="AQ254" i="84" s="1"/>
  <c r="AQ258" i="84" s="1"/>
  <c r="AR254" i="84" s="1"/>
  <c r="AR258" i="84" s="1"/>
  <c r="AS254" i="84" s="1"/>
  <c r="AS258" i="84" s="1"/>
  <c r="AT254" i="84" s="1"/>
  <c r="AT258" i="84" s="1"/>
  <c r="AU254" i="84" s="1"/>
  <c r="AU258" i="84" s="1"/>
  <c r="AV254" i="84" s="1"/>
  <c r="AV258" i="84" s="1"/>
  <c r="AW254" i="84" s="1"/>
  <c r="AW258" i="84" s="1"/>
  <c r="AX254" i="84" s="1"/>
  <c r="AX258" i="84" s="1"/>
  <c r="AY254" i="84" s="1"/>
  <c r="AY258" i="84" s="1"/>
  <c r="AZ254" i="84" s="1"/>
  <c r="AZ258" i="84" s="1"/>
  <c r="BA254" i="84" s="1"/>
  <c r="BA258" i="84" s="1"/>
  <c r="BB254" i="84" s="1"/>
  <c r="BB258" i="84" s="1"/>
  <c r="BC254" i="84" s="1"/>
  <c r="BC258" i="84" s="1"/>
  <c r="BD254" i="84" s="1"/>
  <c r="BD258" i="84" s="1"/>
  <c r="BE254" i="84" s="1"/>
  <c r="BE258" i="84" s="1"/>
  <c r="BF254" i="84" s="1"/>
  <c r="BF258" i="84" s="1"/>
  <c r="BG254" i="84" s="1"/>
  <c r="BG258" i="84" s="1"/>
  <c r="BH254" i="84" s="1"/>
  <c r="BH258" i="84" s="1"/>
  <c r="BI254" i="84" s="1"/>
  <c r="BI258" i="84" s="1"/>
  <c r="BJ254" i="84" s="1"/>
  <c r="BJ258" i="84" s="1"/>
  <c r="BK254" i="84" s="1"/>
  <c r="BK258" i="84" s="1"/>
  <c r="BL254" i="84" s="1"/>
  <c r="BL258" i="84" s="1"/>
  <c r="BM254" i="84" s="1"/>
  <c r="BM258" i="84" s="1"/>
  <c r="BN254" i="84" s="1"/>
  <c r="BN258" i="84" s="1"/>
  <c r="BO254" i="84" s="1"/>
  <c r="BO258" i="84" s="1"/>
  <c r="BP254" i="84" s="1"/>
  <c r="BP258" i="84" s="1"/>
  <c r="BQ254" i="84" s="1"/>
  <c r="BQ258" i="84" s="1"/>
  <c r="BR254" i="84" s="1"/>
  <c r="BR258" i="84" s="1"/>
  <c r="BS254" i="84" s="1"/>
  <c r="BS258" i="84" s="1"/>
  <c r="BT254" i="84" s="1"/>
  <c r="BT258" i="84" s="1"/>
  <c r="BU254" i="84" s="1"/>
  <c r="BU258" i="84" s="1"/>
  <c r="BV254" i="84" s="1"/>
  <c r="BV258" i="84" s="1"/>
  <c r="BW254" i="84" s="1"/>
  <c r="BW258" i="84" s="1"/>
  <c r="BX254" i="84" s="1"/>
  <c r="BX258" i="84" s="1"/>
  <c r="BY254" i="84" s="1"/>
  <c r="BY258" i="84" s="1"/>
  <c r="BZ254" i="84" s="1"/>
  <c r="BZ258" i="84" s="1"/>
  <c r="CA254" i="84" s="1"/>
  <c r="CA258" i="84" s="1"/>
  <c r="CB254" i="84" s="1"/>
  <c r="CB258" i="84" s="1"/>
  <c r="CC254" i="84" s="1"/>
  <c r="CC258" i="84" s="1"/>
  <c r="CD254" i="84" s="1"/>
  <c r="CD258" i="84" s="1"/>
  <c r="CE254" i="84" s="1"/>
  <c r="CE258" i="84" s="1"/>
  <c r="CF254" i="84" s="1"/>
  <c r="CF258" i="84" s="1"/>
  <c r="CG254" i="84" s="1"/>
  <c r="CG258" i="84" s="1"/>
  <c r="CH254" i="84" s="1"/>
  <c r="CH258" i="84" s="1"/>
  <c r="CI254" i="84" s="1"/>
  <c r="CI258" i="84" s="1"/>
  <c r="CJ254" i="84" s="1"/>
  <c r="CJ258" i="84" s="1"/>
  <c r="CK254" i="84" s="1"/>
  <c r="CK258" i="84" s="1"/>
  <c r="CL254" i="84" s="1"/>
  <c r="G9" i="84"/>
  <c r="D39" i="90" l="1"/>
  <c r="E26" i="90"/>
  <c r="F26" i="90"/>
  <c r="D35" i="90"/>
  <c r="E22" i="90"/>
  <c r="F22" i="90"/>
  <c r="D31" i="90"/>
  <c r="E18" i="90"/>
  <c r="F18" i="90"/>
  <c r="E235" i="84"/>
  <c r="E401" i="84"/>
  <c r="G13" i="84"/>
  <c r="D26" i="90" l="1"/>
  <c r="BX373" i="84"/>
  <c r="BX365" i="84"/>
  <c r="F41" i="90"/>
  <c r="E41" i="90"/>
  <c r="BX311" i="84"/>
  <c r="BX302" i="84"/>
  <c r="D22" i="90"/>
  <c r="E37" i="90"/>
  <c r="F37" i="90"/>
  <c r="BX248" i="84"/>
  <c r="BX240" i="84"/>
  <c r="D18" i="90"/>
  <c r="E33" i="90"/>
  <c r="F33" i="90"/>
  <c r="F231" i="84"/>
  <c r="E404" i="84"/>
  <c r="E403" i="84"/>
  <c r="H9" i="84"/>
  <c r="K67" i="78" l="1"/>
  <c r="M67" i="78"/>
  <c r="D41" i="90"/>
  <c r="D37" i="90"/>
  <c r="D33" i="90"/>
  <c r="E405" i="84"/>
  <c r="F235" i="84"/>
  <c r="F401" i="84"/>
  <c r="H13" i="84"/>
  <c r="G231" i="84" l="1"/>
  <c r="F404" i="84"/>
  <c r="F403" i="84"/>
  <c r="F405" i="84" s="1"/>
  <c r="I9" i="84"/>
  <c r="G235" i="84" l="1"/>
  <c r="G401" i="84"/>
  <c r="I13" i="84"/>
  <c r="H231" i="84" l="1"/>
  <c r="G403" i="84"/>
  <c r="G405" i="84" s="1"/>
  <c r="G404" i="84"/>
  <c r="J9" i="84"/>
  <c r="H235" i="84" l="1"/>
  <c r="H401" i="84"/>
  <c r="J13" i="84"/>
  <c r="I231" i="84" l="1"/>
  <c r="H404" i="84"/>
  <c r="H403" i="84"/>
  <c r="H405" i="84" s="1"/>
  <c r="K9" i="84"/>
  <c r="I235" i="84" l="1"/>
  <c r="I401" i="84"/>
  <c r="K13" i="84"/>
  <c r="J231" i="84" l="1"/>
  <c r="I403" i="84"/>
  <c r="I404" i="84"/>
  <c r="L9" i="84"/>
  <c r="I405" i="84" l="1"/>
  <c r="J235" i="84"/>
  <c r="J401" i="84"/>
  <c r="L13" i="84"/>
  <c r="K231" i="84" l="1"/>
  <c r="J404" i="84"/>
  <c r="J403" i="84"/>
  <c r="J405" i="84" s="1"/>
  <c r="M9" i="84"/>
  <c r="K235" i="84" l="1"/>
  <c r="K401" i="84"/>
  <c r="M13" i="84"/>
  <c r="L231" i="84" l="1"/>
  <c r="K403" i="84"/>
  <c r="K404" i="84"/>
  <c r="N9" i="84"/>
  <c r="K405" i="84" l="1"/>
  <c r="L235" i="84"/>
  <c r="L401" i="84"/>
  <c r="N13" i="84"/>
  <c r="M231" i="84" l="1"/>
  <c r="L403" i="84"/>
  <c r="L404" i="84"/>
  <c r="O9" i="84"/>
  <c r="L405" i="84" l="1"/>
  <c r="M235" i="84"/>
  <c r="M401" i="84"/>
  <c r="O13" i="84"/>
  <c r="N231" i="84" l="1"/>
  <c r="M403" i="84"/>
  <c r="M405" i="84" s="1"/>
  <c r="M404" i="84"/>
  <c r="P9" i="84"/>
  <c r="N235" i="84" l="1"/>
  <c r="N401" i="84"/>
  <c r="P13" i="84"/>
  <c r="O231" i="84" l="1"/>
  <c r="N404" i="84"/>
  <c r="N403" i="84"/>
  <c r="Q9" i="84"/>
  <c r="O235" i="84" l="1"/>
  <c r="O401" i="84"/>
  <c r="N405" i="84"/>
  <c r="Q13" i="84"/>
  <c r="P231" i="84" l="1"/>
  <c r="O403" i="84"/>
  <c r="O404" i="84"/>
  <c r="R9" i="84"/>
  <c r="O405" i="84" l="1"/>
  <c r="P235" i="84"/>
  <c r="P401" i="84"/>
  <c r="R13" i="84"/>
  <c r="Q231" i="84" l="1"/>
  <c r="P403" i="84"/>
  <c r="P405" i="84" s="1"/>
  <c r="P404" i="84"/>
  <c r="S9" i="84"/>
  <c r="Q235" i="84" l="1"/>
  <c r="Q401" i="84"/>
  <c r="S13" i="84"/>
  <c r="R231" i="84" l="1"/>
  <c r="Q403" i="84"/>
  <c r="Q405" i="84" s="1"/>
  <c r="Q404" i="84"/>
  <c r="T9" i="84"/>
  <c r="R235" i="84" l="1"/>
  <c r="R401" i="84"/>
  <c r="T13" i="84"/>
  <c r="S231" i="84" l="1"/>
  <c r="R403" i="84"/>
  <c r="R404" i="84"/>
  <c r="U9" i="84"/>
  <c r="R405" i="84" l="1"/>
  <c r="S235" i="84"/>
  <c r="S401" i="84"/>
  <c r="U13" i="84"/>
  <c r="T231" i="84" l="1"/>
  <c r="S403" i="84"/>
  <c r="S405" i="84" s="1"/>
  <c r="S404" i="84"/>
  <c r="V9" i="84"/>
  <c r="T235" i="84" l="1"/>
  <c r="T401" i="84"/>
  <c r="V13" i="84"/>
  <c r="U231" i="84" l="1"/>
  <c r="T403" i="84"/>
  <c r="T405" i="84" s="1"/>
  <c r="T404" i="84"/>
  <c r="W9" i="84"/>
  <c r="U235" i="84" l="1"/>
  <c r="U401" i="84"/>
  <c r="W13" i="84"/>
  <c r="V231" i="84" l="1"/>
  <c r="U403" i="84"/>
  <c r="U405" i="84" s="1"/>
  <c r="U404" i="84"/>
  <c r="X9" i="84"/>
  <c r="V235" i="84" l="1"/>
  <c r="V401" i="84"/>
  <c r="X13" i="84"/>
  <c r="W231" i="84" l="1"/>
  <c r="V403" i="84"/>
  <c r="V405" i="84" s="1"/>
  <c r="V404" i="84"/>
  <c r="Y9" i="84"/>
  <c r="W235" i="84" l="1"/>
  <c r="W401" i="84"/>
  <c r="Y13" i="84"/>
  <c r="X231" i="84" l="1"/>
  <c r="W403" i="84"/>
  <c r="W404" i="84"/>
  <c r="Z9" i="84"/>
  <c r="W405" i="84" l="1"/>
  <c r="X235" i="84"/>
  <c r="X401" i="84"/>
  <c r="Z13" i="84"/>
  <c r="Y231" i="84" l="1"/>
  <c r="X404" i="84"/>
  <c r="X403" i="84"/>
  <c r="X405" i="84" s="1"/>
  <c r="AA9" i="84"/>
  <c r="Y235" i="84" l="1"/>
  <c r="Y401" i="84"/>
  <c r="AA13" i="84"/>
  <c r="Z231" i="84" l="1"/>
  <c r="Y403" i="84"/>
  <c r="Y405" i="84" s="1"/>
  <c r="Y404" i="84"/>
  <c r="AB9" i="84"/>
  <c r="Z235" i="84" l="1"/>
  <c r="Z401" i="84"/>
  <c r="AB13" i="84"/>
  <c r="AA231" i="84" l="1"/>
  <c r="Z404" i="84"/>
  <c r="Z403" i="84"/>
  <c r="Z405" i="84" s="1"/>
  <c r="AC9" i="84"/>
  <c r="AA235" i="84" l="1"/>
  <c r="AA401" i="84"/>
  <c r="AC13" i="84"/>
  <c r="AB231" i="84" l="1"/>
  <c r="AA403" i="84"/>
  <c r="AA405" i="84" s="1"/>
  <c r="AA404" i="84"/>
  <c r="AD9" i="84"/>
  <c r="AB235" i="84" l="1"/>
  <c r="AB401" i="84"/>
  <c r="AD13" i="84"/>
  <c r="AC231" i="84" l="1"/>
  <c r="AB403" i="84"/>
  <c r="AB405" i="84" s="1"/>
  <c r="AB404" i="84"/>
  <c r="AE9" i="84"/>
  <c r="AC235" i="84" l="1"/>
  <c r="AC401" i="84"/>
  <c r="AE13" i="84"/>
  <c r="AD231" i="84" l="1"/>
  <c r="AC403" i="84"/>
  <c r="AC405" i="84" s="1"/>
  <c r="AC404" i="84"/>
  <c r="AF9" i="84"/>
  <c r="AD235" i="84" l="1"/>
  <c r="AD401" i="84"/>
  <c r="AF13" i="84"/>
  <c r="AE231" i="84" l="1"/>
  <c r="AD404" i="84"/>
  <c r="AD403" i="84"/>
  <c r="AD405" i="84" s="1"/>
  <c r="AG9" i="84"/>
  <c r="AE235" i="84" l="1"/>
  <c r="AE401" i="84"/>
  <c r="AG13" i="84"/>
  <c r="AF231" i="84" l="1"/>
  <c r="AE403" i="84"/>
  <c r="AE405" i="84" s="1"/>
  <c r="AE404" i="84"/>
  <c r="AH9" i="84"/>
  <c r="AF235" i="84" l="1"/>
  <c r="AF401" i="84"/>
  <c r="AH13" i="84"/>
  <c r="AG231" i="84" l="1"/>
  <c r="AF403" i="84"/>
  <c r="AF405" i="84" s="1"/>
  <c r="AF404" i="84"/>
  <c r="AI9" i="84"/>
  <c r="AG235" i="84" l="1"/>
  <c r="AG401" i="84"/>
  <c r="AI13" i="84"/>
  <c r="AH231" i="84" l="1"/>
  <c r="AG403" i="84"/>
  <c r="AG405" i="84" s="1"/>
  <c r="AG404" i="84"/>
  <c r="AJ9" i="84"/>
  <c r="AH235" i="84" l="1"/>
  <c r="AH401" i="84"/>
  <c r="AJ13" i="84"/>
  <c r="AI231" i="84" l="1"/>
  <c r="AH403" i="84"/>
  <c r="AH405" i="84" s="1"/>
  <c r="AH404" i="84"/>
  <c r="AK9" i="84"/>
  <c r="AI235" i="84" l="1"/>
  <c r="AI401" i="84"/>
  <c r="AK13" i="84"/>
  <c r="AJ231" i="84" l="1"/>
  <c r="AI403" i="84"/>
  <c r="AI405" i="84" s="1"/>
  <c r="AI404" i="84"/>
  <c r="AL9" i="84"/>
  <c r="AJ235" i="84" l="1"/>
  <c r="AJ401" i="84"/>
  <c r="AL13" i="84"/>
  <c r="AK231" i="84" l="1"/>
  <c r="AJ403" i="84"/>
  <c r="AJ405" i="84" s="1"/>
  <c r="AJ404" i="84"/>
  <c r="AM9" i="84"/>
  <c r="AK235" i="84" l="1"/>
  <c r="AK401" i="84"/>
  <c r="AM13" i="84"/>
  <c r="AL231" i="84" l="1"/>
  <c r="AK403" i="84"/>
  <c r="AK405" i="84" s="1"/>
  <c r="AK404" i="84"/>
  <c r="AN9" i="84"/>
  <c r="AL235" i="84" l="1"/>
  <c r="AL401" i="84"/>
  <c r="AN13" i="84"/>
  <c r="AM231" i="84" l="1"/>
  <c r="AL403" i="84"/>
  <c r="AL404" i="84"/>
  <c r="AO9" i="84"/>
  <c r="AL405" i="84" l="1"/>
  <c r="AM235" i="84"/>
  <c r="AM401" i="84"/>
  <c r="AO13" i="84"/>
  <c r="AN231" i="84" l="1"/>
  <c r="AM403" i="84"/>
  <c r="AM405" i="84" s="1"/>
  <c r="AM404" i="84"/>
  <c r="AP9" i="84"/>
  <c r="AN235" i="84" l="1"/>
  <c r="AN401" i="84"/>
  <c r="AP13" i="84"/>
  <c r="AO231" i="84" l="1"/>
  <c r="AN403" i="84"/>
  <c r="AN404" i="84"/>
  <c r="AQ9" i="84"/>
  <c r="AN405" i="84" l="1"/>
  <c r="AO235" i="84"/>
  <c r="AO401" i="84"/>
  <c r="AQ13" i="84"/>
  <c r="AP231" i="84" l="1"/>
  <c r="AO403" i="84"/>
  <c r="AO405" i="84" s="1"/>
  <c r="AO404" i="84"/>
  <c r="AR9" i="84"/>
  <c r="AP235" i="84" l="1"/>
  <c r="AP401" i="84"/>
  <c r="AR13" i="84"/>
  <c r="AQ231" i="84" l="1"/>
  <c r="AP404" i="84"/>
  <c r="AP403" i="84"/>
  <c r="AP405" i="84" s="1"/>
  <c r="AS9" i="84"/>
  <c r="AQ235" i="84" l="1"/>
  <c r="AQ401" i="84"/>
  <c r="AS13" i="84"/>
  <c r="AR231" i="84" l="1"/>
  <c r="AQ403" i="84"/>
  <c r="AQ404" i="84"/>
  <c r="AT9" i="84"/>
  <c r="AQ405" i="84" l="1"/>
  <c r="AR235" i="84"/>
  <c r="AR401" i="84"/>
  <c r="AT13" i="84"/>
  <c r="AS231" i="84" l="1"/>
  <c r="AR404" i="84"/>
  <c r="AR403" i="84"/>
  <c r="AR405" i="84" s="1"/>
  <c r="AU9" i="84"/>
  <c r="AS235" i="84" l="1"/>
  <c r="AS401" i="84"/>
  <c r="AU13" i="84"/>
  <c r="AT231" i="84" l="1"/>
  <c r="AS403" i="84"/>
  <c r="AS405" i="84" s="1"/>
  <c r="AS404" i="84"/>
  <c r="AV9" i="84"/>
  <c r="AT235" i="84" l="1"/>
  <c r="AT401" i="84"/>
  <c r="AV13" i="84"/>
  <c r="AU231" i="84" l="1"/>
  <c r="AT404" i="84"/>
  <c r="AT403" i="84"/>
  <c r="AT405" i="84" s="1"/>
  <c r="AW9" i="84"/>
  <c r="AU235" i="84" l="1"/>
  <c r="AU401" i="84"/>
  <c r="AW13" i="84"/>
  <c r="AV231" i="84" l="1"/>
  <c r="AU403" i="84"/>
  <c r="AU405" i="84" s="1"/>
  <c r="AU404" i="84"/>
  <c r="AX9" i="84"/>
  <c r="AV235" i="84" l="1"/>
  <c r="AV401" i="84"/>
  <c r="AX13" i="84"/>
  <c r="AW231" i="84" l="1"/>
  <c r="AV403" i="84"/>
  <c r="AV404" i="84"/>
  <c r="AY9" i="84"/>
  <c r="AV405" i="84" l="1"/>
  <c r="AW235" i="84"/>
  <c r="AW401" i="84"/>
  <c r="AY13" i="84"/>
  <c r="AX231" i="84" l="1"/>
  <c r="AW403" i="84"/>
  <c r="AW405" i="84" s="1"/>
  <c r="AW404" i="84"/>
  <c r="AZ9" i="84"/>
  <c r="AX235" i="84" l="1"/>
  <c r="AX401" i="84"/>
  <c r="AZ13" i="84"/>
  <c r="AY231" i="84" l="1"/>
  <c r="AX404" i="84"/>
  <c r="AX403" i="84"/>
  <c r="AX405" i="84" s="1"/>
  <c r="BA9" i="84"/>
  <c r="AY235" i="84" l="1"/>
  <c r="AY401" i="84"/>
  <c r="BA13" i="84"/>
  <c r="AZ231" i="84" l="1"/>
  <c r="AY403" i="84"/>
  <c r="AY405" i="84" s="1"/>
  <c r="AY404" i="84"/>
  <c r="BB9" i="84"/>
  <c r="AZ235" i="84" l="1"/>
  <c r="AZ401" i="84"/>
  <c r="BB13" i="84"/>
  <c r="BA231" i="84" l="1"/>
  <c r="AZ404" i="84"/>
  <c r="AZ403" i="84"/>
  <c r="AZ405" i="84" s="1"/>
  <c r="BC9" i="84"/>
  <c r="BA235" i="84" l="1"/>
  <c r="BA401" i="84"/>
  <c r="BC13" i="84"/>
  <c r="BB231" i="84" l="1"/>
  <c r="BA403" i="84"/>
  <c r="BA405" i="84" s="1"/>
  <c r="BA404" i="84"/>
  <c r="BD9" i="84"/>
  <c r="BB235" i="84" l="1"/>
  <c r="BB401" i="84"/>
  <c r="BD13" i="84"/>
  <c r="BC231" i="84" l="1"/>
  <c r="BB403" i="84"/>
  <c r="BB405" i="84" s="1"/>
  <c r="BB404" i="84"/>
  <c r="BE9" i="84"/>
  <c r="BC235" i="84" l="1"/>
  <c r="BC401" i="84"/>
  <c r="BE13" i="84"/>
  <c r="BD231" i="84" l="1"/>
  <c r="BC403" i="84"/>
  <c r="BC405" i="84" s="1"/>
  <c r="BC404" i="84"/>
  <c r="BF9" i="84"/>
  <c r="BD235" i="84" l="1"/>
  <c r="BD401" i="84"/>
  <c r="BF13" i="84"/>
  <c r="BE231" i="84" l="1"/>
  <c r="BD403" i="84"/>
  <c r="BD405" i="84" s="1"/>
  <c r="BD404" i="84"/>
  <c r="BG9" i="84"/>
  <c r="BE235" i="84" l="1"/>
  <c r="BE401" i="84"/>
  <c r="BG13" i="84"/>
  <c r="BF231" i="84" l="1"/>
  <c r="BE403" i="84"/>
  <c r="BE405" i="84" s="1"/>
  <c r="BE404" i="84"/>
  <c r="BH9" i="84"/>
  <c r="BF235" i="84" l="1"/>
  <c r="BF401" i="84"/>
  <c r="BH13" i="84"/>
  <c r="BG231" i="84" l="1"/>
  <c r="BF404" i="84"/>
  <c r="BF403" i="84"/>
  <c r="BF405" i="84" s="1"/>
  <c r="BI9" i="84"/>
  <c r="BG235" i="84" l="1"/>
  <c r="BG401" i="84"/>
  <c r="BI13" i="84"/>
  <c r="BH231" i="84" l="1"/>
  <c r="BG403" i="84"/>
  <c r="BG405" i="84" s="1"/>
  <c r="BG404" i="84"/>
  <c r="BJ9" i="84"/>
  <c r="BH235" i="84" l="1"/>
  <c r="BH401" i="84"/>
  <c r="BJ13" i="84"/>
  <c r="BI231" i="84" l="1"/>
  <c r="BH404" i="84"/>
  <c r="BH403" i="84"/>
  <c r="BH405" i="84" s="1"/>
  <c r="BK9" i="84"/>
  <c r="BI235" i="84" l="1"/>
  <c r="BI401" i="84"/>
  <c r="BK13" i="84"/>
  <c r="BJ231" i="84" l="1"/>
  <c r="BI403" i="84"/>
  <c r="BI405" i="84" s="1"/>
  <c r="BI404" i="84"/>
  <c r="BL9" i="84"/>
  <c r="BJ235" i="84" l="1"/>
  <c r="BJ401" i="84"/>
  <c r="BL13" i="84"/>
  <c r="BK231" i="84" l="1"/>
  <c r="BJ404" i="84"/>
  <c r="BJ403" i="84"/>
  <c r="BJ405" i="84" s="1"/>
  <c r="BM9" i="84"/>
  <c r="BK235" i="84" l="1"/>
  <c r="BK401" i="84"/>
  <c r="BM13" i="84"/>
  <c r="BL231" i="84" l="1"/>
  <c r="BK403" i="84"/>
  <c r="BK405" i="84" s="1"/>
  <c r="BK404" i="84"/>
  <c r="BN9" i="84"/>
  <c r="BL235" i="84" l="1"/>
  <c r="BL401" i="84"/>
  <c r="BN13" i="84"/>
  <c r="BM231" i="84" l="1"/>
  <c r="BL403" i="84"/>
  <c r="BL404" i="84"/>
  <c r="BO9" i="84"/>
  <c r="BL405" i="84" l="1"/>
  <c r="BM235" i="84"/>
  <c r="BM401" i="84"/>
  <c r="BO13" i="84"/>
  <c r="BN231" i="84" l="1"/>
  <c r="BM403" i="84"/>
  <c r="BM404" i="84"/>
  <c r="BP9" i="84"/>
  <c r="BM405" i="84" l="1"/>
  <c r="BN235" i="84"/>
  <c r="BN401" i="84"/>
  <c r="BP13" i="84"/>
  <c r="BO231" i="84" l="1"/>
  <c r="BN403" i="84"/>
  <c r="BN404" i="84"/>
  <c r="BQ9" i="84"/>
  <c r="BN405" i="84" l="1"/>
  <c r="BO235" i="84"/>
  <c r="BO401" i="84"/>
  <c r="BQ13" i="84"/>
  <c r="BP231" i="84" l="1"/>
  <c r="BO403" i="84"/>
  <c r="BO404" i="84"/>
  <c r="BR9" i="84"/>
  <c r="BO405" i="84" l="1"/>
  <c r="BP235" i="84"/>
  <c r="BP401" i="84"/>
  <c r="BR13" i="84"/>
  <c r="BQ231" i="84" l="1"/>
  <c r="BP404" i="84"/>
  <c r="BP403" i="84"/>
  <c r="BP405" i="84" s="1"/>
  <c r="BS9" i="84"/>
  <c r="BQ235" i="84" l="1"/>
  <c r="BQ401" i="84"/>
  <c r="BS13" i="84"/>
  <c r="BR231" i="84" l="1"/>
  <c r="BQ403" i="84"/>
  <c r="BQ404" i="84"/>
  <c r="BT9" i="84"/>
  <c r="BQ405" i="84" l="1"/>
  <c r="BR235" i="84"/>
  <c r="BR401" i="84"/>
  <c r="BT13" i="84"/>
  <c r="BS231" i="84" l="1"/>
  <c r="BR403" i="84"/>
  <c r="BR404" i="84"/>
  <c r="BU9" i="84"/>
  <c r="BR405" i="84" l="1"/>
  <c r="BS235" i="84"/>
  <c r="BS401" i="84"/>
  <c r="BU13" i="84"/>
  <c r="BT231" i="84" l="1"/>
  <c r="BS403" i="84"/>
  <c r="BS405" i="84" s="1"/>
  <c r="BS404" i="84"/>
  <c r="BV9" i="84"/>
  <c r="BT235" i="84" l="1"/>
  <c r="BT401" i="84"/>
  <c r="BV13" i="84"/>
  <c r="BU231" i="84" l="1"/>
  <c r="BT403" i="84"/>
  <c r="BT405" i="84" s="1"/>
  <c r="BT404" i="84"/>
  <c r="BW9" i="84"/>
  <c r="BU235" i="84" l="1"/>
  <c r="BU401" i="84"/>
  <c r="BW13" i="84"/>
  <c r="BV231" i="84" l="1"/>
  <c r="BU403" i="84"/>
  <c r="BU405" i="84" s="1"/>
  <c r="BU404" i="84"/>
  <c r="BX9" i="84"/>
  <c r="BV235" i="84" l="1"/>
  <c r="BV401" i="84"/>
  <c r="BX13" i="84"/>
  <c r="BW231" i="84" l="1"/>
  <c r="BV404" i="84"/>
  <c r="BV403" i="84"/>
  <c r="BV405" i="84" s="1"/>
  <c r="BY9" i="84"/>
  <c r="BW235" i="84" l="1"/>
  <c r="BW401" i="84"/>
  <c r="BY13" i="84"/>
  <c r="BX231" i="84" l="1"/>
  <c r="BW403" i="84"/>
  <c r="BW405" i="84" s="1"/>
  <c r="BW404" i="84"/>
  <c r="BZ9" i="84"/>
  <c r="BX235" i="84" l="1"/>
  <c r="BX401" i="84"/>
  <c r="BZ13" i="84"/>
  <c r="BY231" i="84" l="1"/>
  <c r="CA9" i="84"/>
  <c r="BY235" i="84" l="1"/>
  <c r="CA13" i="84"/>
  <c r="BZ231" i="84" l="1"/>
  <c r="CB9" i="84"/>
  <c r="BZ235" i="84" l="1"/>
  <c r="CB13" i="84"/>
  <c r="CA231" i="84" l="1"/>
  <c r="CC9" i="84"/>
  <c r="CA235" i="84" l="1"/>
  <c r="CC13" i="84"/>
  <c r="CB231" i="84" l="1"/>
  <c r="CD9" i="84"/>
  <c r="CB235" i="84" l="1"/>
  <c r="CD13" i="84"/>
  <c r="CC231" i="84" l="1"/>
  <c r="CE9" i="84"/>
  <c r="CC235" i="84" l="1"/>
  <c r="CE13" i="84"/>
  <c r="CD231" i="84" l="1"/>
  <c r="CF9" i="84"/>
  <c r="CD235" i="84" l="1"/>
  <c r="CF13" i="84"/>
  <c r="CE231" i="84" l="1"/>
  <c r="CG9" i="84"/>
  <c r="CE235" i="84" l="1"/>
  <c r="CG13" i="84"/>
  <c r="CF231" i="84" l="1"/>
  <c r="CH9" i="84"/>
  <c r="CF235" i="84" l="1"/>
  <c r="CH13" i="84"/>
  <c r="CG231" i="84" l="1"/>
  <c r="CI9" i="84"/>
  <c r="CG235" i="84" l="1"/>
  <c r="CI13" i="84"/>
  <c r="CH231" i="84" l="1"/>
  <c r="CJ9" i="84"/>
  <c r="CH235" i="84" l="1"/>
  <c r="CJ13" i="84"/>
  <c r="CI231" i="84" l="1"/>
  <c r="CK9" i="84"/>
  <c r="CI235" i="84" l="1"/>
  <c r="CK13" i="84"/>
  <c r="CJ231" i="84" l="1"/>
  <c r="CL9" i="84"/>
  <c r="CJ235" i="84" l="1"/>
  <c r="CK231" i="84" l="1"/>
  <c r="CK235" i="84" l="1"/>
  <c r="CL231" i="84" l="1"/>
  <c r="P31" i="44" l="1"/>
  <c r="P25" i="44"/>
  <c r="P19" i="44"/>
  <c r="P10" i="44"/>
  <c r="N31" i="44"/>
  <c r="N25" i="44"/>
  <c r="N19" i="44"/>
  <c r="N10" i="44"/>
  <c r="M31" i="44"/>
  <c r="M25" i="44"/>
  <c r="M19" i="44"/>
  <c r="M10" i="44"/>
  <c r="L31" i="44"/>
  <c r="L10" i="44"/>
  <c r="K31" i="44"/>
  <c r="J19" i="44"/>
  <c r="J10" i="44"/>
  <c r="I10" i="44"/>
  <c r="H10" i="44"/>
  <c r="G31" i="44"/>
  <c r="G19" i="44"/>
  <c r="G10" i="44"/>
  <c r="F31" i="44"/>
  <c r="N37" i="44" l="1"/>
  <c r="N41" i="44" s="1"/>
  <c r="M37" i="44"/>
  <c r="M41" i="44" s="1"/>
  <c r="P37" i="44"/>
  <c r="P41" i="44" s="1"/>
  <c r="K10" i="44"/>
  <c r="I19" i="44"/>
  <c r="I31" i="44"/>
  <c r="F10" i="44"/>
  <c r="H19" i="44"/>
  <c r="H31" i="44"/>
  <c r="J31" i="44"/>
  <c r="J25" i="44"/>
  <c r="K25" i="44"/>
  <c r="L25" i="44"/>
  <c r="F25" i="44"/>
  <c r="K19" i="44"/>
  <c r="L19" i="44"/>
  <c r="F19" i="44"/>
  <c r="G25" i="44"/>
  <c r="G37" i="44" s="1"/>
  <c r="G41" i="44" s="1"/>
  <c r="H25" i="44"/>
  <c r="I25" i="44"/>
  <c r="K37" i="44" l="1"/>
  <c r="K41" i="44" s="1"/>
  <c r="J37" i="44"/>
  <c r="J41" i="44" s="1"/>
  <c r="I37" i="44"/>
  <c r="I41" i="44" s="1"/>
  <c r="L37" i="44"/>
  <c r="L41" i="44" s="1"/>
  <c r="H37" i="44"/>
  <c r="H41" i="44" s="1"/>
  <c r="F37" i="44"/>
  <c r="F41" i="44" s="1"/>
  <c r="J39" i="46" l="1"/>
  <c r="J38" i="46"/>
  <c r="G40" i="46" l="1"/>
  <c r="J40" i="46" s="1"/>
  <c r="I37" i="29"/>
  <c r="C13" i="78"/>
  <c r="I46" i="29"/>
  <c r="J46" i="29"/>
  <c r="D37" i="29"/>
  <c r="E37" i="29" l="1"/>
  <c r="J37" i="29"/>
  <c r="O10" i="44" l="1"/>
  <c r="N14" i="40" l="1"/>
  <c r="N17" i="40" l="1"/>
  <c r="N16" i="40"/>
  <c r="N12" i="40"/>
  <c r="N13" i="40"/>
  <c r="N15" i="40"/>
  <c r="I8" i="29" l="1"/>
  <c r="G18" i="81" l="1"/>
  <c r="G20" i="81"/>
  <c r="G24" i="81"/>
  <c r="F20" i="81"/>
  <c r="D22" i="81"/>
  <c r="I16" i="81"/>
  <c r="C16" i="81"/>
  <c r="F16" i="81" s="1"/>
  <c r="E14" i="81"/>
  <c r="F14" i="81"/>
  <c r="D14" i="81"/>
  <c r="M14" i="81"/>
  <c r="J14" i="81"/>
  <c r="F34" i="80"/>
  <c r="D36" i="80"/>
  <c r="E26" i="80"/>
  <c r="F26" i="80"/>
  <c r="D26" i="80"/>
  <c r="I28" i="80"/>
  <c r="M28" i="80"/>
  <c r="N28" i="80"/>
  <c r="C28" i="80"/>
  <c r="H28" i="80" s="1"/>
  <c r="C15" i="80"/>
  <c r="H15" i="80" s="1"/>
  <c r="D11" i="80"/>
  <c r="L34" i="80"/>
  <c r="K34" i="80"/>
  <c r="H34" i="80"/>
  <c r="G34" i="80"/>
  <c r="N34" i="80"/>
  <c r="C30" i="80"/>
  <c r="C40" i="80" s="1"/>
  <c r="N26" i="80"/>
  <c r="N30" i="80" s="1"/>
  <c r="M26" i="80"/>
  <c r="L26" i="80"/>
  <c r="J26" i="80"/>
  <c r="I26" i="80"/>
  <c r="I30" i="80" s="1"/>
  <c r="H26" i="80"/>
  <c r="K26" i="80"/>
  <c r="E12" i="80"/>
  <c r="N11" i="80"/>
  <c r="N12" i="80" s="1"/>
  <c r="M11" i="80"/>
  <c r="M12" i="80" s="1"/>
  <c r="L11" i="80"/>
  <c r="L12" i="80" s="1"/>
  <c r="K11" i="80"/>
  <c r="K12" i="80" s="1"/>
  <c r="J11" i="80"/>
  <c r="J12" i="80" s="1"/>
  <c r="I11" i="80"/>
  <c r="I12" i="80" s="1"/>
  <c r="H11" i="80"/>
  <c r="H12" i="80" s="1"/>
  <c r="G11" i="80"/>
  <c r="G12" i="80" s="1"/>
  <c r="F11" i="80"/>
  <c r="F12" i="80" s="1"/>
  <c r="D12" i="80"/>
  <c r="C12" i="80"/>
  <c r="D36" i="79"/>
  <c r="E26" i="79"/>
  <c r="F26" i="79"/>
  <c r="D26" i="79"/>
  <c r="E28" i="79"/>
  <c r="E30" i="79" s="1"/>
  <c r="E40" i="79" s="1"/>
  <c r="I28" i="79"/>
  <c r="M28" i="79"/>
  <c r="C28" i="79"/>
  <c r="F28" i="79" s="1"/>
  <c r="E15" i="79"/>
  <c r="I15" i="79"/>
  <c r="I16" i="79" s="1"/>
  <c r="M15" i="79"/>
  <c r="C15" i="79"/>
  <c r="F15" i="79" s="1"/>
  <c r="D11" i="79"/>
  <c r="D12" i="79" s="1"/>
  <c r="L34" i="79"/>
  <c r="K34" i="79"/>
  <c r="H34" i="79"/>
  <c r="G34" i="79"/>
  <c r="N34" i="79"/>
  <c r="N26" i="79"/>
  <c r="M26" i="79"/>
  <c r="L26" i="79"/>
  <c r="J26" i="79"/>
  <c r="I26" i="79"/>
  <c r="I30" i="79" s="1"/>
  <c r="H26" i="79"/>
  <c r="K26" i="79"/>
  <c r="J12" i="79"/>
  <c r="F12" i="79"/>
  <c r="E12" i="79"/>
  <c r="N11" i="79"/>
  <c r="N12" i="79" s="1"/>
  <c r="M11" i="79"/>
  <c r="M12" i="79" s="1"/>
  <c r="L11" i="79"/>
  <c r="L12" i="79" s="1"/>
  <c r="K11" i="79"/>
  <c r="K12" i="79" s="1"/>
  <c r="J11" i="79"/>
  <c r="I11" i="79"/>
  <c r="I12" i="79" s="1"/>
  <c r="H11" i="79"/>
  <c r="H12" i="79" s="1"/>
  <c r="G11" i="79"/>
  <c r="G12" i="79" s="1"/>
  <c r="F11" i="79"/>
  <c r="C12" i="79"/>
  <c r="D38" i="78"/>
  <c r="C30" i="78"/>
  <c r="H30" i="78" s="1"/>
  <c r="E28" i="78"/>
  <c r="F28" i="78"/>
  <c r="D28" i="78"/>
  <c r="C17" i="78"/>
  <c r="E17" i="78" s="1"/>
  <c r="E18" i="78" s="1"/>
  <c r="D12" i="78"/>
  <c r="D13" i="78" s="1"/>
  <c r="L36" i="78"/>
  <c r="K36" i="78"/>
  <c r="H36" i="78"/>
  <c r="G36" i="78"/>
  <c r="N36" i="78"/>
  <c r="M28" i="78"/>
  <c r="L28" i="78"/>
  <c r="I28" i="78"/>
  <c r="H28" i="78"/>
  <c r="K28" i="78"/>
  <c r="E13" i="78"/>
  <c r="N12" i="78"/>
  <c r="N13" i="78" s="1"/>
  <c r="M12" i="78"/>
  <c r="M13" i="78" s="1"/>
  <c r="L12" i="78"/>
  <c r="L13" i="78" s="1"/>
  <c r="K12" i="78"/>
  <c r="K13" i="78" s="1"/>
  <c r="J12" i="78"/>
  <c r="J13" i="78" s="1"/>
  <c r="I12" i="78"/>
  <c r="I13" i="78" s="1"/>
  <c r="H12" i="78"/>
  <c r="H13" i="78" s="1"/>
  <c r="G12" i="78"/>
  <c r="G13" i="78" s="1"/>
  <c r="F12" i="78"/>
  <c r="F13" i="78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A41" i="78" s="1"/>
  <c r="A42" i="78" s="1"/>
  <c r="A43" i="78" s="1"/>
  <c r="A44" i="78" s="1"/>
  <c r="A45" i="78" s="1"/>
  <c r="A46" i="78" s="1"/>
  <c r="G34" i="77"/>
  <c r="F34" i="77"/>
  <c r="D36" i="77"/>
  <c r="E28" i="77"/>
  <c r="I28" i="77"/>
  <c r="M28" i="77"/>
  <c r="C28" i="77"/>
  <c r="F28" i="77" s="1"/>
  <c r="E26" i="77"/>
  <c r="E30" i="77" s="1"/>
  <c r="E40" i="77" s="1"/>
  <c r="F26" i="77"/>
  <c r="D26" i="77"/>
  <c r="E15" i="77"/>
  <c r="F15" i="77"/>
  <c r="I15" i="77"/>
  <c r="I16" i="77" s="1"/>
  <c r="J15" i="77"/>
  <c r="M15" i="77"/>
  <c r="M16" i="77" s="1"/>
  <c r="N15" i="77"/>
  <c r="C15" i="77"/>
  <c r="G15" i="77" s="1"/>
  <c r="D11" i="77"/>
  <c r="D12" i="77" s="1"/>
  <c r="K34" i="77"/>
  <c r="N34" i="77"/>
  <c r="C30" i="77"/>
  <c r="C40" i="77" s="1"/>
  <c r="N26" i="77"/>
  <c r="M26" i="77"/>
  <c r="L26" i="77"/>
  <c r="J26" i="77"/>
  <c r="I26" i="77"/>
  <c r="I30" i="77" s="1"/>
  <c r="H26" i="77"/>
  <c r="K26" i="77"/>
  <c r="E16" i="77"/>
  <c r="F12" i="77"/>
  <c r="E12" i="77"/>
  <c r="E18" i="77" s="1"/>
  <c r="E20" i="77" s="1"/>
  <c r="E38" i="77" s="1"/>
  <c r="N11" i="77"/>
  <c r="N12" i="77" s="1"/>
  <c r="M11" i="77"/>
  <c r="M12" i="77" s="1"/>
  <c r="L11" i="77"/>
  <c r="L12" i="77" s="1"/>
  <c r="K11" i="77"/>
  <c r="K12" i="77" s="1"/>
  <c r="J11" i="77"/>
  <c r="J12" i="77" s="1"/>
  <c r="I11" i="77"/>
  <c r="I12" i="77" s="1"/>
  <c r="H11" i="77"/>
  <c r="H12" i="77" s="1"/>
  <c r="G11" i="77"/>
  <c r="G12" i="77" s="1"/>
  <c r="F11" i="77"/>
  <c r="C12" i="77"/>
  <c r="D36" i="76"/>
  <c r="E26" i="76"/>
  <c r="F26" i="76"/>
  <c r="D26" i="76"/>
  <c r="C28" i="76"/>
  <c r="H28" i="76" s="1"/>
  <c r="C15" i="76"/>
  <c r="E15" i="76" s="1"/>
  <c r="E16" i="76" s="1"/>
  <c r="D11" i="76"/>
  <c r="L34" i="76"/>
  <c r="K34" i="76"/>
  <c r="H34" i="76"/>
  <c r="G34" i="76"/>
  <c r="N34" i="76"/>
  <c r="C30" i="76"/>
  <c r="C40" i="76" s="1"/>
  <c r="M26" i="76"/>
  <c r="L26" i="76"/>
  <c r="I26" i="76"/>
  <c r="H26" i="76"/>
  <c r="K26" i="76"/>
  <c r="E12" i="76"/>
  <c r="N11" i="76"/>
  <c r="N12" i="76" s="1"/>
  <c r="M11" i="76"/>
  <c r="M12" i="76" s="1"/>
  <c r="L11" i="76"/>
  <c r="L12" i="76" s="1"/>
  <c r="K11" i="76"/>
  <c r="K12" i="76" s="1"/>
  <c r="J11" i="76"/>
  <c r="J12" i="76" s="1"/>
  <c r="I11" i="76"/>
  <c r="I12" i="76" s="1"/>
  <c r="H11" i="76"/>
  <c r="H12" i="76" s="1"/>
  <c r="G11" i="76"/>
  <c r="G12" i="76" s="1"/>
  <c r="F11" i="76"/>
  <c r="F12" i="76" s="1"/>
  <c r="D12" i="76"/>
  <c r="C12" i="76"/>
  <c r="A33" i="75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32" i="75"/>
  <c r="D36" i="75"/>
  <c r="D28" i="75"/>
  <c r="E28" i="75"/>
  <c r="E30" i="75" s="1"/>
  <c r="E40" i="75" s="1"/>
  <c r="F28" i="75"/>
  <c r="G28" i="75"/>
  <c r="H28" i="75"/>
  <c r="I28" i="75"/>
  <c r="J28" i="75"/>
  <c r="K28" i="75"/>
  <c r="L28" i="75"/>
  <c r="M28" i="75"/>
  <c r="N28" i="75"/>
  <c r="E26" i="75"/>
  <c r="F26" i="75"/>
  <c r="D26" i="75"/>
  <c r="D30" i="75" s="1"/>
  <c r="D40" i="75" s="1"/>
  <c r="C28" i="75"/>
  <c r="C30" i="75" s="1"/>
  <c r="C40" i="75" s="1"/>
  <c r="C15" i="75"/>
  <c r="E15" i="75" s="1"/>
  <c r="D11" i="75"/>
  <c r="D12" i="75" s="1"/>
  <c r="L34" i="75"/>
  <c r="K34" i="75"/>
  <c r="H34" i="75"/>
  <c r="G34" i="75"/>
  <c r="N34" i="75"/>
  <c r="G30" i="75"/>
  <c r="G40" i="75" s="1"/>
  <c r="N26" i="75"/>
  <c r="M26" i="75"/>
  <c r="M30" i="75" s="1"/>
  <c r="L26" i="75"/>
  <c r="L30" i="75" s="1"/>
  <c r="L40" i="75" s="1"/>
  <c r="J26" i="75"/>
  <c r="I26" i="75"/>
  <c r="H26" i="75"/>
  <c r="K26" i="75"/>
  <c r="K30" i="75" s="1"/>
  <c r="F12" i="75"/>
  <c r="E12" i="75"/>
  <c r="N11" i="75"/>
  <c r="N12" i="75" s="1"/>
  <c r="M11" i="75"/>
  <c r="M12" i="75" s="1"/>
  <c r="L11" i="75"/>
  <c r="L12" i="75" s="1"/>
  <c r="K11" i="75"/>
  <c r="K12" i="75" s="1"/>
  <c r="J11" i="75"/>
  <c r="J12" i="75" s="1"/>
  <c r="I11" i="75"/>
  <c r="I12" i="75" s="1"/>
  <c r="H11" i="75"/>
  <c r="H12" i="75" s="1"/>
  <c r="G11" i="75"/>
  <c r="G12" i="75" s="1"/>
  <c r="F11" i="75"/>
  <c r="C12" i="75"/>
  <c r="D22" i="74"/>
  <c r="C16" i="74"/>
  <c r="H16" i="74" s="1"/>
  <c r="E14" i="74"/>
  <c r="F14" i="74"/>
  <c r="D14" i="74"/>
  <c r="N20" i="74"/>
  <c r="J20" i="74"/>
  <c r="F20" i="74"/>
  <c r="M20" i="74"/>
  <c r="C18" i="74"/>
  <c r="C24" i="74" s="1"/>
  <c r="BX68" i="84" s="1"/>
  <c r="BX69" i="84" s="1"/>
  <c r="BX70" i="84" s="1"/>
  <c r="BY65" i="84" s="1"/>
  <c r="N14" i="74"/>
  <c r="M14" i="74"/>
  <c r="L14" i="74"/>
  <c r="J14" i="74"/>
  <c r="I14" i="74"/>
  <c r="H14" i="74"/>
  <c r="K14" i="74"/>
  <c r="C6" i="81"/>
  <c r="C6" i="80"/>
  <c r="C6" i="79"/>
  <c r="C6" i="78"/>
  <c r="C6" i="77"/>
  <c r="C6" i="76"/>
  <c r="C6" i="75"/>
  <c r="C6" i="74"/>
  <c r="D38" i="73"/>
  <c r="E28" i="73"/>
  <c r="F28" i="73"/>
  <c r="D28" i="73"/>
  <c r="F36" i="73"/>
  <c r="C30" i="73"/>
  <c r="H30" i="73" s="1"/>
  <c r="C17" i="73"/>
  <c r="E17" i="73" s="1"/>
  <c r="E18" i="73" s="1"/>
  <c r="D13" i="73"/>
  <c r="D14" i="73" s="1"/>
  <c r="L36" i="73"/>
  <c r="K36" i="73"/>
  <c r="H36" i="73"/>
  <c r="G36" i="73"/>
  <c r="N36" i="73"/>
  <c r="C32" i="73"/>
  <c r="C42" i="73" s="1"/>
  <c r="K28" i="73"/>
  <c r="F18" i="73"/>
  <c r="K17" i="73"/>
  <c r="K18" i="73" s="1"/>
  <c r="J17" i="73"/>
  <c r="J18" i="73" s="1"/>
  <c r="I17" i="73"/>
  <c r="I18" i="73" s="1"/>
  <c r="H17" i="73"/>
  <c r="H18" i="73" s="1"/>
  <c r="G17" i="73"/>
  <c r="G18" i="73" s="1"/>
  <c r="F14" i="73"/>
  <c r="E14" i="73"/>
  <c r="C14" i="73"/>
  <c r="N13" i="73"/>
  <c r="N14" i="73" s="1"/>
  <c r="M13" i="73"/>
  <c r="M14" i="73" s="1"/>
  <c r="L13" i="73"/>
  <c r="L14" i="73" s="1"/>
  <c r="K13" i="73"/>
  <c r="K14" i="73" s="1"/>
  <c r="K20" i="73" s="1"/>
  <c r="J13" i="73"/>
  <c r="J14" i="73" s="1"/>
  <c r="I13" i="73"/>
  <c r="I14" i="73" s="1"/>
  <c r="H13" i="73"/>
  <c r="H14" i="73" s="1"/>
  <c r="G13" i="73"/>
  <c r="G14" i="73" s="1"/>
  <c r="N10" i="73"/>
  <c r="M10" i="73"/>
  <c r="L10" i="73"/>
  <c r="K10" i="73"/>
  <c r="J10" i="73"/>
  <c r="I10" i="73"/>
  <c r="H10" i="73"/>
  <c r="G10" i="73"/>
  <c r="F10" i="73"/>
  <c r="E10" i="73"/>
  <c r="D10" i="73"/>
  <c r="C10" i="73"/>
  <c r="F36" i="71"/>
  <c r="D38" i="71"/>
  <c r="E30" i="71"/>
  <c r="F30" i="71"/>
  <c r="I30" i="71"/>
  <c r="J30" i="71"/>
  <c r="M30" i="71"/>
  <c r="N30" i="71"/>
  <c r="C30" i="71"/>
  <c r="G30" i="71" s="1"/>
  <c r="G32" i="71" s="1"/>
  <c r="G42" i="71" s="1"/>
  <c r="E28" i="71"/>
  <c r="E32" i="71" s="1"/>
  <c r="E42" i="71" s="1"/>
  <c r="F28" i="71"/>
  <c r="D28" i="71"/>
  <c r="E17" i="71"/>
  <c r="F17" i="71"/>
  <c r="G17" i="71"/>
  <c r="I17" i="71"/>
  <c r="I18" i="71" s="1"/>
  <c r="J17" i="71"/>
  <c r="K17" i="71"/>
  <c r="M17" i="71"/>
  <c r="N17" i="71"/>
  <c r="D17" i="71"/>
  <c r="C17" i="71"/>
  <c r="H17" i="71" s="1"/>
  <c r="D13" i="71"/>
  <c r="D14" i="71" s="1"/>
  <c r="L36" i="71"/>
  <c r="K36" i="71"/>
  <c r="H36" i="71"/>
  <c r="G36" i="71"/>
  <c r="N36" i="71"/>
  <c r="C32" i="71"/>
  <c r="C42" i="71" s="1"/>
  <c r="L28" i="71"/>
  <c r="I28" i="71"/>
  <c r="I32" i="71" s="1"/>
  <c r="H28" i="71"/>
  <c r="K28" i="71"/>
  <c r="M18" i="71"/>
  <c r="E18" i="71"/>
  <c r="E14" i="71"/>
  <c r="E20" i="71" s="1"/>
  <c r="N13" i="71"/>
  <c r="N14" i="71" s="1"/>
  <c r="M13" i="71"/>
  <c r="M14" i="71" s="1"/>
  <c r="L13" i="71"/>
  <c r="L14" i="71" s="1"/>
  <c r="K13" i="71"/>
  <c r="K14" i="71" s="1"/>
  <c r="J13" i="71"/>
  <c r="J14" i="71" s="1"/>
  <c r="I13" i="71"/>
  <c r="I14" i="71" s="1"/>
  <c r="H13" i="71"/>
  <c r="H14" i="71" s="1"/>
  <c r="G13" i="71"/>
  <c r="G14" i="71" s="1"/>
  <c r="F13" i="71"/>
  <c r="F14" i="71" s="1"/>
  <c r="C14" i="71"/>
  <c r="N10" i="71"/>
  <c r="J10" i="71"/>
  <c r="G10" i="71"/>
  <c r="F10" i="71"/>
  <c r="E10" i="71"/>
  <c r="D10" i="71"/>
  <c r="C10" i="71"/>
  <c r="N8" i="71"/>
  <c r="M8" i="71"/>
  <c r="M10" i="71" s="1"/>
  <c r="L8" i="71"/>
  <c r="L10" i="71" s="1"/>
  <c r="K8" i="71"/>
  <c r="K10" i="71" s="1"/>
  <c r="J8" i="71"/>
  <c r="I8" i="71"/>
  <c r="I10" i="71" s="1"/>
  <c r="H8" i="71"/>
  <c r="H10" i="71" s="1"/>
  <c r="D38" i="72"/>
  <c r="N36" i="72"/>
  <c r="M36" i="72"/>
  <c r="L36" i="72"/>
  <c r="K36" i="72"/>
  <c r="J36" i="72"/>
  <c r="I36" i="72"/>
  <c r="H36" i="72"/>
  <c r="G36" i="72"/>
  <c r="F36" i="72"/>
  <c r="N30" i="72"/>
  <c r="M30" i="72"/>
  <c r="L30" i="72"/>
  <c r="L32" i="72" s="1"/>
  <c r="L42" i="72" s="1"/>
  <c r="J30" i="72"/>
  <c r="I30" i="72"/>
  <c r="H30" i="72"/>
  <c r="F30" i="72"/>
  <c r="E30" i="72"/>
  <c r="D30" i="72"/>
  <c r="C30" i="72"/>
  <c r="C32" i="72" s="1"/>
  <c r="C42" i="72" s="1"/>
  <c r="N28" i="72"/>
  <c r="N32" i="72" s="1"/>
  <c r="N42" i="72" s="1"/>
  <c r="M28" i="72"/>
  <c r="M32" i="72" s="1"/>
  <c r="M42" i="72" s="1"/>
  <c r="L28" i="72"/>
  <c r="J28" i="72"/>
  <c r="J32" i="72" s="1"/>
  <c r="J42" i="72" s="1"/>
  <c r="I28" i="72"/>
  <c r="I32" i="72" s="1"/>
  <c r="I42" i="72" s="1"/>
  <c r="H28" i="72"/>
  <c r="H32" i="72" s="1"/>
  <c r="H42" i="72" s="1"/>
  <c r="F28" i="72"/>
  <c r="F32" i="72" s="1"/>
  <c r="F42" i="72" s="1"/>
  <c r="E28" i="72"/>
  <c r="E32" i="72" s="1"/>
  <c r="E42" i="72" s="1"/>
  <c r="D28" i="72"/>
  <c r="D32" i="72" s="1"/>
  <c r="D42" i="72" s="1"/>
  <c r="F20" i="72"/>
  <c r="F18" i="72"/>
  <c r="C18" i="72"/>
  <c r="C20" i="72" s="1"/>
  <c r="N17" i="72"/>
  <c r="N18" i="72" s="1"/>
  <c r="K17" i="72"/>
  <c r="K18" i="72" s="1"/>
  <c r="J17" i="72"/>
  <c r="J18" i="72" s="1"/>
  <c r="J20" i="72" s="1"/>
  <c r="J22" i="72" s="1"/>
  <c r="J40" i="72" s="1"/>
  <c r="I17" i="72"/>
  <c r="I18" i="72" s="1"/>
  <c r="H17" i="72"/>
  <c r="H18" i="72" s="1"/>
  <c r="G17" i="72"/>
  <c r="G18" i="72" s="1"/>
  <c r="E17" i="72"/>
  <c r="E18" i="72" s="1"/>
  <c r="C17" i="72"/>
  <c r="M17" i="72" s="1"/>
  <c r="M18" i="72" s="1"/>
  <c r="F14" i="72"/>
  <c r="E14" i="72"/>
  <c r="E20" i="72" s="1"/>
  <c r="C14" i="72"/>
  <c r="N13" i="72"/>
  <c r="N14" i="72" s="1"/>
  <c r="M13" i="72"/>
  <c r="M14" i="72" s="1"/>
  <c r="M20" i="72" s="1"/>
  <c r="L13" i="72"/>
  <c r="L14" i="72" s="1"/>
  <c r="K13" i="72"/>
  <c r="K14" i="72" s="1"/>
  <c r="J13" i="72"/>
  <c r="J14" i="72" s="1"/>
  <c r="I13" i="72"/>
  <c r="I14" i="72" s="1"/>
  <c r="I20" i="72" s="1"/>
  <c r="H13" i="72"/>
  <c r="H14" i="72" s="1"/>
  <c r="H20" i="72" s="1"/>
  <c r="G13" i="72"/>
  <c r="G14" i="72" s="1"/>
  <c r="D13" i="72"/>
  <c r="D14" i="72" s="1"/>
  <c r="N10" i="72"/>
  <c r="M10" i="72"/>
  <c r="L10" i="72"/>
  <c r="K10" i="72"/>
  <c r="J10" i="72"/>
  <c r="I10" i="72"/>
  <c r="H10" i="72"/>
  <c r="G10" i="72"/>
  <c r="F10" i="72"/>
  <c r="F22" i="72" s="1"/>
  <c r="F40" i="72" s="1"/>
  <c r="E10" i="72"/>
  <c r="E22" i="72" s="1"/>
  <c r="E40" i="72" s="1"/>
  <c r="D10" i="72"/>
  <c r="C10" i="72"/>
  <c r="E28" i="70"/>
  <c r="F28" i="70"/>
  <c r="D28" i="70"/>
  <c r="G36" i="70"/>
  <c r="H36" i="70"/>
  <c r="I36" i="70"/>
  <c r="J36" i="70"/>
  <c r="K36" i="70"/>
  <c r="L36" i="70"/>
  <c r="M36" i="70"/>
  <c r="N36" i="70"/>
  <c r="D38" i="70"/>
  <c r="C30" i="70"/>
  <c r="H30" i="70" s="1"/>
  <c r="C17" i="70"/>
  <c r="H17" i="70" s="1"/>
  <c r="D13" i="70"/>
  <c r="D14" i="70" s="1"/>
  <c r="N28" i="70"/>
  <c r="M28" i="70"/>
  <c r="L28" i="70"/>
  <c r="J28" i="70"/>
  <c r="I28" i="70"/>
  <c r="H28" i="70"/>
  <c r="K28" i="70"/>
  <c r="E14" i="70"/>
  <c r="N13" i="70"/>
  <c r="N14" i="70" s="1"/>
  <c r="M13" i="70"/>
  <c r="M14" i="70" s="1"/>
  <c r="L13" i="70"/>
  <c r="L14" i="70" s="1"/>
  <c r="K13" i="70"/>
  <c r="K14" i="70" s="1"/>
  <c r="J13" i="70"/>
  <c r="J14" i="70" s="1"/>
  <c r="I13" i="70"/>
  <c r="I14" i="70" s="1"/>
  <c r="H13" i="70"/>
  <c r="H14" i="70" s="1"/>
  <c r="G13" i="70"/>
  <c r="G14" i="70" s="1"/>
  <c r="F13" i="70"/>
  <c r="F14" i="70" s="1"/>
  <c r="C14" i="70"/>
  <c r="N10" i="70"/>
  <c r="M10" i="70"/>
  <c r="L10" i="70"/>
  <c r="K10" i="70"/>
  <c r="J10" i="70"/>
  <c r="I10" i="70"/>
  <c r="H10" i="70"/>
  <c r="G10" i="70"/>
  <c r="F10" i="70"/>
  <c r="E10" i="70"/>
  <c r="D10" i="70"/>
  <c r="C10" i="70"/>
  <c r="G36" i="69"/>
  <c r="H36" i="69"/>
  <c r="I36" i="69"/>
  <c r="J36" i="69"/>
  <c r="K36" i="69"/>
  <c r="L36" i="69"/>
  <c r="M36" i="69"/>
  <c r="N36" i="69"/>
  <c r="D38" i="69"/>
  <c r="F30" i="69"/>
  <c r="G30" i="69"/>
  <c r="J30" i="69"/>
  <c r="K30" i="69"/>
  <c r="N30" i="69"/>
  <c r="D30" i="69"/>
  <c r="C30" i="69"/>
  <c r="H30" i="69" s="1"/>
  <c r="E28" i="69"/>
  <c r="F28" i="69"/>
  <c r="D28" i="69"/>
  <c r="D32" i="69" s="1"/>
  <c r="D42" i="69" s="1"/>
  <c r="C17" i="69"/>
  <c r="E17" i="69" s="1"/>
  <c r="D13" i="69"/>
  <c r="C32" i="69"/>
  <c r="C42" i="69" s="1"/>
  <c r="K28" i="69"/>
  <c r="K32" i="69" s="1"/>
  <c r="E14" i="69"/>
  <c r="C14" i="69"/>
  <c r="N13" i="69"/>
  <c r="N14" i="69" s="1"/>
  <c r="M13" i="69"/>
  <c r="M14" i="69" s="1"/>
  <c r="L13" i="69"/>
  <c r="L14" i="69" s="1"/>
  <c r="K13" i="69"/>
  <c r="K14" i="69" s="1"/>
  <c r="J13" i="69"/>
  <c r="J14" i="69" s="1"/>
  <c r="I13" i="69"/>
  <c r="I14" i="69" s="1"/>
  <c r="H13" i="69"/>
  <c r="H14" i="69" s="1"/>
  <c r="G13" i="69"/>
  <c r="G14" i="69" s="1"/>
  <c r="F13" i="69"/>
  <c r="F14" i="69" s="1"/>
  <c r="D14" i="69"/>
  <c r="N10" i="69"/>
  <c r="M10" i="69"/>
  <c r="L10" i="69"/>
  <c r="K10" i="69"/>
  <c r="J10" i="69"/>
  <c r="I10" i="69"/>
  <c r="H10" i="69"/>
  <c r="G10" i="69"/>
  <c r="F10" i="69"/>
  <c r="E10" i="69"/>
  <c r="D10" i="69"/>
  <c r="C10" i="69"/>
  <c r="E28" i="68"/>
  <c r="F28" i="68"/>
  <c r="D28" i="68"/>
  <c r="D38" i="68"/>
  <c r="G36" i="68"/>
  <c r="H36" i="68"/>
  <c r="I36" i="68"/>
  <c r="J36" i="68"/>
  <c r="K36" i="68"/>
  <c r="L36" i="68"/>
  <c r="M36" i="68"/>
  <c r="N36" i="68"/>
  <c r="C30" i="68"/>
  <c r="F30" i="68" s="1"/>
  <c r="C17" i="68"/>
  <c r="E17" i="68" s="1"/>
  <c r="D13" i="68"/>
  <c r="D14" i="68" s="1"/>
  <c r="K28" i="68"/>
  <c r="E14" i="68"/>
  <c r="N13" i="68"/>
  <c r="N14" i="68" s="1"/>
  <c r="M13" i="68"/>
  <c r="M14" i="68" s="1"/>
  <c r="L13" i="68"/>
  <c r="L14" i="68" s="1"/>
  <c r="K13" i="68"/>
  <c r="K14" i="68" s="1"/>
  <c r="J13" i="68"/>
  <c r="J14" i="68" s="1"/>
  <c r="I13" i="68"/>
  <c r="I14" i="68" s="1"/>
  <c r="H13" i="68"/>
  <c r="H14" i="68" s="1"/>
  <c r="G13" i="68"/>
  <c r="G14" i="68" s="1"/>
  <c r="F13" i="68"/>
  <c r="F14" i="68" s="1"/>
  <c r="N10" i="68"/>
  <c r="M10" i="68"/>
  <c r="L10" i="68"/>
  <c r="K10" i="68"/>
  <c r="J10" i="68"/>
  <c r="I10" i="68"/>
  <c r="H10" i="68"/>
  <c r="G10" i="68"/>
  <c r="F10" i="68"/>
  <c r="E10" i="68"/>
  <c r="D10" i="68"/>
  <c r="C10" i="68"/>
  <c r="H53" i="78" l="1"/>
  <c r="CC241" i="84" s="1"/>
  <c r="CC242" i="84" s="1"/>
  <c r="H54" i="78"/>
  <c r="CC249" i="84" s="1"/>
  <c r="CC250" i="84" s="1"/>
  <c r="E16" i="81"/>
  <c r="M16" i="81"/>
  <c r="D16" i="81"/>
  <c r="D18" i="81" s="1"/>
  <c r="D24" i="81" s="1"/>
  <c r="K16" i="81"/>
  <c r="G16" i="81"/>
  <c r="M18" i="81"/>
  <c r="L16" i="81"/>
  <c r="H16" i="81"/>
  <c r="N16" i="81"/>
  <c r="J16" i="81"/>
  <c r="J18" i="81" s="1"/>
  <c r="N14" i="81"/>
  <c r="I14" i="81"/>
  <c r="E18" i="81"/>
  <c r="E24" i="81" s="1"/>
  <c r="K14" i="81"/>
  <c r="F18" i="81"/>
  <c r="N18" i="81"/>
  <c r="K20" i="81"/>
  <c r="H14" i="81"/>
  <c r="H18" i="81" s="1"/>
  <c r="L14" i="81"/>
  <c r="L18" i="81" s="1"/>
  <c r="C18" i="81"/>
  <c r="C24" i="81" s="1"/>
  <c r="H20" i="81"/>
  <c r="L20" i="81"/>
  <c r="I20" i="81"/>
  <c r="M20" i="81"/>
  <c r="J20" i="81"/>
  <c r="N20" i="81"/>
  <c r="G28" i="80"/>
  <c r="G30" i="80" s="1"/>
  <c r="G40" i="80" s="1"/>
  <c r="K15" i="80"/>
  <c r="F15" i="80"/>
  <c r="F16" i="80" s="1"/>
  <c r="F18" i="80" s="1"/>
  <c r="F20" i="80" s="1"/>
  <c r="D15" i="80"/>
  <c r="D16" i="80" s="1"/>
  <c r="D18" i="80" s="1"/>
  <c r="D20" i="80" s="1"/>
  <c r="D38" i="80" s="1"/>
  <c r="J15" i="80"/>
  <c r="E15" i="80"/>
  <c r="K30" i="80"/>
  <c r="K40" i="80" s="1"/>
  <c r="N15" i="80"/>
  <c r="I15" i="80"/>
  <c r="I16" i="80" s="1"/>
  <c r="K28" i="80"/>
  <c r="F28" i="80"/>
  <c r="F30" i="80" s="1"/>
  <c r="M30" i="80"/>
  <c r="M15" i="80"/>
  <c r="G15" i="80"/>
  <c r="D28" i="80"/>
  <c r="D30" i="80" s="1"/>
  <c r="D40" i="80" s="1"/>
  <c r="J28" i="80"/>
  <c r="J30" i="80" s="1"/>
  <c r="E28" i="80"/>
  <c r="E30" i="80" s="1"/>
  <c r="E40" i="80" s="1"/>
  <c r="L15" i="80"/>
  <c r="L28" i="80"/>
  <c r="L30" i="80" s="1"/>
  <c r="L40" i="80" s="1"/>
  <c r="N40" i="80"/>
  <c r="L16" i="80"/>
  <c r="L18" i="80" s="1"/>
  <c r="L20" i="80" s="1"/>
  <c r="L38" i="80" s="1"/>
  <c r="H16" i="80"/>
  <c r="H18" i="80" s="1"/>
  <c r="H20" i="80" s="1"/>
  <c r="H38" i="80" s="1"/>
  <c r="K16" i="80"/>
  <c r="K18" i="80" s="1"/>
  <c r="K20" i="80" s="1"/>
  <c r="K38" i="80" s="1"/>
  <c r="G16" i="80"/>
  <c r="G18" i="80" s="1"/>
  <c r="G20" i="80" s="1"/>
  <c r="G38" i="80" s="1"/>
  <c r="C16" i="80"/>
  <c r="C18" i="80" s="1"/>
  <c r="C20" i="80" s="1"/>
  <c r="C38" i="80" s="1"/>
  <c r="J16" i="80"/>
  <c r="J18" i="80" s="1"/>
  <c r="J20" i="80" s="1"/>
  <c r="H30" i="80"/>
  <c r="H40" i="80" s="1"/>
  <c r="E16" i="80"/>
  <c r="E18" i="80" s="1"/>
  <c r="E20" i="80" s="1"/>
  <c r="E38" i="80" s="1"/>
  <c r="M16" i="80"/>
  <c r="M18" i="80" s="1"/>
  <c r="M20" i="80" s="1"/>
  <c r="I18" i="80"/>
  <c r="I20" i="80" s="1"/>
  <c r="N16" i="80"/>
  <c r="N18" i="80" s="1"/>
  <c r="N20" i="80" s="1"/>
  <c r="N38" i="80" s="1"/>
  <c r="I34" i="80"/>
  <c r="I40" i="80" s="1"/>
  <c r="M34" i="80"/>
  <c r="J34" i="80"/>
  <c r="L15" i="79"/>
  <c r="H15" i="79"/>
  <c r="L28" i="79"/>
  <c r="H28" i="79"/>
  <c r="C30" i="79"/>
  <c r="C40" i="79" s="1"/>
  <c r="D15" i="79"/>
  <c r="K15" i="79"/>
  <c r="G15" i="79"/>
  <c r="D28" i="79"/>
  <c r="D30" i="79" s="1"/>
  <c r="D40" i="79" s="1"/>
  <c r="K28" i="79"/>
  <c r="K30" i="79" s="1"/>
  <c r="K40" i="79" s="1"/>
  <c r="G28" i="79"/>
  <c r="G30" i="79" s="1"/>
  <c r="G40" i="79" s="1"/>
  <c r="M30" i="79"/>
  <c r="N15" i="79"/>
  <c r="N16" i="79" s="1"/>
  <c r="N18" i="79" s="1"/>
  <c r="N20" i="79" s="1"/>
  <c r="N38" i="79" s="1"/>
  <c r="J15" i="79"/>
  <c r="N28" i="79"/>
  <c r="N30" i="79" s="1"/>
  <c r="N40" i="79" s="1"/>
  <c r="J28" i="79"/>
  <c r="L30" i="79"/>
  <c r="L40" i="79" s="1"/>
  <c r="L16" i="79"/>
  <c r="L18" i="79" s="1"/>
  <c r="L20" i="79" s="1"/>
  <c r="L38" i="79" s="1"/>
  <c r="H16" i="79"/>
  <c r="H18" i="79" s="1"/>
  <c r="H20" i="79" s="1"/>
  <c r="H38" i="79" s="1"/>
  <c r="D16" i="79"/>
  <c r="D18" i="79" s="1"/>
  <c r="D20" i="79" s="1"/>
  <c r="D38" i="79" s="1"/>
  <c r="K16" i="79"/>
  <c r="K18" i="79" s="1"/>
  <c r="K20" i="79" s="1"/>
  <c r="K38" i="79" s="1"/>
  <c r="G16" i="79"/>
  <c r="G18" i="79" s="1"/>
  <c r="G20" i="79" s="1"/>
  <c r="G38" i="79" s="1"/>
  <c r="C16" i="79"/>
  <c r="C18" i="79" s="1"/>
  <c r="C20" i="79" s="1"/>
  <c r="C38" i="79" s="1"/>
  <c r="J16" i="79"/>
  <c r="J18" i="79" s="1"/>
  <c r="J20" i="79" s="1"/>
  <c r="H30" i="79"/>
  <c r="H40" i="79" s="1"/>
  <c r="E16" i="79"/>
  <c r="E18" i="79" s="1"/>
  <c r="E20" i="79" s="1"/>
  <c r="E38" i="79" s="1"/>
  <c r="M16" i="79"/>
  <c r="M18" i="79" s="1"/>
  <c r="M20" i="79" s="1"/>
  <c r="I18" i="79"/>
  <c r="I20" i="79" s="1"/>
  <c r="F16" i="79"/>
  <c r="F18" i="79" s="1"/>
  <c r="F20" i="79" s="1"/>
  <c r="I34" i="79"/>
  <c r="I40" i="79" s="1"/>
  <c r="M34" i="79"/>
  <c r="M40" i="79" s="1"/>
  <c r="F30" i="79"/>
  <c r="J30" i="79"/>
  <c r="F34" i="79"/>
  <c r="J34" i="79"/>
  <c r="C32" i="78"/>
  <c r="M30" i="78"/>
  <c r="G30" i="78"/>
  <c r="K30" i="78"/>
  <c r="K32" i="78" s="1"/>
  <c r="K42" i="78" s="1"/>
  <c r="F30" i="78"/>
  <c r="F32" i="78" s="1"/>
  <c r="M32" i="78"/>
  <c r="D30" i="78"/>
  <c r="D32" i="78" s="1"/>
  <c r="D42" i="78" s="1"/>
  <c r="J30" i="78"/>
  <c r="E30" i="78"/>
  <c r="E32" i="78" s="1"/>
  <c r="E42" i="78" s="1"/>
  <c r="N30" i="78"/>
  <c r="I30" i="78"/>
  <c r="I32" i="78" s="1"/>
  <c r="L17" i="78"/>
  <c r="L18" i="78" s="1"/>
  <c r="L20" i="78" s="1"/>
  <c r="L22" i="78" s="1"/>
  <c r="L40" i="78" s="1"/>
  <c r="L49" i="78" s="1"/>
  <c r="H17" i="78"/>
  <c r="H18" i="78" s="1"/>
  <c r="H20" i="78" s="1"/>
  <c r="H22" i="78" s="1"/>
  <c r="H40" i="78" s="1"/>
  <c r="H49" i="78" s="1"/>
  <c r="D17" i="78"/>
  <c r="D18" i="78" s="1"/>
  <c r="D20" i="78" s="1"/>
  <c r="D22" i="78" s="1"/>
  <c r="D40" i="78" s="1"/>
  <c r="K17" i="78"/>
  <c r="K18" i="78" s="1"/>
  <c r="K20" i="78" s="1"/>
  <c r="K22" i="78" s="1"/>
  <c r="K40" i="78" s="1"/>
  <c r="K49" i="78" s="1"/>
  <c r="G17" i="78"/>
  <c r="G18" i="78" s="1"/>
  <c r="G20" i="78" s="1"/>
  <c r="G22" i="78" s="1"/>
  <c r="G40" i="78" s="1"/>
  <c r="G49" i="78" s="1"/>
  <c r="N17" i="78"/>
  <c r="N18" i="78" s="1"/>
  <c r="N20" i="78" s="1"/>
  <c r="N22" i="78" s="1"/>
  <c r="N40" i="78" s="1"/>
  <c r="N49" i="78" s="1"/>
  <c r="J17" i="78"/>
  <c r="F17" i="78"/>
  <c r="F18" i="78" s="1"/>
  <c r="F20" i="78" s="1"/>
  <c r="F22" i="78" s="1"/>
  <c r="E20" i="78"/>
  <c r="E22" i="78" s="1"/>
  <c r="E40" i="78" s="1"/>
  <c r="M17" i="78"/>
  <c r="M18" i="78" s="1"/>
  <c r="I17" i="78"/>
  <c r="I18" i="78" s="1"/>
  <c r="I20" i="78" s="1"/>
  <c r="I22" i="78" s="1"/>
  <c r="L30" i="78"/>
  <c r="L32" i="78" s="1"/>
  <c r="L42" i="78" s="1"/>
  <c r="H32" i="78"/>
  <c r="H42" i="78" s="1"/>
  <c r="M20" i="78"/>
  <c r="M22" i="78" s="1"/>
  <c r="C18" i="78"/>
  <c r="C20" i="78" s="1"/>
  <c r="C22" i="78" s="1"/>
  <c r="C40" i="78" s="1"/>
  <c r="J28" i="78"/>
  <c r="N28" i="78"/>
  <c r="I36" i="78"/>
  <c r="M36" i="78"/>
  <c r="J18" i="78"/>
  <c r="J20" i="78" s="1"/>
  <c r="J22" i="78" s="1"/>
  <c r="F36" i="78"/>
  <c r="J36" i="78"/>
  <c r="I18" i="77"/>
  <c r="I20" i="77" s="1"/>
  <c r="L30" i="77"/>
  <c r="L15" i="77"/>
  <c r="L16" i="77" s="1"/>
  <c r="L18" i="77" s="1"/>
  <c r="L20" i="77" s="1"/>
  <c r="H15" i="77"/>
  <c r="D28" i="77"/>
  <c r="D30" i="77" s="1"/>
  <c r="D40" i="77" s="1"/>
  <c r="K28" i="77"/>
  <c r="K30" i="77" s="1"/>
  <c r="K40" i="77" s="1"/>
  <c r="G28" i="77"/>
  <c r="G30" i="77" s="1"/>
  <c r="G40" i="77" s="1"/>
  <c r="L28" i="77"/>
  <c r="H28" i="77"/>
  <c r="M30" i="77"/>
  <c r="D15" i="77"/>
  <c r="K15" i="77"/>
  <c r="N28" i="77"/>
  <c r="N30" i="77" s="1"/>
  <c r="N40" i="77" s="1"/>
  <c r="J28" i="77"/>
  <c r="J30" i="77" s="1"/>
  <c r="H30" i="77"/>
  <c r="M18" i="77"/>
  <c r="M20" i="77" s="1"/>
  <c r="H34" i="77"/>
  <c r="L34" i="77"/>
  <c r="L40" i="77" s="1"/>
  <c r="F16" i="77"/>
  <c r="F18" i="77" s="1"/>
  <c r="F20" i="77" s="1"/>
  <c r="N16" i="77"/>
  <c r="N18" i="77" s="1"/>
  <c r="N20" i="77" s="1"/>
  <c r="N38" i="77" s="1"/>
  <c r="C16" i="77"/>
  <c r="C18" i="77" s="1"/>
  <c r="C20" i="77" s="1"/>
  <c r="C38" i="77" s="1"/>
  <c r="G16" i="77"/>
  <c r="G18" i="77" s="1"/>
  <c r="G20" i="77" s="1"/>
  <c r="G38" i="77" s="1"/>
  <c r="K16" i="77"/>
  <c r="K18" i="77" s="1"/>
  <c r="K20" i="77" s="1"/>
  <c r="K38" i="77" s="1"/>
  <c r="I34" i="77"/>
  <c r="I38" i="77" s="1"/>
  <c r="M34" i="77"/>
  <c r="J16" i="77"/>
  <c r="J18" i="77" s="1"/>
  <c r="J20" i="77" s="1"/>
  <c r="D16" i="77"/>
  <c r="D18" i="77" s="1"/>
  <c r="D20" i="77" s="1"/>
  <c r="D38" i="77" s="1"/>
  <c r="H16" i="77"/>
  <c r="H18" i="77" s="1"/>
  <c r="H20" i="77" s="1"/>
  <c r="F30" i="77"/>
  <c r="J34" i="77"/>
  <c r="L15" i="76"/>
  <c r="L16" i="76" s="1"/>
  <c r="H15" i="76"/>
  <c r="D28" i="76"/>
  <c r="D30" i="76" s="1"/>
  <c r="D40" i="76" s="1"/>
  <c r="K28" i="76"/>
  <c r="K30" i="76" s="1"/>
  <c r="K40" i="76" s="1"/>
  <c r="G28" i="76"/>
  <c r="G30" i="76" s="1"/>
  <c r="G40" i="76" s="1"/>
  <c r="E18" i="76"/>
  <c r="E20" i="76" s="1"/>
  <c r="E38" i="76" s="1"/>
  <c r="D15" i="76"/>
  <c r="D16" i="76" s="1"/>
  <c r="D18" i="76" s="1"/>
  <c r="D20" i="76" s="1"/>
  <c r="D38" i="76" s="1"/>
  <c r="K15" i="76"/>
  <c r="G15" i="76"/>
  <c r="N28" i="76"/>
  <c r="J28" i="76"/>
  <c r="F28" i="76"/>
  <c r="L18" i="76"/>
  <c r="L20" i="76" s="1"/>
  <c r="L38" i="76" s="1"/>
  <c r="N15" i="76"/>
  <c r="N16" i="76" s="1"/>
  <c r="N18" i="76" s="1"/>
  <c r="N20" i="76" s="1"/>
  <c r="N38" i="76" s="1"/>
  <c r="J15" i="76"/>
  <c r="J16" i="76" s="1"/>
  <c r="J18" i="76" s="1"/>
  <c r="J20" i="76" s="1"/>
  <c r="J38" i="76" s="1"/>
  <c r="F15" i="76"/>
  <c r="M28" i="76"/>
  <c r="I28" i="76"/>
  <c r="I30" i="76" s="1"/>
  <c r="E28" i="76"/>
  <c r="E30" i="76" s="1"/>
  <c r="E40" i="76" s="1"/>
  <c r="M30" i="76"/>
  <c r="M15" i="76"/>
  <c r="M16" i="76" s="1"/>
  <c r="M18" i="76" s="1"/>
  <c r="M20" i="76" s="1"/>
  <c r="I15" i="76"/>
  <c r="I16" i="76" s="1"/>
  <c r="I18" i="76" s="1"/>
  <c r="I20" i="76" s="1"/>
  <c r="L28" i="76"/>
  <c r="H30" i="76"/>
  <c r="H40" i="76" s="1"/>
  <c r="L30" i="76"/>
  <c r="L40" i="76" s="1"/>
  <c r="F16" i="76"/>
  <c r="F18" i="76" s="1"/>
  <c r="F20" i="76" s="1"/>
  <c r="C16" i="76"/>
  <c r="C18" i="76" s="1"/>
  <c r="C20" i="76" s="1"/>
  <c r="C38" i="76" s="1"/>
  <c r="G16" i="76"/>
  <c r="G18" i="76" s="1"/>
  <c r="G20" i="76" s="1"/>
  <c r="G38" i="76" s="1"/>
  <c r="K16" i="76"/>
  <c r="K18" i="76" s="1"/>
  <c r="K20" i="76" s="1"/>
  <c r="K38" i="76" s="1"/>
  <c r="J26" i="76"/>
  <c r="N26" i="76"/>
  <c r="I34" i="76"/>
  <c r="M34" i="76"/>
  <c r="M40" i="76" s="1"/>
  <c r="H16" i="76"/>
  <c r="H18" i="76" s="1"/>
  <c r="H20" i="76" s="1"/>
  <c r="H38" i="76" s="1"/>
  <c r="F30" i="76"/>
  <c r="F34" i="76"/>
  <c r="J34" i="76"/>
  <c r="I30" i="75"/>
  <c r="N30" i="75"/>
  <c r="N40" i="75" s="1"/>
  <c r="D15" i="75"/>
  <c r="D16" i="75" s="1"/>
  <c r="D18" i="75" s="1"/>
  <c r="D20" i="75" s="1"/>
  <c r="D38" i="75" s="1"/>
  <c r="K15" i="75"/>
  <c r="K16" i="75" s="1"/>
  <c r="K18" i="75" s="1"/>
  <c r="K20" i="75" s="1"/>
  <c r="K38" i="75" s="1"/>
  <c r="G15" i="75"/>
  <c r="H15" i="75"/>
  <c r="N15" i="75"/>
  <c r="N16" i="75" s="1"/>
  <c r="N18" i="75" s="1"/>
  <c r="N20" i="75" s="1"/>
  <c r="N38" i="75" s="1"/>
  <c r="J15" i="75"/>
  <c r="J16" i="75" s="1"/>
  <c r="J18" i="75" s="1"/>
  <c r="J20" i="75" s="1"/>
  <c r="F15" i="75"/>
  <c r="L15" i="75"/>
  <c r="L16" i="75" s="1"/>
  <c r="L18" i="75" s="1"/>
  <c r="L20" i="75" s="1"/>
  <c r="L38" i="75" s="1"/>
  <c r="M15" i="75"/>
  <c r="M16" i="75" s="1"/>
  <c r="I15" i="75"/>
  <c r="I16" i="75" s="1"/>
  <c r="I18" i="75" s="1"/>
  <c r="I20" i="75" s="1"/>
  <c r="K40" i="75"/>
  <c r="E16" i="75"/>
  <c r="E18" i="75" s="1"/>
  <c r="E20" i="75" s="1"/>
  <c r="E38" i="75" s="1"/>
  <c r="H16" i="75"/>
  <c r="H18" i="75" s="1"/>
  <c r="H20" i="75" s="1"/>
  <c r="H38" i="75" s="1"/>
  <c r="G16" i="75"/>
  <c r="G18" i="75" s="1"/>
  <c r="G20" i="75" s="1"/>
  <c r="G38" i="75" s="1"/>
  <c r="C16" i="75"/>
  <c r="C18" i="75" s="1"/>
  <c r="C20" i="75" s="1"/>
  <c r="C38" i="75" s="1"/>
  <c r="H30" i="75"/>
  <c r="H40" i="75" s="1"/>
  <c r="M18" i="75"/>
  <c r="M20" i="75" s="1"/>
  <c r="F16" i="75"/>
  <c r="F18" i="75" s="1"/>
  <c r="F20" i="75" s="1"/>
  <c r="F38" i="75" s="1"/>
  <c r="I34" i="75"/>
  <c r="I40" i="75" s="1"/>
  <c r="M34" i="75"/>
  <c r="M40" i="75" s="1"/>
  <c r="F30" i="75"/>
  <c r="F40" i="75" s="1"/>
  <c r="J30" i="75"/>
  <c r="F34" i="75"/>
  <c r="J34" i="75"/>
  <c r="M16" i="74"/>
  <c r="G16" i="74"/>
  <c r="G18" i="74" s="1"/>
  <c r="K16" i="74"/>
  <c r="K18" i="74" s="1"/>
  <c r="D16" i="74"/>
  <c r="D18" i="74" s="1"/>
  <c r="D24" i="74" s="1"/>
  <c r="BY68" i="84" s="1"/>
  <c r="BY69" i="84" s="1"/>
  <c r="BY70" i="84" s="1"/>
  <c r="BZ65" i="84" s="1"/>
  <c r="J16" i="74"/>
  <c r="E16" i="74"/>
  <c r="E18" i="74" s="1"/>
  <c r="E24" i="74" s="1"/>
  <c r="BZ68" i="84" s="1"/>
  <c r="BZ69" i="84" s="1"/>
  <c r="F16" i="74"/>
  <c r="M18" i="74"/>
  <c r="M24" i="74" s="1"/>
  <c r="CH68" i="84" s="1"/>
  <c r="CH69" i="84" s="1"/>
  <c r="N16" i="74"/>
  <c r="N18" i="74" s="1"/>
  <c r="N24" i="74" s="1"/>
  <c r="CI68" i="84" s="1"/>
  <c r="CI69" i="84" s="1"/>
  <c r="I16" i="74"/>
  <c r="I18" i="74" s="1"/>
  <c r="L16" i="74"/>
  <c r="L18" i="74"/>
  <c r="H18" i="74"/>
  <c r="F18" i="74"/>
  <c r="F24" i="74" s="1"/>
  <c r="CA68" i="84" s="1"/>
  <c r="CA69" i="84" s="1"/>
  <c r="J18" i="74"/>
  <c r="J24" i="74" s="1"/>
  <c r="CE68" i="84" s="1"/>
  <c r="CE69" i="84" s="1"/>
  <c r="G20" i="74"/>
  <c r="G24" i="74" s="1"/>
  <c r="CB68" i="84" s="1"/>
  <c r="CB69" i="84" s="1"/>
  <c r="K20" i="74"/>
  <c r="H20" i="74"/>
  <c r="L20" i="74"/>
  <c r="I20" i="74"/>
  <c r="J20" i="73"/>
  <c r="D30" i="73"/>
  <c r="K32" i="73"/>
  <c r="K42" i="73" s="1"/>
  <c r="K30" i="73"/>
  <c r="L17" i="73"/>
  <c r="L18" i="73" s="1"/>
  <c r="L20" i="73" s="1"/>
  <c r="L22" i="73" s="1"/>
  <c r="L40" i="73" s="1"/>
  <c r="G30" i="73"/>
  <c r="G32" i="73" s="1"/>
  <c r="G42" i="73" s="1"/>
  <c r="H20" i="73"/>
  <c r="H22" i="73" s="1"/>
  <c r="H40" i="73" s="1"/>
  <c r="F20" i="73"/>
  <c r="K22" i="73"/>
  <c r="K40" i="73" s="1"/>
  <c r="D32" i="73"/>
  <c r="D42" i="73" s="1"/>
  <c r="H28" i="73"/>
  <c r="H32" i="73" s="1"/>
  <c r="H42" i="73" s="1"/>
  <c r="M28" i="73"/>
  <c r="N17" i="73"/>
  <c r="N18" i="73" s="1"/>
  <c r="N30" i="73"/>
  <c r="J30" i="73"/>
  <c r="J32" i="73" s="1"/>
  <c r="F30" i="73"/>
  <c r="L28" i="73"/>
  <c r="F22" i="73"/>
  <c r="F40" i="73" s="1"/>
  <c r="G20" i="73"/>
  <c r="G22" i="73" s="1"/>
  <c r="G40" i="73" s="1"/>
  <c r="I28" i="73"/>
  <c r="N28" i="73"/>
  <c r="N32" i="73" s="1"/>
  <c r="N42" i="73" s="1"/>
  <c r="D17" i="73"/>
  <c r="D18" i="73" s="1"/>
  <c r="D20" i="73" s="1"/>
  <c r="D22" i="73" s="1"/>
  <c r="D40" i="73" s="1"/>
  <c r="M17" i="73"/>
  <c r="M18" i="73" s="1"/>
  <c r="M20" i="73" s="1"/>
  <c r="M22" i="73" s="1"/>
  <c r="M30" i="73"/>
  <c r="I30" i="73"/>
  <c r="E30" i="73"/>
  <c r="E32" i="73" s="1"/>
  <c r="E42" i="73" s="1"/>
  <c r="J22" i="73"/>
  <c r="N20" i="73"/>
  <c r="N22" i="73" s="1"/>
  <c r="N40" i="73" s="1"/>
  <c r="J28" i="73"/>
  <c r="L30" i="73"/>
  <c r="E20" i="73"/>
  <c r="E22" i="73" s="1"/>
  <c r="E40" i="73" s="1"/>
  <c r="I20" i="73"/>
  <c r="I22" i="73" s="1"/>
  <c r="I36" i="73"/>
  <c r="M36" i="73"/>
  <c r="C18" i="73"/>
  <c r="C20" i="73" s="1"/>
  <c r="C22" i="73" s="1"/>
  <c r="C40" i="73" s="1"/>
  <c r="F32" i="73"/>
  <c r="F42" i="73" s="1"/>
  <c r="J36" i="73"/>
  <c r="L30" i="71"/>
  <c r="H30" i="71"/>
  <c r="I20" i="71"/>
  <c r="I22" i="71" s="1"/>
  <c r="M28" i="71"/>
  <c r="M32" i="71" s="1"/>
  <c r="L17" i="71"/>
  <c r="L18" i="71" s="1"/>
  <c r="D30" i="71"/>
  <c r="D32" i="71" s="1"/>
  <c r="D42" i="71" s="1"/>
  <c r="K30" i="71"/>
  <c r="K32" i="71" s="1"/>
  <c r="K42" i="71" s="1"/>
  <c r="H32" i="71"/>
  <c r="H42" i="71" s="1"/>
  <c r="L32" i="71"/>
  <c r="L42" i="71" s="1"/>
  <c r="L20" i="71"/>
  <c r="L22" i="71" s="1"/>
  <c r="L40" i="71" s="1"/>
  <c r="E22" i="71"/>
  <c r="E40" i="71" s="1"/>
  <c r="M20" i="71"/>
  <c r="M22" i="71" s="1"/>
  <c r="N18" i="71"/>
  <c r="N20" i="71" s="1"/>
  <c r="N22" i="71" s="1"/>
  <c r="N40" i="71" s="1"/>
  <c r="C18" i="71"/>
  <c r="C20" i="71" s="1"/>
  <c r="C22" i="71" s="1"/>
  <c r="C40" i="71" s="1"/>
  <c r="G18" i="71"/>
  <c r="G20" i="71" s="1"/>
  <c r="G22" i="71" s="1"/>
  <c r="G40" i="71" s="1"/>
  <c r="K18" i="71"/>
  <c r="K20" i="71" s="1"/>
  <c r="K22" i="71" s="1"/>
  <c r="K40" i="71" s="1"/>
  <c r="J28" i="71"/>
  <c r="N28" i="71"/>
  <c r="N32" i="71" s="1"/>
  <c r="N42" i="71" s="1"/>
  <c r="I36" i="71"/>
  <c r="M36" i="71"/>
  <c r="M42" i="71" s="1"/>
  <c r="F18" i="71"/>
  <c r="F20" i="71" s="1"/>
  <c r="F22" i="71" s="1"/>
  <c r="J18" i="71"/>
  <c r="J20" i="71" s="1"/>
  <c r="J22" i="71" s="1"/>
  <c r="D18" i="71"/>
  <c r="D20" i="71" s="1"/>
  <c r="D22" i="71" s="1"/>
  <c r="D40" i="71" s="1"/>
  <c r="H18" i="71"/>
  <c r="H20" i="71" s="1"/>
  <c r="H22" i="71" s="1"/>
  <c r="H40" i="71" s="1"/>
  <c r="F32" i="71"/>
  <c r="J36" i="71"/>
  <c r="N20" i="72"/>
  <c r="N22" i="72" s="1"/>
  <c r="N40" i="72" s="1"/>
  <c r="I22" i="72"/>
  <c r="I40" i="72" s="1"/>
  <c r="C22" i="72"/>
  <c r="C40" i="72" s="1"/>
  <c r="M22" i="72"/>
  <c r="M40" i="72" s="1"/>
  <c r="G22" i="72"/>
  <c r="G40" i="72" s="1"/>
  <c r="H22" i="72"/>
  <c r="H40" i="72" s="1"/>
  <c r="G20" i="72"/>
  <c r="K20" i="72"/>
  <c r="K22" i="72" s="1"/>
  <c r="K40" i="72" s="1"/>
  <c r="L17" i="72"/>
  <c r="L18" i="72" s="1"/>
  <c r="L20" i="72" s="1"/>
  <c r="L22" i="72" s="1"/>
  <c r="L40" i="72" s="1"/>
  <c r="D17" i="72"/>
  <c r="D18" i="72" s="1"/>
  <c r="D20" i="72" s="1"/>
  <c r="D22" i="72" s="1"/>
  <c r="K28" i="72"/>
  <c r="G30" i="72"/>
  <c r="G32" i="72" s="1"/>
  <c r="G42" i="72" s="1"/>
  <c r="K30" i="72"/>
  <c r="D17" i="70"/>
  <c r="C32" i="70"/>
  <c r="C42" i="70" s="1"/>
  <c r="N17" i="70"/>
  <c r="M30" i="70"/>
  <c r="E17" i="70"/>
  <c r="J17" i="70"/>
  <c r="G30" i="70"/>
  <c r="G32" i="70" s="1"/>
  <c r="G42" i="70" s="1"/>
  <c r="I17" i="70"/>
  <c r="I18" i="70" s="1"/>
  <c r="I20" i="70" s="1"/>
  <c r="I22" i="70" s="1"/>
  <c r="K30" i="70"/>
  <c r="F30" i="70"/>
  <c r="M17" i="70"/>
  <c r="G17" i="70"/>
  <c r="G18" i="70" s="1"/>
  <c r="G20" i="70" s="1"/>
  <c r="G22" i="70" s="1"/>
  <c r="G40" i="70" s="1"/>
  <c r="D30" i="70"/>
  <c r="D32" i="70" s="1"/>
  <c r="D42" i="70" s="1"/>
  <c r="J30" i="70"/>
  <c r="E30" i="70"/>
  <c r="E32" i="70" s="1"/>
  <c r="E42" i="70" s="1"/>
  <c r="M32" i="70"/>
  <c r="M42" i="70" s="1"/>
  <c r="K17" i="70"/>
  <c r="K18" i="70" s="1"/>
  <c r="K20" i="70" s="1"/>
  <c r="K22" i="70" s="1"/>
  <c r="K40" i="70" s="1"/>
  <c r="F17" i="70"/>
  <c r="N30" i="70"/>
  <c r="I30" i="70"/>
  <c r="I32" i="70" s="1"/>
  <c r="I42" i="70" s="1"/>
  <c r="K32" i="70"/>
  <c r="K42" i="70" s="1"/>
  <c r="L17" i="70"/>
  <c r="L30" i="70"/>
  <c r="L32" i="70" s="1"/>
  <c r="L42" i="70" s="1"/>
  <c r="N32" i="70"/>
  <c r="N42" i="70" s="1"/>
  <c r="L18" i="70"/>
  <c r="L20" i="70" s="1"/>
  <c r="L22" i="70" s="1"/>
  <c r="L40" i="70" s="1"/>
  <c r="H18" i="70"/>
  <c r="H20" i="70" s="1"/>
  <c r="D18" i="70"/>
  <c r="D20" i="70" s="1"/>
  <c r="D22" i="70" s="1"/>
  <c r="D40" i="70" s="1"/>
  <c r="C18" i="70"/>
  <c r="C20" i="70" s="1"/>
  <c r="C22" i="70" s="1"/>
  <c r="C40" i="70" s="1"/>
  <c r="H32" i="70"/>
  <c r="H42" i="70" s="1"/>
  <c r="E18" i="70"/>
  <c r="E20" i="70" s="1"/>
  <c r="E22" i="70" s="1"/>
  <c r="E40" i="70" s="1"/>
  <c r="M18" i="70"/>
  <c r="M20" i="70" s="1"/>
  <c r="M22" i="70" s="1"/>
  <c r="J18" i="70"/>
  <c r="J20" i="70" s="1"/>
  <c r="J22" i="70" s="1"/>
  <c r="H22" i="70"/>
  <c r="H40" i="70" s="1"/>
  <c r="F18" i="70"/>
  <c r="F20" i="70" s="1"/>
  <c r="F22" i="70" s="1"/>
  <c r="N18" i="70"/>
  <c r="N20" i="70" s="1"/>
  <c r="N22" i="70" s="1"/>
  <c r="N40" i="70" s="1"/>
  <c r="F32" i="70"/>
  <c r="J32" i="70"/>
  <c r="F36" i="70"/>
  <c r="L17" i="69"/>
  <c r="H28" i="69"/>
  <c r="M28" i="69"/>
  <c r="M32" i="69" s="1"/>
  <c r="D17" i="69"/>
  <c r="D18" i="69" s="1"/>
  <c r="D20" i="69" s="1"/>
  <c r="D22" i="69" s="1"/>
  <c r="D40" i="69" s="1"/>
  <c r="K17" i="69"/>
  <c r="G17" i="69"/>
  <c r="L28" i="69"/>
  <c r="L32" i="69" s="1"/>
  <c r="L42" i="69" s="1"/>
  <c r="I28" i="69"/>
  <c r="I32" i="69" s="1"/>
  <c r="I42" i="69" s="1"/>
  <c r="N28" i="69"/>
  <c r="N32" i="69" s="1"/>
  <c r="N42" i="69" s="1"/>
  <c r="N17" i="69"/>
  <c r="J17" i="69"/>
  <c r="F17" i="69"/>
  <c r="F18" i="69" s="1"/>
  <c r="F20" i="69" s="1"/>
  <c r="F22" i="69" s="1"/>
  <c r="M30" i="69"/>
  <c r="I30" i="69"/>
  <c r="E30" i="69"/>
  <c r="E32" i="69" s="1"/>
  <c r="E42" i="69" s="1"/>
  <c r="G32" i="69"/>
  <c r="G42" i="69" s="1"/>
  <c r="H17" i="69"/>
  <c r="J28" i="69"/>
  <c r="M17" i="69"/>
  <c r="I17" i="69"/>
  <c r="I18" i="69" s="1"/>
  <c r="I20" i="69" s="1"/>
  <c r="I22" i="69" s="1"/>
  <c r="L30" i="69"/>
  <c r="K42" i="69"/>
  <c r="H32" i="69"/>
  <c r="H42" i="69" s="1"/>
  <c r="L18" i="69"/>
  <c r="L20" i="69" s="1"/>
  <c r="L22" i="69" s="1"/>
  <c r="L40" i="69" s="1"/>
  <c r="H18" i="69"/>
  <c r="H20" i="69" s="1"/>
  <c r="H22" i="69" s="1"/>
  <c r="H40" i="69" s="1"/>
  <c r="K18" i="69"/>
  <c r="K20" i="69" s="1"/>
  <c r="K22" i="69" s="1"/>
  <c r="K40" i="69" s="1"/>
  <c r="G18" i="69"/>
  <c r="G20" i="69" s="1"/>
  <c r="G22" i="69" s="1"/>
  <c r="G40" i="69" s="1"/>
  <c r="C18" i="69"/>
  <c r="C20" i="69" s="1"/>
  <c r="C22" i="69" s="1"/>
  <c r="C40" i="69" s="1"/>
  <c r="E18" i="69"/>
  <c r="E20" i="69" s="1"/>
  <c r="E22" i="69" s="1"/>
  <c r="E40" i="69" s="1"/>
  <c r="M18" i="69"/>
  <c r="M20" i="69" s="1"/>
  <c r="M22" i="69" s="1"/>
  <c r="N18" i="69"/>
  <c r="J18" i="69"/>
  <c r="J20" i="69" s="1"/>
  <c r="J22" i="69" s="1"/>
  <c r="N20" i="69"/>
  <c r="N22" i="69" s="1"/>
  <c r="N40" i="69" s="1"/>
  <c r="M42" i="69"/>
  <c r="F32" i="69"/>
  <c r="J32" i="69"/>
  <c r="F36" i="69"/>
  <c r="L30" i="68"/>
  <c r="I30" i="68"/>
  <c r="L17" i="68"/>
  <c r="L18" i="68" s="1"/>
  <c r="L20" i="68" s="1"/>
  <c r="L22" i="68" s="1"/>
  <c r="L40" i="68" s="1"/>
  <c r="H30" i="68"/>
  <c r="H17" i="68"/>
  <c r="H18" i="68" s="1"/>
  <c r="H20" i="68" s="1"/>
  <c r="H22" i="68" s="1"/>
  <c r="H40" i="68" s="1"/>
  <c r="M30" i="68"/>
  <c r="E30" i="68"/>
  <c r="E32" i="68" s="1"/>
  <c r="E42" i="68" s="1"/>
  <c r="K17" i="68"/>
  <c r="K18" i="68" s="1"/>
  <c r="K20" i="68" s="1"/>
  <c r="K22" i="68" s="1"/>
  <c r="K30" i="68"/>
  <c r="K32" i="68" s="1"/>
  <c r="K42" i="68" s="1"/>
  <c r="G30" i="68"/>
  <c r="N17" i="68"/>
  <c r="N18" i="68" s="1"/>
  <c r="N20" i="68" s="1"/>
  <c r="N22" i="68" s="1"/>
  <c r="N40" i="68" s="1"/>
  <c r="J17" i="68"/>
  <c r="J18" i="68" s="1"/>
  <c r="J20" i="68" s="1"/>
  <c r="J22" i="68" s="1"/>
  <c r="J40" i="68" s="1"/>
  <c r="F17" i="68"/>
  <c r="G17" i="68"/>
  <c r="G18" i="68" s="1"/>
  <c r="G20" i="68" s="1"/>
  <c r="G22" i="68" s="1"/>
  <c r="G40" i="68" s="1"/>
  <c r="N30" i="68"/>
  <c r="J30" i="68"/>
  <c r="M17" i="68"/>
  <c r="M18" i="68" s="1"/>
  <c r="M20" i="68" s="1"/>
  <c r="M22" i="68" s="1"/>
  <c r="I17" i="68"/>
  <c r="M28" i="68"/>
  <c r="M32" i="68" s="1"/>
  <c r="M42" i="68" s="1"/>
  <c r="H28" i="68"/>
  <c r="H32" i="68" s="1"/>
  <c r="H42" i="68" s="1"/>
  <c r="I28" i="68"/>
  <c r="L28" i="68"/>
  <c r="G32" i="68"/>
  <c r="C18" i="68"/>
  <c r="D17" i="68"/>
  <c r="D18" i="68" s="1"/>
  <c r="D20" i="68" s="1"/>
  <c r="D22" i="68" s="1"/>
  <c r="D40" i="68" s="1"/>
  <c r="I18" i="68"/>
  <c r="I20" i="68" s="1"/>
  <c r="I22" i="68" s="1"/>
  <c r="F18" i="68"/>
  <c r="E18" i="68"/>
  <c r="E20" i="68" s="1"/>
  <c r="E22" i="68" s="1"/>
  <c r="E40" i="68" s="1"/>
  <c r="C14" i="68"/>
  <c r="J28" i="68"/>
  <c r="N28" i="68"/>
  <c r="N32" i="68" s="1"/>
  <c r="N42" i="68" s="1"/>
  <c r="F32" i="68"/>
  <c r="F36" i="68"/>
  <c r="C6" i="73"/>
  <c r="C6" i="72"/>
  <c r="C6" i="71"/>
  <c r="C6" i="70"/>
  <c r="C6" i="69"/>
  <c r="BZ70" i="84" l="1"/>
  <c r="CA65" i="84" s="1"/>
  <c r="CA70" i="84" s="1"/>
  <c r="CB65" i="84" s="1"/>
  <c r="CB70" i="84"/>
  <c r="CC65" i="84" s="1"/>
  <c r="F40" i="78"/>
  <c r="F49" i="78" s="1"/>
  <c r="K53" i="78"/>
  <c r="M54" i="78"/>
  <c r="CH249" i="84" s="1"/>
  <c r="CH250" i="84" s="1"/>
  <c r="K54" i="78"/>
  <c r="CF249" i="84" s="1"/>
  <c r="CF250" i="84" s="1"/>
  <c r="K51" i="78"/>
  <c r="CF304" i="84"/>
  <c r="CF305" i="84" s="1"/>
  <c r="G53" i="78"/>
  <c r="CB241" i="84" s="1"/>
  <c r="CB242" i="84" s="1"/>
  <c r="G32" i="78"/>
  <c r="L54" i="78"/>
  <c r="CG249" i="84" s="1"/>
  <c r="CG250" i="84" s="1"/>
  <c r="K55" i="78"/>
  <c r="CF241" i="84"/>
  <c r="CF242" i="84" s="1"/>
  <c r="N51" i="78"/>
  <c r="CI304" i="84"/>
  <c r="CI305" i="84" s="1"/>
  <c r="H51" i="78"/>
  <c r="CC304" i="84"/>
  <c r="CC305" i="84" s="1"/>
  <c r="CA249" i="84"/>
  <c r="CA250" i="84" s="1"/>
  <c r="M53" i="78"/>
  <c r="CH241" i="84" s="1"/>
  <c r="CH242" i="84" s="1"/>
  <c r="I53" i="78"/>
  <c r="CD241" i="84" s="1"/>
  <c r="CD242" i="84" s="1"/>
  <c r="J53" i="78"/>
  <c r="CE241" i="84" s="1"/>
  <c r="CE242" i="84" s="1"/>
  <c r="J54" i="78"/>
  <c r="CE249" i="84" s="1"/>
  <c r="CE250" i="84" s="1"/>
  <c r="F51" i="78"/>
  <c r="CA304" i="84"/>
  <c r="CA305" i="84" s="1"/>
  <c r="L53" i="78"/>
  <c r="CG241" i="84" s="1"/>
  <c r="CG242" i="84" s="1"/>
  <c r="N32" i="78"/>
  <c r="N42" i="78" s="1"/>
  <c r="N55" i="78" s="1"/>
  <c r="N53" i="78"/>
  <c r="CI241" i="84" s="1"/>
  <c r="CI242" i="84" s="1"/>
  <c r="N54" i="78"/>
  <c r="CI249" i="84" s="1"/>
  <c r="CI250" i="84" s="1"/>
  <c r="H55" i="78"/>
  <c r="G51" i="78"/>
  <c r="CB304" i="84"/>
  <c r="CB305" i="84" s="1"/>
  <c r="L51" i="78"/>
  <c r="CG304" i="84"/>
  <c r="CG305" i="84" s="1"/>
  <c r="F53" i="78"/>
  <c r="CA241" i="84" s="1"/>
  <c r="CA242" i="84" s="1"/>
  <c r="I54" i="78"/>
  <c r="CD249" i="84" s="1"/>
  <c r="CD250" i="84" s="1"/>
  <c r="BY304" i="84"/>
  <c r="BY305" i="84" s="1"/>
  <c r="F24" i="81"/>
  <c r="I18" i="81"/>
  <c r="K18" i="81"/>
  <c r="M40" i="80"/>
  <c r="J38" i="80"/>
  <c r="M38" i="80"/>
  <c r="I38" i="80"/>
  <c r="J40" i="80"/>
  <c r="F38" i="80"/>
  <c r="F40" i="80"/>
  <c r="J38" i="79"/>
  <c r="M38" i="79"/>
  <c r="I38" i="79"/>
  <c r="J40" i="79"/>
  <c r="F38" i="79"/>
  <c r="F40" i="79"/>
  <c r="M42" i="78"/>
  <c r="M55" i="78" s="1"/>
  <c r="F42" i="78"/>
  <c r="F55" i="78" s="1"/>
  <c r="I40" i="78"/>
  <c r="I49" i="78" s="1"/>
  <c r="J40" i="78"/>
  <c r="J49" i="78" s="1"/>
  <c r="J32" i="78"/>
  <c r="J42" i="78" s="1"/>
  <c r="M40" i="78"/>
  <c r="M49" i="78" s="1"/>
  <c r="I42" i="78"/>
  <c r="M40" i="77"/>
  <c r="H40" i="77"/>
  <c r="L38" i="77"/>
  <c r="I40" i="77"/>
  <c r="M38" i="77"/>
  <c r="J40" i="77"/>
  <c r="J38" i="77"/>
  <c r="F38" i="77"/>
  <c r="H38" i="77"/>
  <c r="F40" i="77"/>
  <c r="I38" i="76"/>
  <c r="N30" i="76"/>
  <c r="N40" i="76" s="1"/>
  <c r="F40" i="76"/>
  <c r="F38" i="76"/>
  <c r="M38" i="76"/>
  <c r="J30" i="76"/>
  <c r="J40" i="76" s="1"/>
  <c r="I40" i="76"/>
  <c r="J38" i="75"/>
  <c r="I38" i="75"/>
  <c r="M38" i="75"/>
  <c r="J40" i="75"/>
  <c r="L24" i="74"/>
  <c r="CG68" i="84" s="1"/>
  <c r="CG69" i="84" s="1"/>
  <c r="H24" i="74"/>
  <c r="CC68" i="84" s="1"/>
  <c r="CC69" i="84" s="1"/>
  <c r="CC70" i="84" s="1"/>
  <c r="CD65" i="84" s="1"/>
  <c r="CD70" i="84" s="1"/>
  <c r="CE65" i="84" s="1"/>
  <c r="CE70" i="84" s="1"/>
  <c r="CF65" i="84" s="1"/>
  <c r="K24" i="74"/>
  <c r="CF68" i="84" s="1"/>
  <c r="CF69" i="84" s="1"/>
  <c r="I24" i="74"/>
  <c r="CD68" i="84" s="1"/>
  <c r="CD69" i="84" s="1"/>
  <c r="L32" i="73"/>
  <c r="L42" i="73" s="1"/>
  <c r="I32" i="73"/>
  <c r="M40" i="73"/>
  <c r="J40" i="73"/>
  <c r="M32" i="73"/>
  <c r="M42" i="73" s="1"/>
  <c r="I42" i="73"/>
  <c r="I40" i="73"/>
  <c r="J42" i="73"/>
  <c r="I40" i="71"/>
  <c r="M40" i="71"/>
  <c r="J40" i="71"/>
  <c r="F40" i="71"/>
  <c r="I42" i="71"/>
  <c r="F42" i="71"/>
  <c r="J32" i="71"/>
  <c r="J42" i="71" s="1"/>
  <c r="D34" i="72"/>
  <c r="E34" i="72" s="1"/>
  <c r="F34" i="72" s="1"/>
  <c r="G34" i="72" s="1"/>
  <c r="H34" i="72" s="1"/>
  <c r="I34" i="72" s="1"/>
  <c r="J34" i="72" s="1"/>
  <c r="D40" i="72"/>
  <c r="D26" i="72"/>
  <c r="E26" i="72" s="1"/>
  <c r="F26" i="72" s="1"/>
  <c r="G26" i="72" s="1"/>
  <c r="H26" i="72" s="1"/>
  <c r="I26" i="72" s="1"/>
  <c r="J26" i="72" s="1"/>
  <c r="K26" i="72" s="1"/>
  <c r="L26" i="72" s="1"/>
  <c r="M26" i="72" s="1"/>
  <c r="N26" i="72" s="1"/>
  <c r="K32" i="72"/>
  <c r="K42" i="72" s="1"/>
  <c r="I40" i="70"/>
  <c r="M40" i="70"/>
  <c r="J42" i="70"/>
  <c r="F40" i="70"/>
  <c r="J40" i="70"/>
  <c r="F42" i="70"/>
  <c r="J40" i="69"/>
  <c r="M40" i="69"/>
  <c r="I40" i="69"/>
  <c r="F40" i="69"/>
  <c r="J42" i="69"/>
  <c r="F42" i="69"/>
  <c r="I32" i="68"/>
  <c r="I42" i="68" s="1"/>
  <c r="F20" i="68"/>
  <c r="F22" i="68" s="1"/>
  <c r="F40" i="68" s="1"/>
  <c r="K40" i="68"/>
  <c r="M40" i="68"/>
  <c r="C20" i="68"/>
  <c r="C22" i="68" s="1"/>
  <c r="C40" i="68" s="1"/>
  <c r="G42" i="68"/>
  <c r="I40" i="68"/>
  <c r="L32" i="68"/>
  <c r="L42" i="68" s="1"/>
  <c r="F42" i="68"/>
  <c r="J32" i="68"/>
  <c r="J42" i="68" s="1"/>
  <c r="H68" i="78" l="1"/>
  <c r="J68" i="78" s="1"/>
  <c r="BY249" i="84"/>
  <c r="BY250" i="84" s="1"/>
  <c r="H69" i="78"/>
  <c r="J69" i="78" s="1"/>
  <c r="BZ249" i="84"/>
  <c r="BZ250" i="84" s="1"/>
  <c r="H70" i="78"/>
  <c r="J70" i="78" s="1"/>
  <c r="CF70" i="84"/>
  <c r="CG65" i="84" s="1"/>
  <c r="CG70" i="84" s="1"/>
  <c r="CH65" i="84" s="1"/>
  <c r="CH70" i="84" s="1"/>
  <c r="CI65" i="84" s="1"/>
  <c r="CI70" i="84" s="1"/>
  <c r="CJ65" i="84" s="1"/>
  <c r="CJ70" i="84" s="1"/>
  <c r="CK65" i="84" s="1"/>
  <c r="CK70" i="84" s="1"/>
  <c r="CL65" i="84" s="1"/>
  <c r="M51" i="78"/>
  <c r="CH304" i="84"/>
  <c r="CH305" i="84" s="1"/>
  <c r="BY241" i="84"/>
  <c r="BY242" i="84" s="1"/>
  <c r="D55" i="78"/>
  <c r="J55" i="78"/>
  <c r="J51" i="78"/>
  <c r="CE304" i="84"/>
  <c r="CE305" i="84" s="1"/>
  <c r="BX304" i="84"/>
  <c r="BX305" i="84" s="1"/>
  <c r="BX306" i="84" s="1"/>
  <c r="BY300" i="84" s="1"/>
  <c r="BY306" i="84" s="1"/>
  <c r="C51" i="78"/>
  <c r="BX241" i="84"/>
  <c r="BX242" i="84" s="1"/>
  <c r="C55" i="78"/>
  <c r="O53" i="78"/>
  <c r="BZ313" i="84"/>
  <c r="BZ314" i="84" s="1"/>
  <c r="F70" i="78"/>
  <c r="BX249" i="84"/>
  <c r="BX250" i="84" s="1"/>
  <c r="BX251" i="84" s="1"/>
  <c r="O54" i="78"/>
  <c r="I55" i="78"/>
  <c r="I51" i="78"/>
  <c r="CD304" i="84"/>
  <c r="CD305" i="84" s="1"/>
  <c r="BY313" i="84"/>
  <c r="BY314" i="84" s="1"/>
  <c r="F69" i="78"/>
  <c r="BZ304" i="84"/>
  <c r="BZ305" i="84" s="1"/>
  <c r="E51" i="78"/>
  <c r="BX313" i="84"/>
  <c r="BX314" i="84" s="1"/>
  <c r="BX315" i="84" s="1"/>
  <c r="BY309" i="84" s="1"/>
  <c r="F68" i="78"/>
  <c r="BZ241" i="84"/>
  <c r="BZ242" i="84" s="1"/>
  <c r="E55" i="78"/>
  <c r="G55" i="78"/>
  <c r="CB249" i="84"/>
  <c r="CB250" i="84" s="1"/>
  <c r="L55" i="78"/>
  <c r="O50" i="78"/>
  <c r="D51" i="78"/>
  <c r="O49" i="78"/>
  <c r="K34" i="72"/>
  <c r="L34" i="72" s="1"/>
  <c r="M34" i="72" s="1"/>
  <c r="N34" i="72" s="1"/>
  <c r="A4" i="22"/>
  <c r="A4" i="18"/>
  <c r="G33" i="22"/>
  <c r="N22" i="18" s="1"/>
  <c r="G35" i="22"/>
  <c r="P22" i="18" s="1"/>
  <c r="G34" i="22"/>
  <c r="O22" i="18" s="1"/>
  <c r="G32" i="22"/>
  <c r="M22" i="18" s="1"/>
  <c r="G31" i="22"/>
  <c r="L22" i="18" s="1"/>
  <c r="G30" i="22"/>
  <c r="G29" i="22"/>
  <c r="J22" i="18" s="1"/>
  <c r="BY246" i="84" l="1"/>
  <c r="BY251" i="84" s="1"/>
  <c r="BZ246" i="84" s="1"/>
  <c r="BZ251" i="84" s="1"/>
  <c r="CA246" i="84" s="1"/>
  <c r="CA251" i="84" s="1"/>
  <c r="CB246" i="84" s="1"/>
  <c r="CB251" i="84" s="1"/>
  <c r="CC246" i="84" s="1"/>
  <c r="CC251" i="84" s="1"/>
  <c r="CD246" i="84" s="1"/>
  <c r="CD251" i="84" s="1"/>
  <c r="CE246" i="84" s="1"/>
  <c r="CE251" i="84" s="1"/>
  <c r="CF246" i="84" s="1"/>
  <c r="CF251" i="84" s="1"/>
  <c r="CG246" i="84" s="1"/>
  <c r="CG251" i="84" s="1"/>
  <c r="CH246" i="84" s="1"/>
  <c r="CH251" i="84" s="1"/>
  <c r="CI246" i="84" s="1"/>
  <c r="CI251" i="84" s="1"/>
  <c r="CJ246" i="84" s="1"/>
  <c r="CJ251" i="84" s="1"/>
  <c r="CK246" i="84" s="1"/>
  <c r="CK251" i="84" s="1"/>
  <c r="CL246" i="84" s="1"/>
  <c r="BX243" i="84"/>
  <c r="BY238" i="84" s="1"/>
  <c r="K68" i="78"/>
  <c r="BY315" i="84"/>
  <c r="BZ309" i="84" s="1"/>
  <c r="BZ315" i="84" s="1"/>
  <c r="CA309" i="84" s="1"/>
  <c r="CA315" i="84" s="1"/>
  <c r="CB309" i="84" s="1"/>
  <c r="CB315" i="84" s="1"/>
  <c r="CC309" i="84" s="1"/>
  <c r="CC315" i="84" s="1"/>
  <c r="CD309" i="84" s="1"/>
  <c r="CD315" i="84" s="1"/>
  <c r="CE309" i="84" s="1"/>
  <c r="CE315" i="84" s="1"/>
  <c r="CF309" i="84" s="1"/>
  <c r="CF315" i="84" s="1"/>
  <c r="CG309" i="84" s="1"/>
  <c r="CG315" i="84" s="1"/>
  <c r="CH309" i="84" s="1"/>
  <c r="CH315" i="84" s="1"/>
  <c r="CI309" i="84" s="1"/>
  <c r="CI315" i="84" s="1"/>
  <c r="BZ300" i="84"/>
  <c r="G36" i="22"/>
  <c r="K22" i="18"/>
  <c r="E10" i="22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K69" i="78" l="1"/>
  <c r="L68" i="78"/>
  <c r="C58" i="78" s="1"/>
  <c r="H12" i="88"/>
  <c r="H22" i="88" s="1"/>
  <c r="H14" i="3" s="1"/>
  <c r="CJ309" i="84"/>
  <c r="CJ315" i="84" s="1"/>
  <c r="CK309" i="84" s="1"/>
  <c r="CK315" i="84" s="1"/>
  <c r="CL309" i="84" s="1"/>
  <c r="CL315" i="84" s="1"/>
  <c r="CM309" i="84" s="1"/>
  <c r="CM315" i="84" s="1"/>
  <c r="BX404" i="84"/>
  <c r="BZ306" i="84"/>
  <c r="I22" i="18"/>
  <c r="C15" i="18" s="1"/>
  <c r="M68" i="78" l="1"/>
  <c r="BY243" i="84"/>
  <c r="L69" i="78"/>
  <c r="K70" i="78"/>
  <c r="CA300" i="84"/>
  <c r="B21" i="30"/>
  <c r="B20" i="30"/>
  <c r="B19" i="30"/>
  <c r="E15" i="30"/>
  <c r="E17" i="30" s="1"/>
  <c r="E19" i="30" s="1"/>
  <c r="B15" i="30"/>
  <c r="C57" i="78" l="1"/>
  <c r="BX374" i="84"/>
  <c r="BX375" i="84" s="1"/>
  <c r="BX376" i="84" s="1"/>
  <c r="BY371" i="84" s="1"/>
  <c r="M69" i="78"/>
  <c r="D58" i="78"/>
  <c r="BZ238" i="84"/>
  <c r="BY404" i="84"/>
  <c r="L70" i="78"/>
  <c r="K71" i="78"/>
  <c r="CA306" i="84"/>
  <c r="E20" i="30"/>
  <c r="E21" i="30" s="1"/>
  <c r="M70" i="78" l="1"/>
  <c r="E58" i="78"/>
  <c r="D57" i="78"/>
  <c r="BY374" i="84"/>
  <c r="BY375" i="84" s="1"/>
  <c r="BY376" i="84" s="1"/>
  <c r="BZ371" i="84" s="1"/>
  <c r="BX366" i="84"/>
  <c r="BX367" i="84" s="1"/>
  <c r="C59" i="78"/>
  <c r="L71" i="78"/>
  <c r="K72" i="78"/>
  <c r="BZ243" i="84"/>
  <c r="CB300" i="84"/>
  <c r="T8" i="44"/>
  <c r="T9" i="44"/>
  <c r="T12" i="44"/>
  <c r="T27" i="44"/>
  <c r="T29" i="44"/>
  <c r="T33" i="44"/>
  <c r="G35" i="46"/>
  <c r="G25" i="46"/>
  <c r="G18" i="46"/>
  <c r="G14" i="46"/>
  <c r="G21" i="46"/>
  <c r="M71" i="78" l="1"/>
  <c r="F58" i="78"/>
  <c r="BY366" i="84"/>
  <c r="BY367" i="84" s="1"/>
  <c r="D59" i="78"/>
  <c r="E57" i="78"/>
  <c r="BZ374" i="84"/>
  <c r="BZ375" i="84" s="1"/>
  <c r="BZ376" i="84" s="1"/>
  <c r="CA371" i="84" s="1"/>
  <c r="BX368" i="84"/>
  <c r="BX402" i="84"/>
  <c r="L72" i="78"/>
  <c r="K73" i="78"/>
  <c r="CA238" i="84"/>
  <c r="BZ404" i="84"/>
  <c r="CB306" i="84"/>
  <c r="R12" i="44"/>
  <c r="AA12" i="44" s="1"/>
  <c r="AC12" i="44" s="1"/>
  <c r="R29" i="44"/>
  <c r="R8" i="44"/>
  <c r="AA8" i="44" s="1"/>
  <c r="AC8" i="44" s="1"/>
  <c r="D11" i="5" s="1"/>
  <c r="R33" i="44"/>
  <c r="AA33" i="44" s="1"/>
  <c r="AC33" i="44" s="1"/>
  <c r="R9" i="44"/>
  <c r="R27" i="44"/>
  <c r="Q8" i="44"/>
  <c r="G16" i="46"/>
  <c r="G29" i="46"/>
  <c r="G28" i="46"/>
  <c r="G15" i="46"/>
  <c r="Q33" i="44"/>
  <c r="Q27" i="44"/>
  <c r="Q9" i="44"/>
  <c r="Q12" i="44"/>
  <c r="Q29" i="44"/>
  <c r="AA27" i="44" l="1"/>
  <c r="BY402" i="84"/>
  <c r="M72" i="78"/>
  <c r="G58" i="78"/>
  <c r="BZ366" i="84"/>
  <c r="BZ367" i="84" s="1"/>
  <c r="BZ402" i="84" s="1"/>
  <c r="E59" i="78"/>
  <c r="F57" i="78"/>
  <c r="CA374" i="84"/>
  <c r="CA375" i="84" s="1"/>
  <c r="CA376" i="84" s="1"/>
  <c r="CB371" i="84" s="1"/>
  <c r="BY363" i="84"/>
  <c r="BY401" i="84" s="1"/>
  <c r="BX403" i="84"/>
  <c r="BX405" i="84" s="1"/>
  <c r="CA243" i="84"/>
  <c r="L73" i="78"/>
  <c r="K74" i="78"/>
  <c r="CC300" i="84"/>
  <c r="T18" i="44" l="1"/>
  <c r="Q18" i="44"/>
  <c r="R18" i="44"/>
  <c r="AA18" i="44" s="1"/>
  <c r="AC18" i="44" s="1"/>
  <c r="AC27" i="44"/>
  <c r="F11" i="87" s="1"/>
  <c r="F15" i="87" s="1"/>
  <c r="M73" i="78"/>
  <c r="H58" i="78"/>
  <c r="BY368" i="84"/>
  <c r="CA366" i="84"/>
  <c r="CA367" i="84" s="1"/>
  <c r="CA402" i="84" s="1"/>
  <c r="F59" i="78"/>
  <c r="G57" i="78"/>
  <c r="CB374" i="84"/>
  <c r="CB375" i="84" s="1"/>
  <c r="CB376" i="84" s="1"/>
  <c r="CC371" i="84" s="1"/>
  <c r="L74" i="78"/>
  <c r="K75" i="78"/>
  <c r="K76" i="78" s="1"/>
  <c r="CB238" i="84"/>
  <c r="CA404" i="84"/>
  <c r="CC306" i="84"/>
  <c r="R34" i="44"/>
  <c r="T34" i="44"/>
  <c r="Q34" i="44"/>
  <c r="T23" i="44" l="1"/>
  <c r="Q23" i="44"/>
  <c r="R23" i="44"/>
  <c r="AA23" i="44" s="1"/>
  <c r="AC23" i="44" s="1"/>
  <c r="T14" i="44"/>
  <c r="R14" i="44"/>
  <c r="AA14" i="44" s="1"/>
  <c r="AC14" i="44" s="1"/>
  <c r="Q14" i="44"/>
  <c r="T22" i="44"/>
  <c r="R22" i="44"/>
  <c r="AA22" i="44" s="1"/>
  <c r="AC22" i="44" s="1"/>
  <c r="Q22" i="44"/>
  <c r="O31" i="44"/>
  <c r="T30" i="44"/>
  <c r="T31" i="44" s="1"/>
  <c r="R30" i="44"/>
  <c r="Q30" i="44"/>
  <c r="Q31" i="44" s="1"/>
  <c r="T24" i="44"/>
  <c r="R24" i="44"/>
  <c r="AA24" i="44" s="1"/>
  <c r="AC24" i="44" s="1"/>
  <c r="Q24" i="44"/>
  <c r="T15" i="44"/>
  <c r="Q15" i="44"/>
  <c r="R15" i="44"/>
  <c r="AA15" i="44" s="1"/>
  <c r="AC15" i="44" s="1"/>
  <c r="T13" i="44"/>
  <c r="Q13" i="44"/>
  <c r="R13" i="44"/>
  <c r="AA13" i="44" s="1"/>
  <c r="AC13" i="44" s="1"/>
  <c r="E11" i="5" s="1"/>
  <c r="BZ363" i="84"/>
  <c r="BY403" i="84"/>
  <c r="BY405" i="84" s="1"/>
  <c r="CB366" i="84"/>
  <c r="CB367" i="84" s="1"/>
  <c r="CB402" i="84" s="1"/>
  <c r="G59" i="78"/>
  <c r="H57" i="78"/>
  <c r="CC374" i="84"/>
  <c r="CC375" i="84" s="1"/>
  <c r="CC376" i="84" s="1"/>
  <c r="CD371" i="84" s="1"/>
  <c r="M74" i="78"/>
  <c r="I58" i="78"/>
  <c r="L75" i="78"/>
  <c r="CB243" i="84"/>
  <c r="L76" i="78"/>
  <c r="K58" i="78" s="1"/>
  <c r="K77" i="78"/>
  <c r="CD300" i="84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F11" i="5" l="1"/>
  <c r="O25" i="44"/>
  <c r="T21" i="44"/>
  <c r="R21" i="44"/>
  <c r="AA21" i="44" s="1"/>
  <c r="AC21" i="44" s="1"/>
  <c r="E11" i="6" s="1"/>
  <c r="Q21" i="44"/>
  <c r="M75" i="78"/>
  <c r="M76" i="78" s="1"/>
  <c r="J58" i="78"/>
  <c r="CC366" i="84"/>
  <c r="CC367" i="84" s="1"/>
  <c r="CC402" i="84" s="1"/>
  <c r="H59" i="78"/>
  <c r="K57" i="78"/>
  <c r="CF374" i="84"/>
  <c r="CF375" i="84" s="1"/>
  <c r="I57" i="78"/>
  <c r="CD374" i="84"/>
  <c r="CD375" i="84" s="1"/>
  <c r="CD376" i="84" s="1"/>
  <c r="CE371" i="84" s="1"/>
  <c r="BZ368" i="84"/>
  <c r="BZ401" i="84"/>
  <c r="L77" i="78"/>
  <c r="L58" i="78" s="1"/>
  <c r="K78" i="78"/>
  <c r="CC238" i="84"/>
  <c r="CB404" i="84"/>
  <c r="CD306" i="84"/>
  <c r="I74" i="29"/>
  <c r="J74" i="29" s="1"/>
  <c r="I65" i="29"/>
  <c r="I56" i="29"/>
  <c r="I38" i="29"/>
  <c r="I29" i="29"/>
  <c r="J29" i="29" s="1"/>
  <c r="I20" i="29"/>
  <c r="J20" i="29" s="1"/>
  <c r="I11" i="29"/>
  <c r="J11" i="29" s="1"/>
  <c r="D65" i="29"/>
  <c r="E65" i="29" s="1"/>
  <c r="D56" i="29"/>
  <c r="E56" i="29" s="1"/>
  <c r="D47" i="29"/>
  <c r="E47" i="29" s="1"/>
  <c r="D38" i="29"/>
  <c r="E38" i="29" s="1"/>
  <c r="D29" i="29"/>
  <c r="E29" i="29" s="1"/>
  <c r="D20" i="29"/>
  <c r="E20" i="29" s="1"/>
  <c r="D11" i="29"/>
  <c r="E11" i="29" s="1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D6" i="81"/>
  <c r="E6" i="81" s="1"/>
  <c r="F6" i="81" s="1"/>
  <c r="G6" i="81" s="1"/>
  <c r="H6" i="81" s="1"/>
  <c r="I6" i="81" s="1"/>
  <c r="J6" i="81" s="1"/>
  <c r="K6" i="81" s="1"/>
  <c r="L6" i="81" s="1"/>
  <c r="M6" i="81" s="1"/>
  <c r="N6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A29" i="80" s="1"/>
  <c r="A30" i="80" s="1"/>
  <c r="D6" i="80"/>
  <c r="E6" i="80" s="1"/>
  <c r="F6" i="80" s="1"/>
  <c r="G6" i="80" s="1"/>
  <c r="H6" i="80" s="1"/>
  <c r="I6" i="80" s="1"/>
  <c r="J6" i="80" s="1"/>
  <c r="K6" i="80" s="1"/>
  <c r="L6" i="80" s="1"/>
  <c r="M6" i="80" s="1"/>
  <c r="N6" i="80" s="1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D6" i="79"/>
  <c r="E6" i="79" s="1"/>
  <c r="F6" i="79" s="1"/>
  <c r="G6" i="79" s="1"/>
  <c r="H6" i="79" s="1"/>
  <c r="I6" i="79" s="1"/>
  <c r="J6" i="79" s="1"/>
  <c r="K6" i="79" s="1"/>
  <c r="L6" i="79" s="1"/>
  <c r="M6" i="79" s="1"/>
  <c r="N6" i="79" s="1"/>
  <c r="D6" i="78"/>
  <c r="E6" i="78" s="1"/>
  <c r="F6" i="78" s="1"/>
  <c r="G6" i="78" s="1"/>
  <c r="H6" i="78" s="1"/>
  <c r="I6" i="78" s="1"/>
  <c r="J6" i="78" s="1"/>
  <c r="K6" i="78" s="1"/>
  <c r="L6" i="78" s="1"/>
  <c r="M6" i="78" s="1"/>
  <c r="N6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D6" i="77"/>
  <c r="E6" i="77" s="1"/>
  <c r="F6" i="77" s="1"/>
  <c r="G6" i="77" s="1"/>
  <c r="H6" i="77" s="1"/>
  <c r="I6" i="77" s="1"/>
  <c r="J6" i="77" s="1"/>
  <c r="K6" i="77" s="1"/>
  <c r="L6" i="77" s="1"/>
  <c r="M6" i="77" s="1"/>
  <c r="N6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A41" i="76" s="1"/>
  <c r="A42" i="76" s="1"/>
  <c r="A43" i="76" s="1"/>
  <c r="A44" i="76" s="1"/>
  <c r="D6" i="76"/>
  <c r="E6" i="76" s="1"/>
  <c r="F6" i="76" s="1"/>
  <c r="G6" i="76" s="1"/>
  <c r="H6" i="76" s="1"/>
  <c r="I6" i="76" s="1"/>
  <c r="J6" i="76" s="1"/>
  <c r="K6" i="76" s="1"/>
  <c r="L6" i="76" s="1"/>
  <c r="M6" i="76" s="1"/>
  <c r="N6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D6" i="75"/>
  <c r="E6" i="75" s="1"/>
  <c r="F6" i="75" s="1"/>
  <c r="G6" i="75" s="1"/>
  <c r="H6" i="75" s="1"/>
  <c r="I6" i="75" s="1"/>
  <c r="J6" i="75" s="1"/>
  <c r="K6" i="75" s="1"/>
  <c r="L6" i="75" s="1"/>
  <c r="M6" i="75" s="1"/>
  <c r="N6" i="75" s="1"/>
  <c r="A9" i="74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D6" i="74"/>
  <c r="E6" i="74" s="1"/>
  <c r="F6" i="74" s="1"/>
  <c r="G6" i="74" s="1"/>
  <c r="H6" i="74" s="1"/>
  <c r="I6" i="74" s="1"/>
  <c r="J6" i="74" s="1"/>
  <c r="K6" i="74" s="1"/>
  <c r="L6" i="74" s="1"/>
  <c r="M6" i="74" s="1"/>
  <c r="N6" i="74" s="1"/>
  <c r="A9" i="73"/>
  <c r="A10" i="73" s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D6" i="73"/>
  <c r="E6" i="73" s="1"/>
  <c r="F6" i="73" s="1"/>
  <c r="G6" i="73" s="1"/>
  <c r="H6" i="73" s="1"/>
  <c r="I6" i="73" s="1"/>
  <c r="J6" i="73" s="1"/>
  <c r="K6" i="73" s="1"/>
  <c r="L6" i="73" s="1"/>
  <c r="M6" i="73" s="1"/>
  <c r="N6" i="73" s="1"/>
  <c r="A9" i="72"/>
  <c r="A10" i="72" s="1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D6" i="72"/>
  <c r="E6" i="72" s="1"/>
  <c r="F6" i="72" s="1"/>
  <c r="G6" i="72" s="1"/>
  <c r="H6" i="72" s="1"/>
  <c r="I6" i="72" s="1"/>
  <c r="J6" i="72" s="1"/>
  <c r="K6" i="72" s="1"/>
  <c r="L6" i="72" s="1"/>
  <c r="M6" i="72" s="1"/>
  <c r="N6" i="72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D6" i="71"/>
  <c r="E6" i="71" s="1"/>
  <c r="F6" i="71" s="1"/>
  <c r="G6" i="71" s="1"/>
  <c r="H6" i="71" s="1"/>
  <c r="I6" i="71" s="1"/>
  <c r="J6" i="71" s="1"/>
  <c r="K6" i="71" s="1"/>
  <c r="L6" i="71" s="1"/>
  <c r="M6" i="71" s="1"/>
  <c r="N6" i="71" s="1"/>
  <c r="A9" i="70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D6" i="70"/>
  <c r="E6" i="70" s="1"/>
  <c r="F6" i="70" s="1"/>
  <c r="G6" i="70" s="1"/>
  <c r="H6" i="70" s="1"/>
  <c r="I6" i="70" s="1"/>
  <c r="J6" i="70" s="1"/>
  <c r="K6" i="70" s="1"/>
  <c r="L6" i="70" s="1"/>
  <c r="M6" i="70" s="1"/>
  <c r="N6" i="70" s="1"/>
  <c r="A9" i="69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D6" i="69"/>
  <c r="E6" i="69" s="1"/>
  <c r="F6" i="69" s="1"/>
  <c r="G6" i="69" s="1"/>
  <c r="H6" i="69" s="1"/>
  <c r="I6" i="69" s="1"/>
  <c r="J6" i="69" s="1"/>
  <c r="K6" i="69" s="1"/>
  <c r="L6" i="69" s="1"/>
  <c r="M6" i="69" s="1"/>
  <c r="N6" i="69" s="1"/>
  <c r="A9" i="68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D6" i="68"/>
  <c r="E6" i="68" s="1"/>
  <c r="F6" i="68" s="1"/>
  <c r="G6" i="68" s="1"/>
  <c r="H6" i="68" s="1"/>
  <c r="I6" i="68" s="1"/>
  <c r="J6" i="68" s="1"/>
  <c r="K6" i="68" s="1"/>
  <c r="L6" i="68" s="1"/>
  <c r="M6" i="68" s="1"/>
  <c r="N6" i="68" s="1"/>
  <c r="CA363" i="84" l="1"/>
  <c r="BZ403" i="84"/>
  <c r="BZ405" i="84" s="1"/>
  <c r="CD366" i="84"/>
  <c r="CD367" i="84" s="1"/>
  <c r="CD402" i="84" s="1"/>
  <c r="I59" i="78"/>
  <c r="CF366" i="84"/>
  <c r="CF367" i="84" s="1"/>
  <c r="CF402" i="84" s="1"/>
  <c r="K59" i="78"/>
  <c r="L57" i="78"/>
  <c r="CG374" i="84"/>
  <c r="CG375" i="84" s="1"/>
  <c r="J57" i="78"/>
  <c r="CE374" i="84"/>
  <c r="CE375" i="84" s="1"/>
  <c r="CE376" i="84" s="1"/>
  <c r="CF371" i="84" s="1"/>
  <c r="CF376" i="84" s="1"/>
  <c r="CG371" i="84" s="1"/>
  <c r="M77" i="78"/>
  <c r="CC243" i="84"/>
  <c r="L78" i="78"/>
  <c r="M58" i="78" s="1"/>
  <c r="K79" i="78"/>
  <c r="L79" i="78" s="1"/>
  <c r="N58" i="78" s="1"/>
  <c r="CE300" i="84"/>
  <c r="J38" i="29"/>
  <c r="I47" i="29"/>
  <c r="A31" i="80"/>
  <c r="A32" i="80" s="1"/>
  <c r="A33" i="80" s="1"/>
  <c r="A34" i="80" s="1"/>
  <c r="A35" i="80" s="1"/>
  <c r="A36" i="80" s="1"/>
  <c r="A37" i="80" s="1"/>
  <c r="A38" i="80" s="1"/>
  <c r="A39" i="80" s="1"/>
  <c r="A40" i="80" s="1"/>
  <c r="A41" i="80" s="1"/>
  <c r="A42" i="80" s="1"/>
  <c r="A43" i="80" s="1"/>
  <c r="A44" i="80" s="1"/>
  <c r="A31" i="77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31" i="75"/>
  <c r="J56" i="29"/>
  <c r="J65" i="29"/>
  <c r="O58" i="78" l="1"/>
  <c r="CG376" i="84"/>
  <c r="CH371" i="84" s="1"/>
  <c r="CE366" i="84"/>
  <c r="CE367" i="84" s="1"/>
  <c r="CE402" i="84" s="1"/>
  <c r="J59" i="78"/>
  <c r="N57" i="78"/>
  <c r="CI374" i="84"/>
  <c r="CI375" i="84" s="1"/>
  <c r="CA368" i="84"/>
  <c r="CA401" i="84"/>
  <c r="M57" i="78"/>
  <c r="CH374" i="84"/>
  <c r="CH375" i="84" s="1"/>
  <c r="CG366" i="84"/>
  <c r="CG367" i="84" s="1"/>
  <c r="CG402" i="84" s="1"/>
  <c r="L59" i="78"/>
  <c r="M78" i="78"/>
  <c r="M79" i="78" s="1"/>
  <c r="CD238" i="84"/>
  <c r="CC404" i="84"/>
  <c r="CE306" i="84"/>
  <c r="J47" i="29"/>
  <c r="J48" i="29" s="1"/>
  <c r="I48" i="29"/>
  <c r="CH376" i="84" l="1"/>
  <c r="CI371" i="84" s="1"/>
  <c r="CI376" i="84" s="1"/>
  <c r="CJ371" i="84" s="1"/>
  <c r="CJ376" i="84" s="1"/>
  <c r="CK371" i="84" s="1"/>
  <c r="CK376" i="84" s="1"/>
  <c r="CL371" i="84" s="1"/>
  <c r="CL376" i="84" s="1"/>
  <c r="CM371" i="84" s="1"/>
  <c r="CM376" i="84" s="1"/>
  <c r="CH366" i="84"/>
  <c r="CH367" i="84" s="1"/>
  <c r="CH402" i="84" s="1"/>
  <c r="M59" i="78"/>
  <c r="CI366" i="84"/>
  <c r="CI367" i="84" s="1"/>
  <c r="CI402" i="84" s="1"/>
  <c r="N59" i="78"/>
  <c r="O57" i="78"/>
  <c r="CB363" i="84"/>
  <c r="CA403" i="84"/>
  <c r="CA405" i="84" s="1"/>
  <c r="CD243" i="84"/>
  <c r="CF300" i="84"/>
  <c r="I55" i="29"/>
  <c r="I57" i="29" s="1"/>
  <c r="J55" i="29"/>
  <c r="J57" i="29" s="1"/>
  <c r="I64" i="29"/>
  <c r="I66" i="29" s="1"/>
  <c r="J64" i="29"/>
  <c r="J66" i="29" s="1"/>
  <c r="H14" i="88" l="1"/>
  <c r="H24" i="88" s="1"/>
  <c r="H16" i="3" s="1"/>
  <c r="CB368" i="84"/>
  <c r="CB401" i="84"/>
  <c r="CD404" i="84"/>
  <c r="CE238" i="84"/>
  <c r="CF306" i="84"/>
  <c r="J39" i="29"/>
  <c r="I39" i="29"/>
  <c r="I10" i="29"/>
  <c r="I12" i="29" s="1"/>
  <c r="J19" i="29"/>
  <c r="J21" i="29" s="1"/>
  <c r="J10" i="29"/>
  <c r="J12" i="29" s="1"/>
  <c r="I19" i="29"/>
  <c r="I21" i="29" s="1"/>
  <c r="CC363" i="84" l="1"/>
  <c r="CB403" i="84"/>
  <c r="CB405" i="84" s="1"/>
  <c r="CE243" i="84"/>
  <c r="CG300" i="84"/>
  <c r="C14" i="22"/>
  <c r="C17" i="22"/>
  <c r="C35" i="22" s="1"/>
  <c r="P12" i="18" s="1"/>
  <c r="C13" i="22"/>
  <c r="C16" i="22"/>
  <c r="C15" i="22"/>
  <c r="C33" i="22" s="1"/>
  <c r="N12" i="18" s="1"/>
  <c r="CC368" i="84" l="1"/>
  <c r="CC401" i="84"/>
  <c r="CE404" i="84"/>
  <c r="CF238" i="84"/>
  <c r="CG306" i="84"/>
  <c r="C34" i="22"/>
  <c r="O12" i="18" s="1"/>
  <c r="CD363" i="84" l="1"/>
  <c r="CC403" i="84"/>
  <c r="CC405" i="84" s="1"/>
  <c r="CF243" i="84"/>
  <c r="CH300" i="84"/>
  <c r="A9" i="64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CD368" i="84" l="1"/>
  <c r="CD401" i="84"/>
  <c r="CG238" i="84"/>
  <c r="CF404" i="84"/>
  <c r="CH306" i="84"/>
  <c r="CE363" i="84" l="1"/>
  <c r="CD403" i="84"/>
  <c r="CD405" i="84" s="1"/>
  <c r="CG243" i="84"/>
  <c r="CI300" i="84"/>
  <c r="CE368" i="84" l="1"/>
  <c r="CE401" i="84"/>
  <c r="CH238" i="84"/>
  <c r="CG404" i="84"/>
  <c r="CI306" i="84"/>
  <c r="CF363" i="84" l="1"/>
  <c r="CE403" i="84"/>
  <c r="CE405" i="84" s="1"/>
  <c r="CH243" i="84"/>
  <c r="CJ300" i="84"/>
  <c r="G12" i="88"/>
  <c r="G22" i="88" s="1"/>
  <c r="G14" i="3" s="1"/>
  <c r="CF368" i="84" l="1"/>
  <c r="CF401" i="84"/>
  <c r="CI238" i="84"/>
  <c r="CH404" i="84"/>
  <c r="CJ306" i="84"/>
  <c r="CG363" i="84" l="1"/>
  <c r="CF403" i="84"/>
  <c r="CF405" i="84" s="1"/>
  <c r="CI243" i="84"/>
  <c r="CK300" i="84"/>
  <c r="CG368" i="84" l="1"/>
  <c r="CG401" i="84"/>
  <c r="CJ238" i="84"/>
  <c r="CI404" i="84"/>
  <c r="CK306" i="84"/>
  <c r="CH363" i="84" l="1"/>
  <c r="CG403" i="84"/>
  <c r="CG405" i="84" s="1"/>
  <c r="CJ243" i="84"/>
  <c r="CL300" i="84"/>
  <c r="C11" i="18"/>
  <c r="CH368" i="84" l="1"/>
  <c r="CH401" i="84"/>
  <c r="CK238" i="84"/>
  <c r="CJ404" i="84"/>
  <c r="CL306" i="84"/>
  <c r="CM300" i="84" s="1"/>
  <c r="CM306" i="84" s="1"/>
  <c r="A4" i="46"/>
  <c r="CI363" i="84" l="1"/>
  <c r="CH403" i="84"/>
  <c r="CH405" i="84" s="1"/>
  <c r="CK243" i="84"/>
  <c r="A2" i="46"/>
  <c r="A4" i="45"/>
  <c r="A2" i="45"/>
  <c r="A4" i="44"/>
  <c r="A2" i="44"/>
  <c r="K39" i="46"/>
  <c r="U34" i="44" s="1"/>
  <c r="K38" i="46"/>
  <c r="U33" i="44" s="1"/>
  <c r="J35" i="46"/>
  <c r="J34" i="46"/>
  <c r="D36" i="46"/>
  <c r="J32" i="46"/>
  <c r="E30" i="46"/>
  <c r="J28" i="46"/>
  <c r="G27" i="46"/>
  <c r="J25" i="46"/>
  <c r="J24" i="46"/>
  <c r="D30" i="46"/>
  <c r="J21" i="46"/>
  <c r="J19" i="46"/>
  <c r="G20" i="46"/>
  <c r="J18" i="46"/>
  <c r="J17" i="46"/>
  <c r="J15" i="46"/>
  <c r="J13" i="46"/>
  <c r="J10" i="46"/>
  <c r="A10" i="46"/>
  <c r="A82" i="45"/>
  <c r="D81" i="45"/>
  <c r="A81" i="45"/>
  <c r="D80" i="45"/>
  <c r="A80" i="45"/>
  <c r="A79" i="45"/>
  <c r="A78" i="45"/>
  <c r="D77" i="45"/>
  <c r="A77" i="45"/>
  <c r="D76" i="45"/>
  <c r="A76" i="45"/>
  <c r="A75" i="45"/>
  <c r="A74" i="45"/>
  <c r="D73" i="45"/>
  <c r="A73" i="45"/>
  <c r="D72" i="45"/>
  <c r="A72" i="45"/>
  <c r="A71" i="45"/>
  <c r="G61" i="45"/>
  <c r="G59" i="45"/>
  <c r="G57" i="45"/>
  <c r="G54" i="45"/>
  <c r="G49" i="45"/>
  <c r="G47" i="45"/>
  <c r="G45" i="45"/>
  <c r="F35" i="45"/>
  <c r="G34" i="45"/>
  <c r="J29" i="45"/>
  <c r="I29" i="45"/>
  <c r="F29" i="45"/>
  <c r="D29" i="45"/>
  <c r="C29" i="45"/>
  <c r="C31" i="44"/>
  <c r="E31" i="44"/>
  <c r="D31" i="44"/>
  <c r="Q25" i="44"/>
  <c r="E25" i="44"/>
  <c r="D25" i="44"/>
  <c r="C25" i="44"/>
  <c r="E19" i="44"/>
  <c r="D19" i="44"/>
  <c r="C19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Q10" i="44"/>
  <c r="E10" i="44"/>
  <c r="D10" i="44"/>
  <c r="C10" i="44"/>
  <c r="J27" i="46" l="1"/>
  <c r="CI368" i="84"/>
  <c r="CI401" i="84"/>
  <c r="CK404" i="84"/>
  <c r="CL238" i="84"/>
  <c r="C37" i="44"/>
  <c r="C41" i="44" s="1"/>
  <c r="E37" i="44"/>
  <c r="E41" i="44" s="1"/>
  <c r="D37" i="44"/>
  <c r="D41" i="44" s="1"/>
  <c r="V33" i="44"/>
  <c r="V34" i="44"/>
  <c r="G35" i="45"/>
  <c r="R10" i="44"/>
  <c r="J36" i="46"/>
  <c r="G29" i="45"/>
  <c r="J14" i="46"/>
  <c r="T25" i="44"/>
  <c r="G58" i="45"/>
  <c r="F62" i="45"/>
  <c r="E29" i="45"/>
  <c r="D22" i="46"/>
  <c r="J16" i="46"/>
  <c r="T10" i="44"/>
  <c r="R31" i="44"/>
  <c r="AA31" i="44" s="1"/>
  <c r="AC31" i="44" s="1"/>
  <c r="G11" i="5" s="1"/>
  <c r="G15" i="5" s="1"/>
  <c r="J9" i="46"/>
  <c r="J11" i="46" s="1"/>
  <c r="D11" i="46"/>
  <c r="J20" i="46"/>
  <c r="E22" i="46"/>
  <c r="E43" i="46" s="1"/>
  <c r="D71" i="45"/>
  <c r="D75" i="45"/>
  <c r="D79" i="45"/>
  <c r="J29" i="46"/>
  <c r="H29" i="45"/>
  <c r="G60" i="45"/>
  <c r="D74" i="45"/>
  <c r="D78" i="45"/>
  <c r="D82" i="45"/>
  <c r="J26" i="46"/>
  <c r="D43" i="46" l="1"/>
  <c r="CJ363" i="84"/>
  <c r="G14" i="88"/>
  <c r="G24" i="88" s="1"/>
  <c r="G16" i="3" s="1"/>
  <c r="CI403" i="84"/>
  <c r="CI405" i="84" s="1"/>
  <c r="D85" i="45"/>
  <c r="X33" i="44"/>
  <c r="Y33" i="44"/>
  <c r="X34" i="44"/>
  <c r="Y34" i="44"/>
  <c r="R25" i="44"/>
  <c r="J30" i="46"/>
  <c r="J22" i="46"/>
  <c r="G62" i="45"/>
  <c r="D83" i="45"/>
  <c r="J43" i="46" l="1"/>
  <c r="CJ368" i="84"/>
  <c r="CJ401" i="84"/>
  <c r="G21" i="45"/>
  <c r="B21" i="45"/>
  <c r="J21" i="45"/>
  <c r="F21" i="45"/>
  <c r="E21" i="45"/>
  <c r="I21" i="45"/>
  <c r="H21" i="45"/>
  <c r="T17" i="44" l="1"/>
  <c r="R17" i="44"/>
  <c r="AA17" i="44" s="1"/>
  <c r="AC17" i="44" s="1"/>
  <c r="Q17" i="44"/>
  <c r="CK363" i="84"/>
  <c r="CJ403" i="84"/>
  <c r="CJ405" i="84" s="1"/>
  <c r="B23" i="45"/>
  <c r="B27" i="45" s="1"/>
  <c r="K25" i="45"/>
  <c r="N25" i="45"/>
  <c r="L25" i="45"/>
  <c r="D25" i="45"/>
  <c r="D23" i="45"/>
  <c r="C21" i="45"/>
  <c r="F23" i="45"/>
  <c r="F25" i="45"/>
  <c r="G25" i="45"/>
  <c r="G23" i="45"/>
  <c r="H25" i="45"/>
  <c r="H23" i="45"/>
  <c r="J23" i="45"/>
  <c r="J25" i="45"/>
  <c r="I25" i="45"/>
  <c r="I23" i="45"/>
  <c r="E25" i="45"/>
  <c r="E23" i="45"/>
  <c r="T16" i="44" l="1"/>
  <c r="T19" i="44" s="1"/>
  <c r="R16" i="44"/>
  <c r="Q16" i="44"/>
  <c r="Q19" i="44" s="1"/>
  <c r="O19" i="44"/>
  <c r="CK368" i="84"/>
  <c r="CK401" i="84"/>
  <c r="K27" i="45"/>
  <c r="N27" i="45"/>
  <c r="L27" i="45"/>
  <c r="E27" i="45"/>
  <c r="I27" i="45"/>
  <c r="G27" i="45"/>
  <c r="D27" i="45"/>
  <c r="H27" i="45"/>
  <c r="C27" i="45"/>
  <c r="F27" i="45"/>
  <c r="J27" i="45"/>
  <c r="C23" i="45"/>
  <c r="C25" i="45"/>
  <c r="AA16" i="44" l="1"/>
  <c r="AC16" i="44" s="1"/>
  <c r="D11" i="6" s="1"/>
  <c r="R19" i="44"/>
  <c r="CL363" i="84"/>
  <c r="CK403" i="84"/>
  <c r="CK405" i="84" s="1"/>
  <c r="CL368" i="84" l="1"/>
  <c r="CM363" i="84" s="1"/>
  <c r="CM368" i="84" s="1"/>
  <c r="CL401" i="84"/>
  <c r="A4" i="29"/>
  <c r="A2" i="29"/>
  <c r="A4" i="31"/>
  <c r="A2" i="31"/>
  <c r="A4" i="6"/>
  <c r="A2" i="6"/>
  <c r="A4" i="5"/>
  <c r="A2" i="5"/>
  <c r="A4" i="12"/>
  <c r="A2" i="12"/>
  <c r="A4" i="3"/>
  <c r="A2" i="3"/>
  <c r="A4" i="2"/>
  <c r="A2" i="2"/>
  <c r="I12" i="31" l="1"/>
  <c r="H12" i="31"/>
  <c r="H14" i="31" l="1"/>
  <c r="C12" i="22" l="1"/>
  <c r="N11" i="40"/>
  <c r="C11" i="22" s="1"/>
  <c r="A10" i="31" l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D18" i="31" l="1"/>
  <c r="D14" i="29"/>
  <c r="E55" i="29"/>
  <c r="E57" i="29" s="1"/>
  <c r="D55" i="29"/>
  <c r="D57" i="29" s="1"/>
  <c r="E46" i="29"/>
  <c r="E48" i="29" s="1"/>
  <c r="D46" i="29"/>
  <c r="D48" i="29" s="1"/>
  <c r="E19" i="29"/>
  <c r="D19" i="29"/>
  <c r="E10" i="29"/>
  <c r="D10" i="29"/>
  <c r="I77" i="29" l="1"/>
  <c r="I68" i="29"/>
  <c r="I70" i="29" s="1"/>
  <c r="CL263" i="84" s="1"/>
  <c r="CL264" i="84" s="1"/>
  <c r="CL265" i="84" s="1"/>
  <c r="CM261" i="84" s="1"/>
  <c r="I59" i="29"/>
  <c r="I61" i="29" s="1"/>
  <c r="CL256" i="84" s="1"/>
  <c r="CL257" i="84" s="1"/>
  <c r="CL258" i="84" s="1"/>
  <c r="CM254" i="84" s="1"/>
  <c r="I41" i="29"/>
  <c r="I43" i="29" s="1"/>
  <c r="CL241" i="84" s="1"/>
  <c r="CL242" i="84" s="1"/>
  <c r="CL243" i="84" s="1"/>
  <c r="CM238" i="84" s="1"/>
  <c r="I32" i="29"/>
  <c r="E23" i="29"/>
  <c r="I14" i="29"/>
  <c r="I16" i="29" s="1"/>
  <c r="CL219" i="84" s="1"/>
  <c r="CL220" i="84" s="1"/>
  <c r="CL221" i="84" s="1"/>
  <c r="CM217" i="84" s="1"/>
  <c r="I50" i="29"/>
  <c r="I52" i="29" s="1"/>
  <c r="CL249" i="84" s="1"/>
  <c r="CL250" i="84" s="1"/>
  <c r="CL251" i="84" s="1"/>
  <c r="CM246" i="84" s="1"/>
  <c r="J77" i="29"/>
  <c r="J68" i="29"/>
  <c r="J70" i="29" s="1"/>
  <c r="CM263" i="84" s="1"/>
  <c r="CM264" i="84" s="1"/>
  <c r="J59" i="29"/>
  <c r="J61" i="29" s="1"/>
  <c r="CM256" i="84" s="1"/>
  <c r="CM257" i="84" s="1"/>
  <c r="J41" i="29"/>
  <c r="J43" i="29" s="1"/>
  <c r="CM241" i="84" s="1"/>
  <c r="CM242" i="84" s="1"/>
  <c r="J32" i="29"/>
  <c r="D23" i="29"/>
  <c r="J14" i="29"/>
  <c r="J16" i="29" s="1"/>
  <c r="CM219" i="84" s="1"/>
  <c r="CM220" i="84" s="1"/>
  <c r="E68" i="29"/>
  <c r="E59" i="29"/>
  <c r="E50" i="29"/>
  <c r="E52" i="29" s="1"/>
  <c r="CM52" i="84" s="1"/>
  <c r="CM53" i="84" s="1"/>
  <c r="E41" i="29"/>
  <c r="E32" i="29"/>
  <c r="J23" i="29"/>
  <c r="J25" i="29" s="1"/>
  <c r="CM226" i="84" s="1"/>
  <c r="CM227" i="84" s="1"/>
  <c r="E14" i="29"/>
  <c r="J50" i="29"/>
  <c r="J52" i="29" s="1"/>
  <c r="CM249" i="84" s="1"/>
  <c r="CM250" i="84" s="1"/>
  <c r="D68" i="29"/>
  <c r="D59" i="29"/>
  <c r="D50" i="29"/>
  <c r="D41" i="29"/>
  <c r="D32" i="29"/>
  <c r="I23" i="29"/>
  <c r="I25" i="29" s="1"/>
  <c r="CL226" i="84" s="1"/>
  <c r="CL227" i="84" s="1"/>
  <c r="CL228" i="84" s="1"/>
  <c r="CM224" i="84" s="1"/>
  <c r="CM228" i="84" s="1"/>
  <c r="E10" i="88" s="1"/>
  <c r="D28" i="29"/>
  <c r="D30" i="29" s="1"/>
  <c r="I28" i="29"/>
  <c r="I30" i="29" s="1"/>
  <c r="I34" i="29" s="1"/>
  <c r="CL233" i="84" s="1"/>
  <c r="CL234" i="84" s="1"/>
  <c r="CL235" i="84" s="1"/>
  <c r="CM231" i="84" s="1"/>
  <c r="CM235" i="84" s="1"/>
  <c r="F10" i="88" s="1"/>
  <c r="E28" i="29"/>
  <c r="E30" i="29" s="1"/>
  <c r="E34" i="29" s="1"/>
  <c r="CM37" i="84" s="1"/>
  <c r="CM38" i="84" s="1"/>
  <c r="J28" i="29"/>
  <c r="J30" i="29" s="1"/>
  <c r="J34" i="29" s="1"/>
  <c r="CM233" i="84" s="1"/>
  <c r="CM234" i="84" s="1"/>
  <c r="E61" i="29"/>
  <c r="CM60" i="84" s="1"/>
  <c r="CM61" i="84" s="1"/>
  <c r="D61" i="29"/>
  <c r="CL60" i="84" s="1"/>
  <c r="CL61" i="84" s="1"/>
  <c r="CL62" i="84" s="1"/>
  <c r="CM57" i="84" s="1"/>
  <c r="CM62" i="84" s="1"/>
  <c r="D52" i="29"/>
  <c r="CL52" i="84" s="1"/>
  <c r="CL53" i="84" s="1"/>
  <c r="CL54" i="84" s="1"/>
  <c r="CM50" i="84" s="1"/>
  <c r="CM54" i="84" s="1"/>
  <c r="I22" i="31"/>
  <c r="E14" i="2" s="1"/>
  <c r="H24" i="31"/>
  <c r="D16" i="2" s="1"/>
  <c r="H22" i="31"/>
  <c r="D14" i="2" s="1"/>
  <c r="E39" i="29"/>
  <c r="D39" i="29"/>
  <c r="E21" i="29"/>
  <c r="E25" i="29" s="1"/>
  <c r="CM29" i="84" s="1"/>
  <c r="CM30" i="84" s="1"/>
  <c r="D21" i="29"/>
  <c r="E12" i="29"/>
  <c r="E16" i="29" s="1"/>
  <c r="CM11" i="84" s="1"/>
  <c r="CM12" i="84" s="1"/>
  <c r="D12" i="29"/>
  <c r="D16" i="29" s="1"/>
  <c r="CL11" i="84" s="1"/>
  <c r="CL12" i="84" s="1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E8" i="29"/>
  <c r="J8" i="29" s="1"/>
  <c r="E22" i="2"/>
  <c r="D22" i="2"/>
  <c r="J22" i="3"/>
  <c r="I22" i="3"/>
  <c r="CM251" i="84" l="1"/>
  <c r="H10" i="88" s="1"/>
  <c r="H16" i="88" s="1"/>
  <c r="CM243" i="84"/>
  <c r="G10" i="88" s="1"/>
  <c r="G16" i="88" s="1"/>
  <c r="F16" i="88"/>
  <c r="F20" i="88"/>
  <c r="CM221" i="84"/>
  <c r="D10" i="88" s="1"/>
  <c r="CM258" i="84"/>
  <c r="I10" i="88" s="1"/>
  <c r="CM265" i="84"/>
  <c r="J10" i="88" s="1"/>
  <c r="CL13" i="84"/>
  <c r="E16" i="88"/>
  <c r="E20" i="88"/>
  <c r="D43" i="29"/>
  <c r="CL45" i="84" s="1"/>
  <c r="CL46" i="84" s="1"/>
  <c r="CL47" i="84" s="1"/>
  <c r="CM42" i="84" s="1"/>
  <c r="D25" i="29"/>
  <c r="CL29" i="84" s="1"/>
  <c r="CL30" i="84" s="1"/>
  <c r="CL31" i="84" s="1"/>
  <c r="CM26" i="84" s="1"/>
  <c r="CM31" i="84" s="1"/>
  <c r="E43" i="29"/>
  <c r="CM45" i="84" s="1"/>
  <c r="CM46" i="84" s="1"/>
  <c r="D34" i="29"/>
  <c r="CL37" i="84" s="1"/>
  <c r="CL38" i="84" s="1"/>
  <c r="CL39" i="84" s="1"/>
  <c r="CM34" i="84" s="1"/>
  <c r="CM39" i="84" s="1"/>
  <c r="D64" i="29"/>
  <c r="D66" i="29" s="1"/>
  <c r="D70" i="29" s="1"/>
  <c r="CL68" i="84" s="1"/>
  <c r="CL69" i="84" s="1"/>
  <c r="CL70" i="84" s="1"/>
  <c r="CM65" i="84" s="1"/>
  <c r="I73" i="29"/>
  <c r="I75" i="29" s="1"/>
  <c r="I79" i="29" s="1"/>
  <c r="CL271" i="84" s="1"/>
  <c r="CL272" i="84" s="1"/>
  <c r="CL273" i="84" s="1"/>
  <c r="CM268" i="84" s="1"/>
  <c r="E64" i="29"/>
  <c r="E66" i="29" s="1"/>
  <c r="E70" i="29" s="1"/>
  <c r="CM68" i="84" s="1"/>
  <c r="CM69" i="84" s="1"/>
  <c r="J73" i="29"/>
  <c r="J75" i="29" s="1"/>
  <c r="J79" i="29" s="1"/>
  <c r="CM271" i="84" s="1"/>
  <c r="CM272" i="84" s="1"/>
  <c r="J22" i="31"/>
  <c r="H14" i="1" s="1"/>
  <c r="I10" i="31"/>
  <c r="I20" i="31" s="1"/>
  <c r="E12" i="2" s="1"/>
  <c r="H10" i="31"/>
  <c r="H16" i="31" s="1"/>
  <c r="E22" i="3"/>
  <c r="E22" i="1"/>
  <c r="F22" i="1"/>
  <c r="F22" i="3"/>
  <c r="D22" i="1"/>
  <c r="G22" i="3"/>
  <c r="H20" i="88" l="1"/>
  <c r="H12" i="3" s="1"/>
  <c r="CM273" i="84"/>
  <c r="K10" i="88" s="1"/>
  <c r="G20" i="88"/>
  <c r="G12" i="3" s="1"/>
  <c r="CM402" i="84"/>
  <c r="CM70" i="84"/>
  <c r="CM47" i="84"/>
  <c r="K16" i="88"/>
  <c r="K20" i="88"/>
  <c r="K12" i="3" s="1"/>
  <c r="CM9" i="84"/>
  <c r="CL404" i="84"/>
  <c r="CL403" i="84"/>
  <c r="CL402" i="84"/>
  <c r="F26" i="88"/>
  <c r="F12" i="3"/>
  <c r="J16" i="88"/>
  <c r="J20" i="88"/>
  <c r="E26" i="88"/>
  <c r="E12" i="3"/>
  <c r="H26" i="88"/>
  <c r="D16" i="88"/>
  <c r="D20" i="88"/>
  <c r="I16" i="88"/>
  <c r="I20" i="88"/>
  <c r="J10" i="31"/>
  <c r="H20" i="31"/>
  <c r="H22" i="1"/>
  <c r="CL405" i="84" l="1"/>
  <c r="G26" i="88"/>
  <c r="I12" i="3"/>
  <c r="I26" i="88"/>
  <c r="J26" i="88"/>
  <c r="J12" i="3"/>
  <c r="CM13" i="84"/>
  <c r="CM401" i="84"/>
  <c r="D26" i="88"/>
  <c r="D12" i="3"/>
  <c r="K26" i="88"/>
  <c r="J20" i="31"/>
  <c r="H12" i="1" s="1"/>
  <c r="H26" i="31"/>
  <c r="D12" i="2"/>
  <c r="CM404" i="84" l="1"/>
  <c r="CM403" i="84"/>
  <c r="G21" i="5"/>
  <c r="CM405" i="84" l="1"/>
  <c r="F11" i="18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E15" i="5"/>
  <c r="A12" i="6"/>
  <c r="A13" i="6" s="1"/>
  <c r="F21" i="5"/>
  <c r="E21" i="5"/>
  <c r="A12" i="5"/>
  <c r="A13" i="5" s="1"/>
  <c r="A14" i="5" s="1"/>
  <c r="A15" i="5" s="1"/>
  <c r="A16" i="5" s="1"/>
  <c r="A17" i="5" s="1"/>
  <c r="D15" i="5"/>
  <c r="A12" i="3"/>
  <c r="A13" i="3" s="1"/>
  <c r="A14" i="3" s="1"/>
  <c r="A15" i="3" s="1"/>
  <c r="A16" i="3" s="1"/>
  <c r="A17" i="3" s="1"/>
  <c r="A18" i="3" s="1"/>
  <c r="A19" i="3" s="1"/>
  <c r="A20" i="3" s="1"/>
  <c r="A12" i="2"/>
  <c r="A12" i="1"/>
  <c r="A13" i="1" s="1"/>
  <c r="A14" i="1" s="1"/>
  <c r="A15" i="1" s="1"/>
  <c r="A16" i="1" s="1"/>
  <c r="A22" i="12" l="1"/>
  <c r="A23" i="12" s="1"/>
  <c r="A18" i="5"/>
  <c r="A19" i="5" s="1"/>
  <c r="A20" i="5" s="1"/>
  <c r="A21" i="5" s="1"/>
  <c r="A22" i="5" s="1"/>
  <c r="A23" i="5" s="1"/>
  <c r="A17" i="1"/>
  <c r="A18" i="1" s="1"/>
  <c r="A19" i="1" s="1"/>
  <c r="A20" i="1" s="1"/>
  <c r="D19" i="6"/>
  <c r="D17" i="6"/>
  <c r="A21" i="3"/>
  <c r="A22" i="3" s="1"/>
  <c r="A23" i="3" s="1"/>
  <c r="A24" i="3" s="1"/>
  <c r="A25" i="3" s="1"/>
  <c r="A26" i="3" s="1"/>
  <c r="A27" i="3" s="1"/>
  <c r="A28" i="3" s="1"/>
  <c r="A29" i="3" s="1"/>
  <c r="A30" i="3" s="1"/>
  <c r="C15" i="5"/>
  <c r="A13" i="2"/>
  <c r="A14" i="2" s="1"/>
  <c r="A15" i="2" s="1"/>
  <c r="A16" i="2" s="1"/>
  <c r="A17" i="2" s="1"/>
  <c r="A18" i="2" s="1"/>
  <c r="A19" i="2" s="1"/>
  <c r="A20" i="2" s="1"/>
  <c r="E19" i="6"/>
  <c r="E17" i="6"/>
  <c r="A14" i="6"/>
  <c r="A15" i="6" s="1"/>
  <c r="C17" i="6"/>
  <c r="F15" i="5"/>
  <c r="C20" i="3"/>
  <c r="C32" i="22"/>
  <c r="M12" i="18" s="1"/>
  <c r="C24" i="3" l="1"/>
  <c r="C30" i="3"/>
  <c r="C21" i="5"/>
  <c r="C24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C20" i="1"/>
  <c r="A16" i="6"/>
  <c r="A17" i="6" s="1"/>
  <c r="A18" i="6" s="1"/>
  <c r="A19" i="6" s="1"/>
  <c r="A20" i="6" s="1"/>
  <c r="A21" i="6" s="1"/>
  <c r="A22" i="6" s="1"/>
  <c r="A23" i="6" s="1"/>
  <c r="A24" i="6" s="1"/>
  <c r="A25" i="6" s="1"/>
  <c r="C19" i="6"/>
  <c r="C32" i="3"/>
  <c r="A31" i="3"/>
  <c r="A32" i="3" s="1"/>
  <c r="A24" i="5"/>
  <c r="A25" i="5" s="1"/>
  <c r="C27" i="5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C30" i="1"/>
  <c r="C20" i="2"/>
  <c r="C24" i="2" l="1"/>
  <c r="C30" i="2"/>
  <c r="C30" i="22"/>
  <c r="K12" i="18" s="1"/>
  <c r="C29" i="22"/>
  <c r="C32" i="2"/>
  <c r="A31" i="2"/>
  <c r="A32" i="2" s="1"/>
  <c r="A26" i="5"/>
  <c r="A27" i="5" s="1"/>
  <c r="C29" i="6"/>
  <c r="A26" i="6"/>
  <c r="A27" i="6" s="1"/>
  <c r="A31" i="1"/>
  <c r="A32" i="1" s="1"/>
  <c r="C32" i="1"/>
  <c r="J12" i="18" l="1"/>
  <c r="A28" i="5"/>
  <c r="A29" i="5" s="1"/>
  <c r="C29" i="5"/>
  <c r="C31" i="22"/>
  <c r="L12" i="18" s="1"/>
  <c r="C31" i="6"/>
  <c r="A28" i="6"/>
  <c r="A29" i="6" s="1"/>
  <c r="I12" i="18" l="1"/>
  <c r="C36" i="22"/>
  <c r="A30" i="6"/>
  <c r="A31" i="6" s="1"/>
  <c r="C33" i="6"/>
  <c r="A30" i="5"/>
  <c r="A31" i="5" s="1"/>
  <c r="A32" i="5" s="1"/>
  <c r="A33" i="5" s="1"/>
  <c r="A34" i="5" s="1"/>
  <c r="A35" i="5" s="1"/>
  <c r="C31" i="5"/>
  <c r="O24" i="18" l="1"/>
  <c r="C14" i="18"/>
  <c r="N14" i="18"/>
  <c r="N24" i="18"/>
  <c r="P24" i="18"/>
  <c r="O14" i="18"/>
  <c r="J24" i="18"/>
  <c r="K24" i="18"/>
  <c r="P14" i="18"/>
  <c r="M24" i="18"/>
  <c r="L24" i="18"/>
  <c r="M14" i="18"/>
  <c r="K14" i="18"/>
  <c r="L14" i="18"/>
  <c r="J14" i="18"/>
  <c r="A36" i="5"/>
  <c r="A37" i="5" s="1"/>
  <c r="C39" i="5"/>
  <c r="A32" i="6"/>
  <c r="A33" i="6" s="1"/>
  <c r="C35" i="6"/>
  <c r="I24" i="18" l="1"/>
  <c r="I14" i="18"/>
  <c r="A34" i="6"/>
  <c r="A35" i="6" s="1"/>
  <c r="A36" i="6" s="1"/>
  <c r="A37" i="6" s="1"/>
  <c r="A38" i="6" s="1"/>
  <c r="A39" i="6" s="1"/>
  <c r="A40" i="6" s="1"/>
  <c r="A41" i="6" s="1"/>
  <c r="C37" i="6"/>
  <c r="A38" i="5"/>
  <c r="A39" i="5" s="1"/>
  <c r="C41" i="5"/>
  <c r="A40" i="5" l="1"/>
  <c r="A41" i="5" s="1"/>
  <c r="A42" i="5" s="1"/>
  <c r="A43" i="5" s="1"/>
  <c r="A42" i="6"/>
  <c r="A43" i="6" s="1"/>
  <c r="C45" i="6"/>
  <c r="A44" i="6" l="1"/>
  <c r="A45" i="6" s="1"/>
  <c r="A46" i="6" s="1"/>
  <c r="A47" i="6" s="1"/>
  <c r="C47" i="6"/>
  <c r="C43" i="5"/>
  <c r="C16" i="18" l="1"/>
  <c r="D14" i="18" s="1"/>
  <c r="D15" i="18" l="1"/>
  <c r="C20" i="18" s="1"/>
  <c r="I26" i="18" s="1"/>
  <c r="C19" i="18"/>
  <c r="I16" i="18" s="1"/>
  <c r="O28" i="18" l="1"/>
  <c r="J18" i="3" s="1"/>
  <c r="M28" i="18"/>
  <c r="G18" i="3" s="1"/>
  <c r="M18" i="18"/>
  <c r="G18" i="1" s="1"/>
  <c r="L18" i="18"/>
  <c r="F18" i="1" s="1"/>
  <c r="P28" i="18"/>
  <c r="K18" i="3" s="1"/>
  <c r="K20" i="3" s="1"/>
  <c r="K24" i="3" s="1"/>
  <c r="N28" i="18"/>
  <c r="I18" i="3" s="1"/>
  <c r="P18" i="18"/>
  <c r="H18" i="1" s="1"/>
  <c r="J28" i="18"/>
  <c r="J18" i="18"/>
  <c r="K28" i="18"/>
  <c r="E18" i="3" s="1"/>
  <c r="N18" i="18"/>
  <c r="D18" i="2" s="1"/>
  <c r="D20" i="2" s="1"/>
  <c r="D24" i="2" s="1"/>
  <c r="L28" i="18"/>
  <c r="F18" i="3" s="1"/>
  <c r="O18" i="18"/>
  <c r="E18" i="2" s="1"/>
  <c r="K18" i="18"/>
  <c r="E18" i="1" s="1"/>
  <c r="C21" i="18"/>
  <c r="D16" i="18"/>
  <c r="G20" i="3" l="1"/>
  <c r="G24" i="3" s="1"/>
  <c r="F25" i="87" s="1"/>
  <c r="H18" i="3"/>
  <c r="H20" i="3" s="1"/>
  <c r="H24" i="3" s="1"/>
  <c r="G25" i="87" s="1"/>
  <c r="D25" i="6"/>
  <c r="D29" i="6" s="1"/>
  <c r="D33" i="6" s="1"/>
  <c r="D18" i="3"/>
  <c r="I28" i="18"/>
  <c r="I18" i="18"/>
  <c r="D18" i="1"/>
  <c r="D25" i="87" l="1"/>
  <c r="D32" i="77"/>
  <c r="D24" i="77"/>
  <c r="D34" i="70"/>
  <c r="D26" i="70"/>
  <c r="E24" i="77" l="1"/>
  <c r="E32" i="77"/>
  <c r="E26" i="70"/>
  <c r="E34" i="70"/>
  <c r="D26" i="68"/>
  <c r="F32" i="77" l="1"/>
  <c r="F24" i="77"/>
  <c r="D34" i="73"/>
  <c r="F34" i="70"/>
  <c r="F26" i="70"/>
  <c r="G32" i="77"/>
  <c r="D34" i="71"/>
  <c r="G24" i="77" l="1"/>
  <c r="E34" i="73"/>
  <c r="D26" i="73"/>
  <c r="D26" i="71"/>
  <c r="G26" i="70"/>
  <c r="G34" i="70"/>
  <c r="D26" i="69"/>
  <c r="E26" i="69" s="1"/>
  <c r="D34" i="69"/>
  <c r="E34" i="69" s="1"/>
  <c r="F34" i="69" s="1"/>
  <c r="E26" i="68"/>
  <c r="F26" i="68" s="1"/>
  <c r="H32" i="77"/>
  <c r="E34" i="71"/>
  <c r="H24" i="77" l="1"/>
  <c r="E26" i="73"/>
  <c r="F34" i="71"/>
  <c r="E26" i="71"/>
  <c r="F26" i="71" s="1"/>
  <c r="H34" i="70"/>
  <c r="H26" i="70"/>
  <c r="F26" i="69"/>
  <c r="I32" i="77"/>
  <c r="G34" i="71"/>
  <c r="I24" i="77" l="1"/>
  <c r="F26" i="73"/>
  <c r="G26" i="71"/>
  <c r="J32" i="77"/>
  <c r="H34" i="71"/>
  <c r="J24" i="77" l="1"/>
  <c r="G26" i="73"/>
  <c r="H26" i="73" s="1"/>
  <c r="F34" i="73"/>
  <c r="G34" i="73" s="1"/>
  <c r="H34" i="73" s="1"/>
  <c r="H26" i="71"/>
  <c r="I34" i="70"/>
  <c r="J34" i="70" s="1"/>
  <c r="K34" i="70" s="1"/>
  <c r="I26" i="70"/>
  <c r="J26" i="70" s="1"/>
  <c r="K26" i="70" s="1"/>
  <c r="G34" i="69"/>
  <c r="H34" i="69" s="1"/>
  <c r="G26" i="69"/>
  <c r="H26" i="69" s="1"/>
  <c r="I26" i="69" s="1"/>
  <c r="K32" i="77"/>
  <c r="I34" i="71"/>
  <c r="K24" i="77" l="1"/>
  <c r="I34" i="73"/>
  <c r="I26" i="71"/>
  <c r="L26" i="70"/>
  <c r="M26" i="70" s="1"/>
  <c r="L34" i="70"/>
  <c r="M34" i="70" s="1"/>
  <c r="I34" i="69"/>
  <c r="L32" i="77"/>
  <c r="J34" i="71"/>
  <c r="L24" i="77" l="1"/>
  <c r="I26" i="73"/>
  <c r="J26" i="73" s="1"/>
  <c r="J26" i="71"/>
  <c r="J34" i="69"/>
  <c r="J26" i="69"/>
  <c r="M32" i="77"/>
  <c r="K34" i="71"/>
  <c r="M24" i="77" l="1"/>
  <c r="K26" i="73"/>
  <c r="J34" i="73"/>
  <c r="K34" i="73" s="1"/>
  <c r="K26" i="71"/>
  <c r="N34" i="70"/>
  <c r="N26" i="70"/>
  <c r="F14" i="31"/>
  <c r="F24" i="31" s="1"/>
  <c r="F16" i="1" s="1"/>
  <c r="K26" i="69"/>
  <c r="L26" i="69" s="1"/>
  <c r="M26" i="69" s="1"/>
  <c r="N26" i="69" s="1"/>
  <c r="E14" i="31"/>
  <c r="E24" i="31" s="1"/>
  <c r="E16" i="1" s="1"/>
  <c r="K34" i="69"/>
  <c r="L34" i="69" s="1"/>
  <c r="M34" i="69" s="1"/>
  <c r="N34" i="69" s="1"/>
  <c r="N32" i="77"/>
  <c r="L34" i="71"/>
  <c r="N24" i="77" l="1"/>
  <c r="L26" i="71"/>
  <c r="M34" i="71"/>
  <c r="L34" i="73" l="1"/>
  <c r="M34" i="73" s="1"/>
  <c r="L26" i="73"/>
  <c r="M26" i="71"/>
  <c r="N34" i="71"/>
  <c r="M26" i="73" l="1"/>
  <c r="N26" i="71"/>
  <c r="F20" i="3" l="1"/>
  <c r="F24" i="3" s="1"/>
  <c r="I14" i="31"/>
  <c r="N26" i="73"/>
  <c r="N34" i="73"/>
  <c r="F25" i="5" l="1"/>
  <c r="I24" i="31"/>
  <c r="I16" i="31"/>
  <c r="G14" i="31"/>
  <c r="G24" i="31" s="1"/>
  <c r="G16" i="1" s="1"/>
  <c r="E16" i="2" l="1"/>
  <c r="E20" i="2" s="1"/>
  <c r="E24" i="2" s="1"/>
  <c r="I26" i="31"/>
  <c r="E25" i="6" l="1"/>
  <c r="E29" i="6" s="1"/>
  <c r="E33" i="6" s="1"/>
  <c r="D32" i="75" l="1"/>
  <c r="D24" i="75"/>
  <c r="E24" i="75" l="1"/>
  <c r="E32" i="75"/>
  <c r="F32" i="75" l="1"/>
  <c r="F24" i="75" l="1"/>
  <c r="D24" i="76" l="1"/>
  <c r="D32" i="76"/>
  <c r="E32" i="76" l="1"/>
  <c r="E24" i="76"/>
  <c r="F32" i="76" l="1"/>
  <c r="F24" i="76"/>
  <c r="G32" i="76" l="1"/>
  <c r="G24" i="76"/>
  <c r="D26" i="78" l="1"/>
  <c r="E26" i="78" s="1"/>
  <c r="D34" i="78"/>
  <c r="E34" i="78" s="1"/>
  <c r="F34" i="78" l="1"/>
  <c r="F26" i="78"/>
  <c r="G34" i="78" l="1"/>
  <c r="H34" i="78" s="1"/>
  <c r="G26" i="78"/>
  <c r="H26" i="78" s="1"/>
  <c r="I26" i="78" l="1"/>
  <c r="I34" i="78"/>
  <c r="J26" i="78" l="1"/>
  <c r="K26" i="78" s="1"/>
  <c r="J34" i="78"/>
  <c r="K34" i="78" s="1"/>
  <c r="L26" i="78" l="1"/>
  <c r="L34" i="78"/>
  <c r="M34" i="78" l="1"/>
  <c r="M26" i="78"/>
  <c r="N34" i="78" l="1"/>
  <c r="N26" i="78"/>
  <c r="D32" i="79" l="1"/>
  <c r="D24" i="79"/>
  <c r="E24" i="79" l="1"/>
  <c r="F24" i="79" s="1"/>
  <c r="E32" i="79"/>
  <c r="F32" i="79" s="1"/>
  <c r="G32" i="79" l="1"/>
  <c r="H32" i="79" s="1"/>
  <c r="G24" i="79"/>
  <c r="H24" i="79" s="1"/>
  <c r="I32" i="79" l="1"/>
  <c r="J32" i="79" s="1"/>
  <c r="I24" i="79"/>
  <c r="J24" i="79" s="1"/>
  <c r="K32" i="79" l="1"/>
  <c r="K24" i="79"/>
  <c r="L32" i="79" l="1"/>
  <c r="L24" i="79"/>
  <c r="M32" i="79" l="1"/>
  <c r="M24" i="79"/>
  <c r="N24" i="79" l="1"/>
  <c r="N32" i="79"/>
  <c r="I20" i="3" l="1"/>
  <c r="I24" i="3" s="1"/>
  <c r="D27" i="6" l="1"/>
  <c r="D31" i="6" s="1"/>
  <c r="D35" i="6" s="1"/>
  <c r="D37" i="6" s="1"/>
  <c r="D39" i="6" s="1"/>
  <c r="D43" i="6" l="1"/>
  <c r="D47" i="6" s="1"/>
  <c r="I26" i="3" s="1"/>
  <c r="H27" i="12" s="1"/>
  <c r="E27" i="12" s="1"/>
  <c r="D41" i="6"/>
  <c r="D45" i="6" l="1"/>
  <c r="D26" i="2" s="1"/>
  <c r="D28" i="2" s="1"/>
  <c r="J27" i="12"/>
  <c r="H17" i="46"/>
  <c r="I28" i="3"/>
  <c r="I30" i="3" s="1"/>
  <c r="I32" i="3" s="1"/>
  <c r="D30" i="2" l="1"/>
  <c r="D32" i="2" s="1"/>
  <c r="G26" i="12"/>
  <c r="E26" i="12" s="1"/>
  <c r="J26" i="12" s="1"/>
  <c r="K17" i="46"/>
  <c r="H18" i="46"/>
  <c r="K18" i="46" l="1"/>
  <c r="H19" i="46"/>
  <c r="D32" i="80"/>
  <c r="E32" i="80" s="1"/>
  <c r="F32" i="80" s="1"/>
  <c r="D24" i="80"/>
  <c r="E24" i="80" s="1"/>
  <c r="F24" i="80" s="1"/>
  <c r="H20" i="46" l="1"/>
  <c r="K19" i="46"/>
  <c r="U16" i="44" s="1"/>
  <c r="V16" i="44" s="1"/>
  <c r="Y16" i="44" s="1"/>
  <c r="G32" i="80"/>
  <c r="G24" i="80"/>
  <c r="K20" i="46" l="1"/>
  <c r="U17" i="44" s="1"/>
  <c r="V17" i="44" s="1"/>
  <c r="X16" i="44"/>
  <c r="H24" i="80"/>
  <c r="I24" i="80" s="1"/>
  <c r="H32" i="80"/>
  <c r="I32" i="80" s="1"/>
  <c r="X17" i="44" l="1"/>
  <c r="Y17" i="44"/>
  <c r="J32" i="80"/>
  <c r="J24" i="80"/>
  <c r="K24" i="80" l="1"/>
  <c r="K32" i="80"/>
  <c r="L32" i="80" l="1"/>
  <c r="M32" i="80" l="1"/>
  <c r="L24" i="80"/>
  <c r="M24" i="80" s="1"/>
  <c r="N24" i="80" l="1"/>
  <c r="N32" i="80" l="1"/>
  <c r="J20" i="3" l="1"/>
  <c r="J24" i="3" s="1"/>
  <c r="E27" i="6" l="1"/>
  <c r="E31" i="6" l="1"/>
  <c r="E35" i="6" s="1"/>
  <c r="E37" i="6" s="1"/>
  <c r="E39" i="6" s="1"/>
  <c r="E41" i="6" s="1"/>
  <c r="E45" i="6" s="1"/>
  <c r="E26" i="2" s="1"/>
  <c r="E43" i="6" l="1"/>
  <c r="E47" i="6" s="1"/>
  <c r="J26" i="3" s="1"/>
  <c r="H31" i="12" s="1"/>
  <c r="E31" i="12" s="1"/>
  <c r="G30" i="12"/>
  <c r="E30" i="12" s="1"/>
  <c r="E28" i="2"/>
  <c r="E30" i="2" s="1"/>
  <c r="E32" i="2" s="1"/>
  <c r="J28" i="3" l="1"/>
  <c r="J30" i="3" s="1"/>
  <c r="J32" i="3" s="1"/>
  <c r="H26" i="46"/>
  <c r="J30" i="12"/>
  <c r="H24" i="46"/>
  <c r="J31" i="12"/>
  <c r="K26" i="46" l="1"/>
  <c r="H27" i="46"/>
  <c r="K24" i="46"/>
  <c r="H25" i="46"/>
  <c r="K27" i="46" l="1"/>
  <c r="K25" i="46"/>
  <c r="U21" i="44"/>
  <c r="V21" i="44" s="1"/>
  <c r="X21" i="44" s="1"/>
  <c r="U22" i="44" l="1"/>
  <c r="V22" i="44" s="1"/>
  <c r="Y22" i="44" s="1"/>
  <c r="Y21" i="44"/>
  <c r="X22" i="44" l="1"/>
  <c r="G26" i="68"/>
  <c r="G25" i="5" l="1"/>
  <c r="G37" i="5" s="1"/>
  <c r="G41" i="5" s="1"/>
  <c r="H26" i="68"/>
  <c r="I26" i="68" s="1"/>
  <c r="K26" i="3" l="1"/>
  <c r="K28" i="3" s="1"/>
  <c r="K30" i="3" s="1"/>
  <c r="K32" i="3" s="1"/>
  <c r="J26" i="68"/>
  <c r="H34" i="12" l="1"/>
  <c r="K26" i="68"/>
  <c r="L26" i="68" s="1"/>
  <c r="M26" i="68" l="1"/>
  <c r="N26" i="68" s="1"/>
  <c r="D14" i="31" l="1"/>
  <c r="D24" i="31" s="1"/>
  <c r="D16" i="1" s="1"/>
  <c r="J14" i="31" l="1"/>
  <c r="J24" i="31" s="1"/>
  <c r="J16" i="31" l="1"/>
  <c r="H16" i="1"/>
  <c r="H20" i="1" s="1"/>
  <c r="J26" i="31"/>
  <c r="G23" i="5" l="1"/>
  <c r="G27" i="5" s="1"/>
  <c r="G29" i="5" s="1"/>
  <c r="G31" i="5" s="1"/>
  <c r="G33" i="5" s="1"/>
  <c r="G35" i="5" s="1"/>
  <c r="G39" i="5" s="1"/>
  <c r="H26" i="1" s="1"/>
  <c r="G43" i="5" l="1"/>
  <c r="G34" i="12" l="1"/>
  <c r="E34" i="12" s="1"/>
  <c r="H28" i="1"/>
  <c r="H30" i="1" s="1"/>
  <c r="H32" i="1" s="1"/>
  <c r="H34" i="46" l="1"/>
  <c r="J34" i="12"/>
  <c r="K34" i="46" l="1"/>
  <c r="U29" i="44" s="1"/>
  <c r="H35" i="46"/>
  <c r="K35" i="46" l="1"/>
  <c r="U30" i="44" s="1"/>
  <c r="V30" i="44" s="1"/>
  <c r="Y30" i="44" s="1"/>
  <c r="V29" i="44"/>
  <c r="U31" i="44" l="1"/>
  <c r="X30" i="44"/>
  <c r="K36" i="46"/>
  <c r="Y29" i="44"/>
  <c r="X29" i="44"/>
  <c r="V31" i="44"/>
  <c r="Y31" i="44" s="1"/>
  <c r="X31" i="44" l="1"/>
  <c r="G32" i="75"/>
  <c r="H32" i="75" s="1"/>
  <c r="I32" i="75" s="1"/>
  <c r="J32" i="75" s="1"/>
  <c r="G24" i="75"/>
  <c r="H24" i="75" s="1"/>
  <c r="I24" i="75" s="1"/>
  <c r="J24" i="75" s="1"/>
  <c r="K24" i="75" l="1"/>
  <c r="K32" i="75" l="1"/>
  <c r="L24" i="75"/>
  <c r="M24" i="75" l="1"/>
  <c r="L32" i="75"/>
  <c r="M32" i="75" s="1"/>
  <c r="N24" i="75" l="1"/>
  <c r="N32" i="75" l="1"/>
  <c r="D20" i="3" l="1"/>
  <c r="D24" i="3" s="1"/>
  <c r="D25" i="5" l="1"/>
  <c r="H32" i="76"/>
  <c r="H24" i="76"/>
  <c r="I24" i="76" l="1"/>
  <c r="I32" i="76"/>
  <c r="J32" i="76" l="1"/>
  <c r="K32" i="76" s="1"/>
  <c r="J24" i="76"/>
  <c r="K24" i="76" s="1"/>
  <c r="L24" i="76" l="1"/>
  <c r="L32" i="76"/>
  <c r="M32" i="76" l="1"/>
  <c r="M24" i="76"/>
  <c r="N24" i="76" l="1"/>
  <c r="N32" i="76"/>
  <c r="E20" i="3" l="1"/>
  <c r="E24" i="3" s="1"/>
  <c r="E25" i="5" l="1"/>
  <c r="D12" i="31"/>
  <c r="D22" i="31" s="1"/>
  <c r="D14" i="1" s="1"/>
  <c r="E12" i="31" l="1"/>
  <c r="E22" i="31" s="1"/>
  <c r="E14" i="1" s="1"/>
  <c r="E10" i="31" l="1"/>
  <c r="E16" i="31" l="1"/>
  <c r="E20" i="31"/>
  <c r="E26" i="31" l="1"/>
  <c r="E12" i="1"/>
  <c r="E20" i="1" s="1"/>
  <c r="E24" i="1" s="1"/>
  <c r="E23" i="5" l="1"/>
  <c r="E27" i="5" l="1"/>
  <c r="E29" i="5" s="1"/>
  <c r="E31" i="5" s="1"/>
  <c r="E33" i="5" s="1"/>
  <c r="E35" i="5" l="1"/>
  <c r="E39" i="5" s="1"/>
  <c r="E26" i="1" s="1"/>
  <c r="E37" i="5"/>
  <c r="E41" i="5" s="1"/>
  <c r="E26" i="3" s="1"/>
  <c r="E43" i="5" l="1"/>
  <c r="H14" i="12"/>
  <c r="E28" i="3"/>
  <c r="E30" i="3" s="1"/>
  <c r="E32" i="3" s="1"/>
  <c r="G14" i="12"/>
  <c r="E28" i="1"/>
  <c r="E30" i="1" s="1"/>
  <c r="E32" i="1" s="1"/>
  <c r="E14" i="12" l="1"/>
  <c r="H13" i="46" l="1"/>
  <c r="J14" i="12"/>
  <c r="H14" i="46" l="1"/>
  <c r="K13" i="46"/>
  <c r="U12" i="44" s="1"/>
  <c r="V12" i="44" s="1"/>
  <c r="K14" i="46" l="1"/>
  <c r="U13" i="44" s="1"/>
  <c r="V13" i="44" s="1"/>
  <c r="Y12" i="44"/>
  <c r="X12" i="44"/>
  <c r="X13" i="44" l="1"/>
  <c r="Y13" i="44"/>
  <c r="F12" i="31"/>
  <c r="F22" i="31" s="1"/>
  <c r="F14" i="1" s="1"/>
  <c r="F10" i="31" l="1"/>
  <c r="F16" i="31" l="1"/>
  <c r="F20" i="31"/>
  <c r="F26" i="31" l="1"/>
  <c r="F12" i="1"/>
  <c r="F20" i="1" s="1"/>
  <c r="F24" i="1" s="1"/>
  <c r="F23" i="5" l="1"/>
  <c r="F27" i="5" l="1"/>
  <c r="F29" i="5" s="1"/>
  <c r="F31" i="5" s="1"/>
  <c r="F33" i="5" s="1"/>
  <c r="F35" i="5" l="1"/>
  <c r="F39" i="5" s="1"/>
  <c r="F26" i="1" s="1"/>
  <c r="F37" i="5"/>
  <c r="F41" i="5" s="1"/>
  <c r="F26" i="3" s="1"/>
  <c r="H17" i="12" l="1"/>
  <c r="F28" i="3"/>
  <c r="F30" i="3" s="1"/>
  <c r="F32" i="3" s="1"/>
  <c r="F43" i="5"/>
  <c r="G17" i="12"/>
  <c r="F28" i="1"/>
  <c r="F30" i="1" s="1"/>
  <c r="F32" i="1" s="1"/>
  <c r="E17" i="12" l="1"/>
  <c r="J17" i="12" s="1"/>
  <c r="H10" i="46" l="1"/>
  <c r="K10" i="46" l="1"/>
  <c r="U9" i="44" s="1"/>
  <c r="V9" i="44" s="1"/>
  <c r="H15" i="46"/>
  <c r="H29" i="46"/>
  <c r="H16" i="46"/>
  <c r="H21" i="46"/>
  <c r="H28" i="46"/>
  <c r="K21" i="46" l="1"/>
  <c r="U18" i="44" s="1"/>
  <c r="V18" i="44" s="1"/>
  <c r="Y18" i="44" s="1"/>
  <c r="K16" i="46"/>
  <c r="U15" i="44" s="1"/>
  <c r="V15" i="44" s="1"/>
  <c r="Y15" i="44" s="1"/>
  <c r="K29" i="46"/>
  <c r="U24" i="44" s="1"/>
  <c r="V24" i="44" s="1"/>
  <c r="X24" i="44" s="1"/>
  <c r="K28" i="46"/>
  <c r="U23" i="44" s="1"/>
  <c r="V23" i="44" s="1"/>
  <c r="X23" i="44" s="1"/>
  <c r="K15" i="46"/>
  <c r="U14" i="44" s="1"/>
  <c r="V14" i="44" s="1"/>
  <c r="Y14" i="44" s="1"/>
  <c r="Y9" i="44"/>
  <c r="X9" i="44"/>
  <c r="X18" i="44" l="1"/>
  <c r="Y23" i="44"/>
  <c r="X14" i="44"/>
  <c r="Y24" i="44"/>
  <c r="V19" i="44"/>
  <c r="Y19" i="44" s="1"/>
  <c r="X25" i="44"/>
  <c r="X15" i="44"/>
  <c r="V25" i="44"/>
  <c r="Y25" i="44" s="1"/>
  <c r="K22" i="46"/>
  <c r="U19" i="44"/>
  <c r="U25" i="44"/>
  <c r="K30" i="46"/>
  <c r="X19" i="44" l="1"/>
  <c r="G12" i="31"/>
  <c r="G22" i="31" s="1"/>
  <c r="G14" i="1" s="1"/>
  <c r="G10" i="31" l="1"/>
  <c r="G16" i="31" l="1"/>
  <c r="G20" i="31"/>
  <c r="G12" i="1" l="1"/>
  <c r="G20" i="1" s="1"/>
  <c r="G24" i="1" s="1"/>
  <c r="G26" i="31"/>
  <c r="D23" i="87" l="1"/>
  <c r="F23" i="87" l="1"/>
  <c r="D27" i="87"/>
  <c r="D29" i="87" s="1"/>
  <c r="F27" i="87" l="1"/>
  <c r="F29" i="87" s="1"/>
  <c r="F31" i="87" s="1"/>
  <c r="F33" i="87" s="1"/>
  <c r="F35" i="87" s="1"/>
  <c r="F39" i="87" s="1"/>
  <c r="G23" i="87"/>
  <c r="F37" i="87"/>
  <c r="F41" i="87" s="1"/>
  <c r="G27" i="87" l="1"/>
  <c r="G29" i="87" s="1"/>
  <c r="F43" i="87"/>
  <c r="D30" i="68"/>
  <c r="D32" i="68" s="1"/>
  <c r="D42" i="68" s="1"/>
  <c r="C32" i="68"/>
  <c r="C42" i="68" s="1"/>
  <c r="D34" i="68" l="1"/>
  <c r="E34" i="68" s="1"/>
  <c r="F34" i="68" s="1"/>
  <c r="G34" i="68" s="1"/>
  <c r="H34" i="68" s="1"/>
  <c r="I34" i="68" s="1"/>
  <c r="J34" i="68" s="1"/>
  <c r="K34" i="68" s="1"/>
  <c r="L34" i="68" s="1"/>
  <c r="M34" i="68" s="1"/>
  <c r="N34" i="68" s="1"/>
  <c r="G26" i="3" l="1"/>
  <c r="G28" i="3" s="1"/>
  <c r="G30" i="3" s="1"/>
  <c r="G32" i="3" s="1"/>
  <c r="D10" i="31"/>
  <c r="H20" i="12" l="1"/>
  <c r="D20" i="31"/>
  <c r="D16" i="31"/>
  <c r="D12" i="1" l="1"/>
  <c r="D20" i="1" s="1"/>
  <c r="D24" i="1" s="1"/>
  <c r="D26" i="31"/>
  <c r="D23" i="5" l="1"/>
  <c r="D27" i="5" l="1"/>
  <c r="D29" i="5" s="1"/>
  <c r="D31" i="5" s="1"/>
  <c r="D33" i="5" s="1"/>
  <c r="D35" i="5" s="1"/>
  <c r="D39" i="5" l="1"/>
  <c r="D26" i="1" s="1"/>
  <c r="G11" i="12" s="1"/>
  <c r="D37" i="5"/>
  <c r="D41" i="5" s="1"/>
  <c r="D26" i="3" s="1"/>
  <c r="D28" i="3" s="1"/>
  <c r="D30" i="3" s="1"/>
  <c r="D32" i="3" s="1"/>
  <c r="D28" i="1" l="1"/>
  <c r="D30" i="1" s="1"/>
  <c r="D32" i="1" s="1"/>
  <c r="H11" i="12"/>
  <c r="E11" i="12" s="1"/>
  <c r="G42" i="45" s="1"/>
  <c r="Q8" i="45" s="1"/>
  <c r="D43" i="5"/>
  <c r="H9" i="46" l="1"/>
  <c r="J11" i="12"/>
  <c r="K9" i="46" l="1"/>
  <c r="K11" i="46" s="1"/>
  <c r="G50" i="45"/>
  <c r="G51" i="45" s="1"/>
  <c r="G65" i="45" s="1"/>
  <c r="Q19" i="45"/>
  <c r="Q12" i="45"/>
  <c r="Q9" i="45"/>
  <c r="Q15" i="45"/>
  <c r="Q13" i="45"/>
  <c r="Q18" i="45"/>
  <c r="Q14" i="45"/>
  <c r="Q10" i="45"/>
  <c r="Q27" i="45"/>
  <c r="G43" i="45"/>
  <c r="G64" i="45" s="1"/>
  <c r="Q11" i="45"/>
  <c r="Q29" i="45"/>
  <c r="Q16" i="45"/>
  <c r="Q17" i="45"/>
  <c r="Q23" i="45"/>
  <c r="U8" i="44" l="1"/>
  <c r="U10" i="44" s="1"/>
  <c r="Q21" i="45"/>
  <c r="Q25" i="45" s="1"/>
  <c r="V8" i="44" l="1"/>
  <c r="X8" i="44" s="1"/>
  <c r="X10" i="44" s="1"/>
  <c r="Y8" i="44" l="1"/>
  <c r="V10" i="44"/>
  <c r="Y10" i="44" s="1"/>
  <c r="F43" i="45"/>
  <c r="F64" i="45" s="1"/>
  <c r="M29" i="45" l="1"/>
  <c r="F50" i="45"/>
  <c r="F51" i="45" s="1"/>
  <c r="F65" i="45" s="1"/>
  <c r="M27" i="45"/>
  <c r="P8" i="45"/>
  <c r="P17" i="45" l="1"/>
  <c r="R17" i="45" s="1"/>
  <c r="O17" i="45"/>
  <c r="P14" i="45"/>
  <c r="R14" i="45" s="1"/>
  <c r="O14" i="45"/>
  <c r="P13" i="45"/>
  <c r="R13" i="45" s="1"/>
  <c r="O13" i="45"/>
  <c r="P27" i="45"/>
  <c r="R27" i="45" s="1"/>
  <c r="O27" i="45"/>
  <c r="M21" i="45"/>
  <c r="O8" i="45"/>
  <c r="P10" i="45"/>
  <c r="R10" i="45" s="1"/>
  <c r="O10" i="45"/>
  <c r="P16" i="45"/>
  <c r="R16" i="45" s="1"/>
  <c r="O16" i="45"/>
  <c r="P18" i="45"/>
  <c r="R18" i="45" s="1"/>
  <c r="O18" i="45"/>
  <c r="P19" i="45"/>
  <c r="R19" i="45" s="1"/>
  <c r="O19" i="45"/>
  <c r="P9" i="45"/>
  <c r="R9" i="45" s="1"/>
  <c r="O9" i="45"/>
  <c r="P12" i="45"/>
  <c r="R12" i="45" s="1"/>
  <c r="O12" i="45"/>
  <c r="P15" i="45"/>
  <c r="R15" i="45" s="1"/>
  <c r="O15" i="45"/>
  <c r="P11" i="45"/>
  <c r="R11" i="45" s="1"/>
  <c r="O11" i="45"/>
  <c r="P29" i="45"/>
  <c r="R29" i="45" s="1"/>
  <c r="O29" i="45"/>
  <c r="S10" i="45" l="1"/>
  <c r="T13" i="45"/>
  <c r="T27" i="45"/>
  <c r="T9" i="45"/>
  <c r="T19" i="45"/>
  <c r="S12" i="45"/>
  <c r="S18" i="45"/>
  <c r="S16" i="45"/>
  <c r="S29" i="45"/>
  <c r="T29" i="45"/>
  <c r="S15" i="45"/>
  <c r="T15" i="45"/>
  <c r="T10" i="45"/>
  <c r="S27" i="45"/>
  <c r="S13" i="45"/>
  <c r="S14" i="45"/>
  <c r="T14" i="45"/>
  <c r="P21" i="45"/>
  <c r="P25" i="45" s="1"/>
  <c r="R8" i="45"/>
  <c r="S8" i="45" s="1"/>
  <c r="S11" i="45"/>
  <c r="T11" i="45"/>
  <c r="T12" i="45"/>
  <c r="S9" i="45"/>
  <c r="S19" i="45"/>
  <c r="T18" i="45"/>
  <c r="T16" i="45"/>
  <c r="O21" i="45"/>
  <c r="M23" i="45"/>
  <c r="P23" i="45" s="1"/>
  <c r="M25" i="45"/>
  <c r="S17" i="45"/>
  <c r="T17" i="45"/>
  <c r="O25" i="45" l="1"/>
  <c r="O23" i="45"/>
  <c r="R21" i="45"/>
  <c r="T8" i="45"/>
  <c r="S21" i="45"/>
  <c r="S23" i="45" l="1"/>
  <c r="S25" i="45"/>
  <c r="T21" i="45"/>
  <c r="R23" i="45"/>
  <c r="T23" i="45" s="1"/>
  <c r="R25" i="45"/>
  <c r="O37" i="44" l="1"/>
  <c r="O41" i="44" s="1"/>
  <c r="T35" i="44"/>
  <c r="Q35" i="44"/>
  <c r="Q37" i="44" s="1"/>
  <c r="Q41" i="44" s="1"/>
  <c r="R35" i="44"/>
  <c r="T37" i="44" l="1"/>
  <c r="T41" i="44" s="1"/>
  <c r="R37" i="44"/>
  <c r="R41" i="44" s="1"/>
  <c r="AA35" i="44"/>
  <c r="AC35" i="44" l="1"/>
  <c r="G11" i="87" s="1"/>
  <c r="G15" i="87" l="1"/>
  <c r="G31" i="87" s="1"/>
  <c r="G33" i="87" s="1"/>
  <c r="D11" i="87"/>
  <c r="D15" i="87" s="1"/>
  <c r="D31" i="87" s="1"/>
  <c r="D33" i="87" s="1"/>
  <c r="D35" i="87" l="1"/>
  <c r="D39" i="87" s="1"/>
  <c r="D37" i="87"/>
  <c r="D41" i="87" s="1"/>
  <c r="G35" i="87"/>
  <c r="G39" i="87" s="1"/>
  <c r="G37" i="87"/>
  <c r="G41" i="87" s="1"/>
  <c r="H26" i="3" s="1"/>
  <c r="H23" i="12" s="1"/>
  <c r="G43" i="87" l="1"/>
  <c r="H28" i="3"/>
  <c r="H30" i="3" s="1"/>
  <c r="H32" i="3" s="1"/>
  <c r="D43" i="87"/>
  <c r="G26" i="1"/>
  <c r="G28" i="1" l="1"/>
  <c r="G30" i="1" s="1"/>
  <c r="G32" i="1" s="1"/>
  <c r="G20" i="12"/>
  <c r="E20" i="12" l="1"/>
  <c r="J20" i="12" s="1"/>
  <c r="G23" i="12"/>
  <c r="E23" i="12" s="1"/>
  <c r="H32" i="46"/>
  <c r="J23" i="12" l="1"/>
  <c r="H40" i="46"/>
  <c r="K32" i="46"/>
  <c r="K40" i="46" l="1"/>
  <c r="U35" i="44" s="1"/>
  <c r="V35" i="44" s="1"/>
  <c r="X35" i="44" s="1"/>
  <c r="U27" i="44"/>
  <c r="K43" i="46" l="1"/>
  <c r="U37" i="44"/>
  <c r="U41" i="44" s="1"/>
  <c r="Y35" i="44"/>
  <c r="V27" i="44"/>
  <c r="V37" i="44" s="1"/>
  <c r="Y37" i="44" s="1"/>
  <c r="Y27" i="44" l="1"/>
  <c r="X27" i="44"/>
  <c r="X37" i="44" s="1"/>
  <c r="X41" i="44" s="1"/>
  <c r="V41" i="44" l="1"/>
  <c r="Y41" i="44" l="1"/>
</calcChain>
</file>

<file path=xl/comments1.xml><?xml version="1.0" encoding="utf-8"?>
<comments xmlns="http://schemas.openxmlformats.org/spreadsheetml/2006/main">
  <authors>
    <author>Paul Schmidt</author>
  </authors>
  <commentList>
    <comment ref="AD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47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58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192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D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E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F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G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  <comment ref="AH203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 </t>
        </r>
        <r>
          <rPr>
            <sz val="9"/>
            <color indexed="81"/>
            <rFont val="Tahoma"/>
            <family val="2"/>
          </rPr>
          <t xml:space="preserve">Adjusted to remove interest adjustment above to prevent double counting the adjustment.
</t>
        </r>
      </text>
    </comment>
  </commentList>
</comments>
</file>

<file path=xl/sharedStrings.xml><?xml version="1.0" encoding="utf-8"?>
<sst xmlns="http://schemas.openxmlformats.org/spreadsheetml/2006/main" count="1914" uniqueCount="614">
  <si>
    <t>Puget Sound Energy</t>
  </si>
  <si>
    <t>Electric Decoupling Mechanism</t>
  </si>
  <si>
    <t>Line</t>
  </si>
  <si>
    <t>Schedule</t>
  </si>
  <si>
    <t>Schedules</t>
  </si>
  <si>
    <t>No.</t>
  </si>
  <si>
    <t>Source</t>
  </si>
  <si>
    <t>8 &amp; 24</t>
  </si>
  <si>
    <t>7A, 11, 25, 29, 35 &amp; 43</t>
  </si>
  <si>
    <t>(a)</t>
  </si>
  <si>
    <t>(b)</t>
  </si>
  <si>
    <t>(c)</t>
  </si>
  <si>
    <t>(d)</t>
  </si>
  <si>
    <t>(e)</t>
  </si>
  <si>
    <t>(f)</t>
  </si>
  <si>
    <t>Work Paper</t>
  </si>
  <si>
    <t>Total Balance to Amortize</t>
  </si>
  <si>
    <t>Forecasted Rate Year Base Sales (kWh)</t>
  </si>
  <si>
    <t>Rate Year Amortization Rate ($/kWh)</t>
  </si>
  <si>
    <t>Post-Rate Test Amortization Rate ($/kWh)</t>
  </si>
  <si>
    <t>Post-Rate Test Deferred Balance to Recover/(Refund)</t>
  </si>
  <si>
    <t>Calculation</t>
  </si>
  <si>
    <t xml:space="preserve">Post-Rate Test Total Balance for Amortization </t>
  </si>
  <si>
    <t>Post-Rate Test Deferred Balance not Amortized</t>
  </si>
  <si>
    <t>12 &amp; 26</t>
  </si>
  <si>
    <t>10 &amp; 31</t>
  </si>
  <si>
    <t>Forecasted Rate Year Base Sales (KW)</t>
  </si>
  <si>
    <t>Rate Year Amortization Rate ($/KW)</t>
  </si>
  <si>
    <t>Post-Rate Test Amortization Rate ($/KW)</t>
  </si>
  <si>
    <t>Average Rate ($/kWh)</t>
  </si>
  <si>
    <t>Current Schedule 142 Delivery Margin Amortization Rate ($/kWh)</t>
  </si>
  <si>
    <t>Tariff</t>
  </si>
  <si>
    <t>Current Schedule 142 Fixed Power Cost Amortization Rate ($/kWh)</t>
  </si>
  <si>
    <t>Total Current Schedule 142 Rate ($/kWh)</t>
  </si>
  <si>
    <t>Proposed Schedule 142 Delivery Margin Amortization Rate ($/kWh)</t>
  </si>
  <si>
    <t>Proposed Schedule 142 Fixed Power Cost Amortization Rate ($/kWh)</t>
  </si>
  <si>
    <t>Total Proposed Schedule 142 Rate ($/kWh)</t>
  </si>
  <si>
    <t>Incremental Change in Volumetric Delivery Revenue per Unit ($/kWh)</t>
  </si>
  <si>
    <t>% Change to Revenues</t>
  </si>
  <si>
    <t>% above Rate Test Maximum</t>
  </si>
  <si>
    <t>Adjust Schedule 142 Delivery Margin Amortization Rate ($/kWh)</t>
  </si>
  <si>
    <t>Adjust Schedule 142 Fixed Power Cost Amortization Rate ($/kWh)</t>
  </si>
  <si>
    <t>Post-Rate Test Schedule 142 Delivery Margin Amortization Rate ($/kWh)</t>
  </si>
  <si>
    <t>Post-Rate Test Schedule 142 Fixed Power Cost Amortization Rate ($/kWh)</t>
  </si>
  <si>
    <t>Post-Rate Test Total Schedule 142 Amortization Rate ($/kWh)</t>
  </si>
  <si>
    <t>Average Rate ($/KW)</t>
  </si>
  <si>
    <t>Plus: Current Schedule 142 Delivery Margin Amortization Rate ($/KW)</t>
  </si>
  <si>
    <t>Plus: Current Schedule 142 Fixed Power Cost Amortization Rate ($/kWh)</t>
  </si>
  <si>
    <t>Proposed Schedule 142 Delivery Margin Amortization Rate ($/KW)</t>
  </si>
  <si>
    <t>Proposed Schedule 142 Fixed Power Cost Amortization Rate ($/KW)</t>
  </si>
  <si>
    <t>Incremental Change to Delivery Margin Amortization Rate ($/KW)</t>
  </si>
  <si>
    <t>Incremental Change to Fixed Power Cost Amortization Rate ($/kWh)</t>
  </si>
  <si>
    <t>% Change to Delivery Revenues</t>
  </si>
  <si>
    <t>% Change to Fixed Power Cost Revenues</t>
  </si>
  <si>
    <t>% Total Change to Revenues</t>
  </si>
  <si>
    <t>Adjust Schedule 142 Delivery Margin Amortization Rate ($/KW)</t>
  </si>
  <si>
    <t>Post-Rate Test Schedule 142 Delivery Margin Amortization Rate ($/KW)</t>
  </si>
  <si>
    <t>Post-Rate Test Schedule 142 Fixed Power Cost Amortization Rate ($/KW)</t>
  </si>
  <si>
    <t>Line No.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</si>
  <si>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</si>
  <si>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</si>
  <si>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</si>
  <si>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</si>
  <si>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</si>
  <si>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</si>
  <si>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</si>
  <si>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194
BPA Res &amp; Farm Credit</t>
  </si>
  <si>
    <t>(g)</t>
  </si>
  <si>
    <t>(h)</t>
  </si>
  <si>
    <t>(i)</t>
  </si>
  <si>
    <t>(j)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</si>
  <si>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</si>
  <si>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</si>
  <si>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</si>
  <si>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</si>
  <si>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</si>
  <si>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</si>
  <si>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</si>
  <si>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</si>
  <si>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</si>
  <si>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Check</t>
  </si>
  <si>
    <t>Actual Customers</t>
  </si>
  <si>
    <t xml:space="preserve">  Schedule 7</t>
  </si>
  <si>
    <t xml:space="preserve">  Schedules 8 &amp; 24</t>
  </si>
  <si>
    <t xml:space="preserve">Total Earnings Sharing </t>
  </si>
  <si>
    <t xml:space="preserve">Delivery Margin Revenue </t>
  </si>
  <si>
    <t>Delivery Margin Earnings Sharing Allocation:</t>
  </si>
  <si>
    <t>Allocation Factors</t>
  </si>
  <si>
    <t>% of (3c)</t>
  </si>
  <si>
    <t>Allocation of Earnings Sharing</t>
  </si>
  <si>
    <t>(7c) x (5)</t>
  </si>
  <si>
    <t>Total Proposed</t>
  </si>
  <si>
    <t>Schedule 142 Rate</t>
  </si>
  <si>
    <t>Schedule 142</t>
  </si>
  <si>
    <t>Delivery Margin</t>
  </si>
  <si>
    <t>Fixed Power Cost</t>
  </si>
  <si>
    <t>Units</t>
  </si>
  <si>
    <t>Adjusting Rates</t>
  </si>
  <si>
    <t>Amortization</t>
  </si>
  <si>
    <t>Schedules 7</t>
  </si>
  <si>
    <t>Energy Charge</t>
  </si>
  <si>
    <t>$/kWh</t>
  </si>
  <si>
    <t>Schedules 8 &amp; 24</t>
  </si>
  <si>
    <t>Schedules 7A, 11, 25, 29, 35 &amp; 43</t>
  </si>
  <si>
    <t>Schedule 12 &amp; 26</t>
  </si>
  <si>
    <t>Demand Charge</t>
  </si>
  <si>
    <t xml:space="preserve">$/KW </t>
  </si>
  <si>
    <t>$kWh</t>
  </si>
  <si>
    <t>Schedule 10 &amp; 31</t>
  </si>
  <si>
    <t>$/KW</t>
  </si>
  <si>
    <t>Sch 142</t>
  </si>
  <si>
    <t>kWh</t>
  </si>
  <si>
    <t>Total Residential</t>
  </si>
  <si>
    <t>KW</t>
  </si>
  <si>
    <t>Lighting</t>
  </si>
  <si>
    <t>Customer Bill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</si>
  <si>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</si>
  <si>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</si>
  <si>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</si>
  <si>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</si>
  <si>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</si>
  <si>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</si>
  <si>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</si>
  <si>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</si>
  <si>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</si>
  <si>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</si>
  <si>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</si>
  <si>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</si>
  <si>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</si>
  <si>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</si>
  <si>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</si>
  <si>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</si>
  <si>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</si>
  <si>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Customer Monthly Charge:</t>
  </si>
  <si>
    <t>per Month</t>
  </si>
  <si>
    <t>Subtotal Base Monthly Charge</t>
  </si>
  <si>
    <t>Energy Charge:</t>
  </si>
  <si>
    <t>Schedule 7 first 600 kWh</t>
  </si>
  <si>
    <t>$ / kWh</t>
  </si>
  <si>
    <t>Schedule 129 - Low Income</t>
  </si>
  <si>
    <t>Schedule 140 - Property Tax Rider</t>
  </si>
  <si>
    <t>Schedule 142 - Decoupling Rider</t>
  </si>
  <si>
    <t>Subtotal Base First 600 kWh Charge</t>
  </si>
  <si>
    <t>Schedule 7 over 600 kWh</t>
  </si>
  <si>
    <t>Subtotal Base Over 600 kWh Charge</t>
  </si>
  <si>
    <t>Schedule 95 - Power Cost Adjustment Clause</t>
  </si>
  <si>
    <t>Schedule 95A - Wind Power Production Credit</t>
  </si>
  <si>
    <t>Schedule 120 - Conservation Rider</t>
  </si>
  <si>
    <t>Schedule 132 - Merger Credit</t>
  </si>
  <si>
    <t>Schedule 133 - Regulatory Asset Tracker</t>
  </si>
  <si>
    <t>Schedule 137 - Renewable Energy Credit</t>
  </si>
  <si>
    <t>Schedule 194 - BPA Exchange Credit</t>
  </si>
  <si>
    <t>Conversion Factor</t>
  </si>
  <si>
    <t>Development of Margin Revenue</t>
  </si>
  <si>
    <t xml:space="preserve">  Schedule 12 &amp; 26</t>
  </si>
  <si>
    <t xml:space="preserve">  Schedule 10 &amp; 31</t>
  </si>
  <si>
    <t>Allowed Delivery Revenue Per Customer</t>
  </si>
  <si>
    <t>Total Allowed Delivery Revenue</t>
  </si>
  <si>
    <t>Delivery Revenue Per Unit ($/kWh)</t>
  </si>
  <si>
    <t>Description</t>
  </si>
  <si>
    <t>46 &amp; 49</t>
  </si>
  <si>
    <t>Development of Delivery Margin Amortization Rate</t>
  </si>
  <si>
    <t>Development of Fixed Power Cost Amortization Rate</t>
  </si>
  <si>
    <t>Annual Rate Change Test (Limit 3%)</t>
  </si>
  <si>
    <t>Forecast Delivered Sales Volumes and Customer Counts</t>
  </si>
  <si>
    <t>Projected Delivered Sales Volume by Month (kWh)</t>
  </si>
  <si>
    <t>Rate Schedule</t>
  </si>
  <si>
    <t>7A</t>
  </si>
  <si>
    <t>11 &amp; 25</t>
  </si>
  <si>
    <t>Projected Demand by Month (KW)</t>
  </si>
  <si>
    <t xml:space="preserve">Projected Customers by Month </t>
  </si>
  <si>
    <t>Average</t>
  </si>
  <si>
    <t>Schedules 46 &amp; 49</t>
  </si>
  <si>
    <t>Schedules 7A,11,25,29,35&amp;43</t>
  </si>
  <si>
    <t>Projected</t>
  </si>
  <si>
    <t>Deferral Amortization Rate ($/kWh)</t>
  </si>
  <si>
    <t>Deferral Amortization</t>
  </si>
  <si>
    <t>Remove Rev Sensitive Items (Conversion Factor)</t>
  </si>
  <si>
    <t>Deferral Amortization Net of Rev Sensitive Items</t>
  </si>
  <si>
    <t xml:space="preserve">KW </t>
  </si>
  <si>
    <t>Deferral Amortization Rate ($/KW)</t>
  </si>
  <si>
    <t xml:space="preserve">Schedule 7 Decoupling Refund/Surcharge Amortization </t>
  </si>
  <si>
    <t xml:space="preserve">Schedules 8 &amp; 24 Decoupling Refund/Surcharge Amortization </t>
  </si>
  <si>
    <t>Schedules 7A, 11, 25, 29, 35 &amp; 43 Decoupling Refund/Surcharge Amortization</t>
  </si>
  <si>
    <t xml:space="preserve">Schedules 12 &amp; 26 Decoupling Refund/Surcharge Amortization </t>
  </si>
  <si>
    <t>Schedules 10 &amp; 31 Decoupling Refund/Surcharge Amortization</t>
  </si>
  <si>
    <t xml:space="preserve">Schedules 46 &amp; 49 Decoupling Refund/Surcharge Amortization </t>
  </si>
  <si>
    <t>PUGET SOUND ENERGY-ELECTRIC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</si>
  <si>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</si>
  <si>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</si>
  <si>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</si>
  <si>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</si>
  <si>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</si>
  <si>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</si>
  <si>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</si>
  <si>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Exhibit 8</t>
  </si>
  <si>
    <t>(2) + (4) + (6)</t>
  </si>
  <si>
    <t>Amortization Balance including Revenue Senstive Items</t>
  </si>
  <si>
    <t>(2) / (10)</t>
  </si>
  <si>
    <t>(4) / (10)</t>
  </si>
  <si>
    <t>Interest Balance including Revenue Sensitive Items</t>
  </si>
  <si>
    <t>(6) / (10)</t>
  </si>
  <si>
    <t>Total Balance including Revenue Sensitive Items</t>
  </si>
  <si>
    <t>(12) + (14) + (16)</t>
  </si>
  <si>
    <t>Recovery of Delivery Deferral Balance by Rate Group</t>
  </si>
  <si>
    <t xml:space="preserve">Line  </t>
  </si>
  <si>
    <t>Deferral Balance including Revenue Sensitive Items</t>
  </si>
  <si>
    <t>Normalizing Adjustments to Remove</t>
  </si>
  <si>
    <t>Temp Normalization</t>
  </si>
  <si>
    <t>Temp Related Power Costs</t>
  </si>
  <si>
    <t>Rate Case Expense</t>
  </si>
  <si>
    <t>Bad Debt</t>
  </si>
  <si>
    <t>Montana Tax</t>
  </si>
  <si>
    <t>Injuries &amp; Damages</t>
  </si>
  <si>
    <t>Storm Normalization</t>
  </si>
  <si>
    <t>Actual</t>
  </si>
  <si>
    <t xml:space="preserve">  Schedule 46 &amp; 49</t>
  </si>
  <si>
    <t>Test Year NORMAL</t>
  </si>
  <si>
    <t xml:space="preserve">Total kWh Usage by Rate Schedule </t>
  </si>
  <si>
    <t>Temperature Sensitive Rate Schedules</t>
  </si>
  <si>
    <t>Class</t>
  </si>
  <si>
    <t>TY_Total</t>
  </si>
  <si>
    <t>Schedule 7, 17, 27, 37 &amp; 47</t>
  </si>
  <si>
    <t>Schedule 8</t>
  </si>
  <si>
    <t>Schedule 24 &amp; 24L</t>
  </si>
  <si>
    <t>Total Schedule 24</t>
  </si>
  <si>
    <t>Schedule 11</t>
  </si>
  <si>
    <t>Schedule 25, 25L &amp; 7A</t>
  </si>
  <si>
    <t>Total Schedule 25</t>
  </si>
  <si>
    <t>Schedule 12</t>
  </si>
  <si>
    <t>Schedule 26 &amp; 26L</t>
  </si>
  <si>
    <t>Total Schedule 26</t>
  </si>
  <si>
    <t>Schedule 10</t>
  </si>
  <si>
    <t>Schedule 31</t>
  </si>
  <si>
    <t>Total Schedule 31</t>
  </si>
  <si>
    <t>Schedule 29</t>
  </si>
  <si>
    <t>Schedule 43</t>
  </si>
  <si>
    <t>Resale 5</t>
  </si>
  <si>
    <t>% Diff from Actual (Total)</t>
  </si>
  <si>
    <t>Rate Schedules Not Sensitive to Temperature</t>
  </si>
  <si>
    <t>High Voltage (46/49)</t>
  </si>
  <si>
    <t>Schedule 35</t>
  </si>
  <si>
    <t>Grand Total</t>
  </si>
  <si>
    <t>Background Filter:</t>
  </si>
  <si>
    <t xml:space="preserve">Division {Electric} </t>
  </si>
  <si>
    <t>Rate Category</t>
  </si>
  <si>
    <t>Recovery of FPC Deferral Balance by Rate Group</t>
  </si>
  <si>
    <t>Summary of Proposed Rates</t>
  </si>
  <si>
    <t>Acct No.</t>
  </si>
  <si>
    <t>Delivery Decoupling Accounts:</t>
  </si>
  <si>
    <t xml:space="preserve">Sch. 7 Decoupling Refund/Surcharge Amortization </t>
  </si>
  <si>
    <t>Beginning</t>
  </si>
  <si>
    <t>Transfer Deferral Amounts to Surcharge/Refund Account</t>
  </si>
  <si>
    <t>Surcharge/Refund Amortization</t>
  </si>
  <si>
    <t>Total Month</t>
  </si>
  <si>
    <t>Ending</t>
  </si>
  <si>
    <t xml:space="preserve">Sch. 8 &amp; 24 Decoupling Refund/Surcharge Amortization </t>
  </si>
  <si>
    <t>Allocation of Non-Residential Amortization Amounts</t>
  </si>
  <si>
    <t xml:space="preserve">Sch. 7A, 11, 25, 29, 35 &amp; 43 Decoupling Refund/Surcharge Amortization </t>
  </si>
  <si>
    <t xml:space="preserve">Sch. 40 Decoupling Refund/Surcharge Amortization </t>
  </si>
  <si>
    <t xml:space="preserve">Sch. 12 &amp; 26 Decoupling Refund/Surcharge Amortization </t>
  </si>
  <si>
    <t xml:space="preserve">Sch. 10 &amp; 31 Decoupling Refund/Surcharge Amortization </t>
  </si>
  <si>
    <t xml:space="preserve">Sch. 46 &amp; 49 Decoupling Refund/Surcharge Amortization </t>
  </si>
  <si>
    <t>Current Sch. 7 Decoupling Deferral</t>
  </si>
  <si>
    <t>PSE Deferral</t>
  </si>
  <si>
    <t>Current Sch. 8 &amp; 24 Decoupling Deferral</t>
  </si>
  <si>
    <t>Allocation of Non-Residential Deferral Amounts</t>
  </si>
  <si>
    <t>Current Sch. 7A, 11, 25, 29, 35 &amp; 43 Decoupling Deferral</t>
  </si>
  <si>
    <t>Current Sch. 12 &amp; 26 Decoupling Deferral</t>
  </si>
  <si>
    <t>Current Sch. 10 &amp; 31 Decoupling Deferral</t>
  </si>
  <si>
    <t>Current Sch. 46 &amp; 49 Decoupling Deferral</t>
  </si>
  <si>
    <t>Interest on Sch. 7 Decoupling Deferral</t>
  </si>
  <si>
    <t xml:space="preserve">Activity </t>
  </si>
  <si>
    <t>Interest on Sch. 8 &amp; 24 Decoupling Deferral</t>
  </si>
  <si>
    <t>Allocation of Non-Residential Interest Amounts</t>
  </si>
  <si>
    <t>Interest on Sch. 7A, 11, 25, 29, 35 &amp; 43 Decoupling Deferral</t>
  </si>
  <si>
    <t>Interest on Sch. 40 Decoupling Deferral</t>
  </si>
  <si>
    <t>Interest on Sch. 12 &amp; 26 Decoupling Deferral</t>
  </si>
  <si>
    <t>Interest on Sch. 10 &amp; 31 Decoupling Deferral</t>
  </si>
  <si>
    <t>Interest on Sch. 46 &amp; 49 Decoupling Deferral</t>
  </si>
  <si>
    <t>Fixed Power Costs Decoupling Accounts:</t>
  </si>
  <si>
    <t>Allocation of Fixed Power Cost Deferral Amounts</t>
  </si>
  <si>
    <t xml:space="preserve">Total </t>
  </si>
  <si>
    <t>Less:  Acct. being Amortized</t>
  </si>
  <si>
    <t>Current Period Under/(Over) Recovered</t>
  </si>
  <si>
    <t>Decoupling Account Balance</t>
  </si>
  <si>
    <t>Annual kWh Delivered Sales (Normalized)</t>
  </si>
  <si>
    <t>Schedule 142 Typical Residential Bill Impact</t>
  </si>
  <si>
    <t>Remove:</t>
  </si>
  <si>
    <t>Add:</t>
  </si>
  <si>
    <t>Revenue Change</t>
  </si>
  <si>
    <t>% Change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</si>
  <si>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</si>
  <si>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</si>
  <si>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</si>
  <si>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</si>
  <si>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</si>
  <si>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</si>
  <si>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</si>
  <si>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</si>
  <si>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194</t>
  </si>
  <si>
    <t>Current Residential Bill</t>
  </si>
  <si>
    <t>Proposed Residential Bill</t>
  </si>
  <si>
    <t>Average Cents-per-kWh</t>
  </si>
  <si>
    <t>Summary Page Residential</t>
  </si>
  <si>
    <t>Typical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</si>
  <si>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</si>
  <si>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</si>
  <si>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</si>
  <si>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</si>
  <si>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</si>
  <si>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</si>
  <si>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</si>
  <si>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</si>
  <si>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</si>
  <si>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Annual Demand (kW or kVa)</t>
  </si>
  <si>
    <t>(f) = (a) x (d)
or
(f) = (b) x (d)</t>
  </si>
  <si>
    <t>(f) = (a) x (e)
or
(f) = (b) x (e)</t>
  </si>
  <si>
    <t>8</t>
  </si>
  <si>
    <t>26</t>
  </si>
  <si>
    <t>Total Retail Sales</t>
  </si>
  <si>
    <t>Schedule 142 Rate Change Impacts by Rate Schedule</t>
  </si>
  <si>
    <t>Schedule 142 Revenue Change</t>
  </si>
  <si>
    <t>Actual kWh (New Rate)</t>
  </si>
  <si>
    <t>Actual kWh (Old Rate)</t>
  </si>
  <si>
    <t>Total Actual Volumetric Delivery Revenue</t>
  </si>
  <si>
    <t>Deferral</t>
  </si>
  <si>
    <t>Deferral Amortization Rate ($/kWh) (New Rate)</t>
  </si>
  <si>
    <t>Delivery Revenue Per Unit ($/KW)</t>
  </si>
  <si>
    <t>Deferral Amortization Rate ($/KW) (New Rate)</t>
  </si>
  <si>
    <t>Delivery Revenue Deferral and Amortization Calculations</t>
  </si>
  <si>
    <t xml:space="preserve">Schedule 7   </t>
  </si>
  <si>
    <t>Monthly Allowed Delivery RPC</t>
  </si>
  <si>
    <t>Allowed Delivery Revenue</t>
  </si>
  <si>
    <t>Actual Delivery Revenue</t>
  </si>
  <si>
    <t>Interest</t>
  </si>
  <si>
    <t>Cumulative Deferral &amp; Interest</t>
  </si>
  <si>
    <t>Deferral Amortization Rate ($/kWh) Old Rate)</t>
  </si>
  <si>
    <t>Cumulative Deferral &amp; Interest Net of Amortization</t>
  </si>
  <si>
    <t>Conversion Factor (ERF UE-130137)</t>
  </si>
  <si>
    <t>Conversion Factor (2017 GRC UE-170033)</t>
  </si>
  <si>
    <t>Deferral for Journal Entry</t>
  </si>
  <si>
    <t>Deferral Amorization for Journal Entry</t>
  </si>
  <si>
    <t>Amounts highlighted in green must be updated with actuals each month using customer count and volume reports from SAP Business Objects</t>
  </si>
  <si>
    <t xml:space="preserve">Amounts highlighted in orange will be updated each May when rates change by the Cost of Service Department. </t>
  </si>
  <si>
    <t>The conversion factor should be updated as necessary when rates change and can be obtained from the Revenue Requirement Department.</t>
  </si>
  <si>
    <t>Schedules 12 &amp; 26</t>
  </si>
  <si>
    <t>Actual KW (New Rate)</t>
  </si>
  <si>
    <t>Actual KW (Old Rate)</t>
  </si>
  <si>
    <t>Deferral Amortization Rate ($/KW) Old Rate)</t>
  </si>
  <si>
    <t>Schedules 10 &amp; 31</t>
  </si>
  <si>
    <t>Delivery Revenue Amortization Calculations</t>
  </si>
  <si>
    <t>Amounts highlighted in green must be updated with actuals each month using volume reports from SAP Business Objects</t>
  </si>
  <si>
    <t>Fixed Production Cost Revenue Deferral and Amortization Calculations</t>
  </si>
  <si>
    <t>Schedule 7</t>
  </si>
  <si>
    <t>Allowed Fixed Production Cost Revenue</t>
  </si>
  <si>
    <t>Fixed Production Cost Revenue Per Unit ($/kWh)</t>
  </si>
  <si>
    <t>Actual Fixed Production Cost Revenue</t>
  </si>
  <si>
    <t>Total Actual Volumetric FPC Revenue</t>
  </si>
  <si>
    <t xml:space="preserve">  Schedules 7A, 11, 25, 29, 35 &amp; 43</t>
  </si>
  <si>
    <t xml:space="preserve">  Schedules 40</t>
  </si>
  <si>
    <t xml:space="preserve">  Schedules 46 &amp; 49</t>
  </si>
  <si>
    <t>Fixed Production Cost Revenue Amortization Calculations</t>
  </si>
  <si>
    <t>Delivery</t>
  </si>
  <si>
    <t>Deferral Amortization Rate ($/KWh)</t>
  </si>
  <si>
    <t>KWh</t>
  </si>
  <si>
    <t xml:space="preserve">Non-Residential Decoupling Refund/Surcharge Amortization </t>
  </si>
  <si>
    <t>Current Non-Residential Decoupling Deferral</t>
  </si>
  <si>
    <t>Adjustment to Remove Amortization from Actual Revenue</t>
  </si>
  <si>
    <t>Allocate Deferral Amounts to Sch 12 &amp; 26 and Sch 10 &amp; 31</t>
  </si>
  <si>
    <t>Interest on Non-Residential Decoupling Deferral</t>
  </si>
  <si>
    <t>Allocate Interest Amounts to Sch 12 &amp; 26 and Sch 10 &amp; 31</t>
  </si>
  <si>
    <t>Interest Adjustment (2016)</t>
  </si>
  <si>
    <t>Balance Write off due to roundings</t>
  </si>
  <si>
    <t>Adjustment to Revise Schedule 10 KW Demand Units</t>
  </si>
  <si>
    <t>Activity</t>
  </si>
  <si>
    <t>Schedule 137 REC's</t>
  </si>
  <si>
    <t>Schedule 141
ERF</t>
  </si>
  <si>
    <t>Schedule 142
 Deferral</t>
  </si>
  <si>
    <t>Subtotal
Rider
Rates</t>
  </si>
  <si>
    <r>
      <t xml:space="preserve">Subtotal
Rider
Rates          </t>
    </r>
    <r>
      <rPr>
        <b/>
        <sz val="8"/>
        <color rgb="FF0000FF"/>
        <rFont val="Arial"/>
        <family val="2"/>
      </rPr>
      <t>Sch 142</t>
    </r>
  </si>
  <si>
    <t>CONVERSION FACTOR</t>
  </si>
  <si>
    <t>ADJUSTED FOR FEDERAL TAX RATE CHANGE FROM 35% to 21%</t>
  </si>
  <si>
    <t>FOR THE TWELVE MONTHS ENDED SEPTEMBER 30, 2016</t>
  </si>
  <si>
    <t>GENERAL RATE CASE</t>
  </si>
  <si>
    <t>As Used in UE-180282 and UG-180283</t>
  </si>
  <si>
    <t>Total Balance</t>
  </si>
  <si>
    <t>Allocation %</t>
  </si>
  <si>
    <t>Allocation Factors:</t>
  </si>
  <si>
    <t>Fixed Power Cost Margin Revenue</t>
  </si>
  <si>
    <t>Total Decoupled Revenue</t>
  </si>
  <si>
    <t>Allocated Earnings Sharing:</t>
  </si>
  <si>
    <t>Earnings Test Allocation to Delivery and Fixed Power Cost Revenue</t>
  </si>
  <si>
    <t>Fixed Power Cost Allowed Revenue</t>
  </si>
  <si>
    <t xml:space="preserve">  Schedules 12 &amp; 26</t>
  </si>
  <si>
    <t xml:space="preserve">  Schedules 10 &amp; 31</t>
  </si>
  <si>
    <t>FPC Margin Earnings Sharing Allocation:</t>
  </si>
  <si>
    <t xml:space="preserve">FPC Margin Revenue </t>
  </si>
  <si>
    <t>(k)</t>
  </si>
  <si>
    <t>(l)</t>
  </si>
  <si>
    <t>(m)</t>
  </si>
  <si>
    <t>40*</t>
  </si>
  <si>
    <t xml:space="preserve">*Note: Includes Special Contracts </t>
  </si>
  <si>
    <t>Schedule 40*</t>
  </si>
  <si>
    <t xml:space="preserve">Schedule 40* Includes Special Contracts </t>
  </si>
  <si>
    <t>Conversion Factor (2018 Tax Reform)</t>
  </si>
  <si>
    <t>*Note: Schedule 46 + 49 Amortization rate was set to zero as of May 1, 2019 and actual balance at that time was written off. See balance on account 18237191</t>
  </si>
  <si>
    <t xml:space="preserve">Account Write off </t>
  </si>
  <si>
    <r>
      <t xml:space="preserve">Estimated Amortization through </t>
    </r>
    <r>
      <rPr>
        <b/>
        <sz val="8"/>
        <color rgb="FF0000FF"/>
        <rFont val="Arial"/>
        <family val="2"/>
      </rPr>
      <t>April 2020</t>
    </r>
  </si>
  <si>
    <t>Source: F2019 Load forecast</t>
  </si>
  <si>
    <t>12ME Apr 2021</t>
  </si>
  <si>
    <t>cross check</t>
  </si>
  <si>
    <t>001/2019</t>
  </si>
  <si>
    <t>002/2019</t>
  </si>
  <si>
    <t>003/2019</t>
  </si>
  <si>
    <t>004/2019</t>
  </si>
  <si>
    <t>005/2019</t>
  </si>
  <si>
    <t>006/2019</t>
  </si>
  <si>
    <t>007/2019</t>
  </si>
  <si>
    <t>008/2019</t>
  </si>
  <si>
    <t>009/2019</t>
  </si>
  <si>
    <t>010/2019</t>
  </si>
  <si>
    <t>011/2019</t>
  </si>
  <si>
    <t>012/2019</t>
  </si>
  <si>
    <r>
      <rPr>
        <b/>
        <sz val="8"/>
        <color rgb="FF0000FF"/>
        <rFont val="Arial"/>
        <family val="2"/>
      </rPr>
      <t xml:space="preserve">2019 </t>
    </r>
    <r>
      <rPr>
        <b/>
        <sz val="8"/>
        <rFont val="Arial"/>
        <family val="2"/>
      </rPr>
      <t>Customer Counts</t>
    </r>
  </si>
  <si>
    <t>CY 2019</t>
  </si>
  <si>
    <r>
      <t>Estimated Amortization Balance as of</t>
    </r>
    <r>
      <rPr>
        <sz val="8"/>
        <color rgb="FF0000FF"/>
        <rFont val="Arial"/>
        <family val="2"/>
      </rPr>
      <t xml:space="preserve"> April 30, 2020</t>
    </r>
  </si>
  <si>
    <r>
      <t xml:space="preserve">Deferred Balance at End of </t>
    </r>
    <r>
      <rPr>
        <sz val="8"/>
        <color rgb="FF0000FF"/>
        <rFont val="Arial"/>
        <family val="2"/>
      </rPr>
      <t>CY 2019</t>
    </r>
  </si>
  <si>
    <r>
      <t xml:space="preserve">Interest Balance at End of </t>
    </r>
    <r>
      <rPr>
        <sz val="8"/>
        <color rgb="FF0000FF"/>
        <rFont val="Arial"/>
        <family val="2"/>
      </rPr>
      <t>CY 2019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</si>
  <si>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Earnings Test Adjustment</t>
    </r>
  </si>
  <si>
    <t>Schedule 40 Decoupling Refund/Surcharge Amortization *</t>
  </si>
  <si>
    <t>* Including Special Contracts</t>
  </si>
  <si>
    <t xml:space="preserve">  Schedules 40* </t>
  </si>
  <si>
    <t xml:space="preserve">  Schedules 40 * </t>
  </si>
  <si>
    <r>
      <rPr>
        <b/>
        <sz val="8"/>
        <color rgb="FF0000FF"/>
        <rFont val="Arial"/>
        <family val="2"/>
      </rPr>
      <t>2020</t>
    </r>
    <r>
      <rPr>
        <b/>
        <sz val="8"/>
        <rFont val="Arial"/>
        <family val="2"/>
      </rPr>
      <t xml:space="preserve"> Electric Decoupling Filing</t>
    </r>
  </si>
  <si>
    <r>
      <t xml:space="preserve">Proposed Effective </t>
    </r>
    <r>
      <rPr>
        <b/>
        <sz val="8"/>
        <color rgb="FF0000FF"/>
        <rFont val="Arial"/>
        <family val="2"/>
      </rPr>
      <t>May 1, 2020</t>
    </r>
  </si>
  <si>
    <r>
      <t xml:space="preserve">Estimated Amortization Balance as of </t>
    </r>
    <r>
      <rPr>
        <sz val="8"/>
        <color rgb="FF0000FF"/>
        <rFont val="Arial"/>
        <family val="2"/>
      </rPr>
      <t>April 30, 2020</t>
    </r>
  </si>
  <si>
    <r>
      <t xml:space="preserve">Deferral Balance at End of </t>
    </r>
    <r>
      <rPr>
        <sz val="8"/>
        <color rgb="FF0000FF"/>
        <rFont val="Arial"/>
        <family val="2"/>
      </rPr>
      <t>CY 2019</t>
    </r>
  </si>
  <si>
    <t>SC</t>
  </si>
  <si>
    <t>Actual kWh (New Rate) - SCH_SC</t>
  </si>
  <si>
    <t>Actual kWh (Old Rate) - SCH_SC</t>
  </si>
  <si>
    <t xml:space="preserve">Deferral for Journal Entry - SCH 40 </t>
  </si>
  <si>
    <t>Cross check</t>
  </si>
  <si>
    <t>Deferral for Journal Entry - SCH SC ONLY</t>
  </si>
  <si>
    <t>Based on monthly Billed KWHs allocation:</t>
  </si>
  <si>
    <t>Schedule 40 Decoupling Refund/Surcharge Amortization (Excluding SC)</t>
  </si>
  <si>
    <t>Sch. 40 Decoupling Refund/Surcharge Amortization *</t>
  </si>
  <si>
    <t>Current Sch. 40 Decoupling Deferral *</t>
  </si>
  <si>
    <t>Interest on Sch. 40 Decoupling Deferral *</t>
  </si>
  <si>
    <t xml:space="preserve">Interest on Sch. 12 &amp; 26 Decoupling Deferral </t>
  </si>
  <si>
    <t xml:space="preserve">Deferral Amorization for Journal Entry - SCH 40 </t>
  </si>
  <si>
    <t>Deferral Amorization for Journal Entry - SCH SC ONLY</t>
  </si>
  <si>
    <t>Interest - SCH SC ONLY</t>
  </si>
  <si>
    <t>Interest - SCH 40</t>
  </si>
  <si>
    <t xml:space="preserve">Current Sch. 40 Decoupling Deferral </t>
  </si>
  <si>
    <r>
      <t xml:space="preserve">Current Rates 
Eff. </t>
    </r>
    <r>
      <rPr>
        <sz val="8"/>
        <color rgb="FF0000FF"/>
        <rFont val="Arial"/>
        <family val="2"/>
      </rPr>
      <t>5-1-19</t>
    </r>
  </si>
  <si>
    <r>
      <t xml:space="preserve">Proposed Rates
Eff. </t>
    </r>
    <r>
      <rPr>
        <sz val="8"/>
        <color rgb="FF0000FF"/>
        <rFont val="Arial"/>
        <family val="2"/>
      </rPr>
      <t>5-1-20</t>
    </r>
  </si>
  <si>
    <r>
      <t>Decoupling
Schedule 142
Revenue 
@</t>
    </r>
    <r>
      <rPr>
        <sz val="8"/>
        <color rgb="FF0000FF"/>
        <rFont val="Arial"/>
        <family val="2"/>
      </rPr>
      <t xml:space="preserve"> 5-1-19</t>
    </r>
  </si>
  <si>
    <r>
      <t xml:space="preserve">Decoupling
Schedule 142
Revenue 
@ </t>
    </r>
    <r>
      <rPr>
        <sz val="8"/>
        <color rgb="FF0000FF"/>
        <rFont val="Arial"/>
        <family val="2"/>
      </rPr>
      <t>5-1-20</t>
    </r>
  </si>
  <si>
    <t>Schedule 40 Decoupling Refund/Surcharge Amortization (SC only)</t>
  </si>
  <si>
    <t>Sch. 40 Decoupling Refund/Surcharge Amortization (SC only)</t>
  </si>
  <si>
    <t xml:space="preserve">Current Sch. 40 Decoupling Deferral (SC only) </t>
  </si>
  <si>
    <t>Interest on Sch. 40 Decoupling Deferral (SC only)</t>
  </si>
  <si>
    <t>F2019 YE April 2021</t>
  </si>
  <si>
    <r>
      <t>Annual Estimated Revenue @ Rates Effective</t>
    </r>
    <r>
      <rPr>
        <b/>
        <sz val="8"/>
        <color rgb="FF0000FF"/>
        <rFont val="Arial"/>
        <family val="2"/>
      </rPr>
      <t xml:space="preserve"> 5-1-2020</t>
    </r>
  </si>
  <si>
    <t>Schedule 141X (Pass-back)
ERF</t>
  </si>
  <si>
    <t>Schedule 
141Y Tax Over Collection</t>
  </si>
  <si>
    <r>
      <t>Deferral Balance at End of</t>
    </r>
    <r>
      <rPr>
        <sz val="8"/>
        <color rgb="FF0000FF"/>
        <rFont val="Arial"/>
        <family val="2"/>
      </rPr>
      <t xml:space="preserve"> CY 2019</t>
    </r>
  </si>
  <si>
    <t>Lights</t>
  </si>
  <si>
    <t>Transportation</t>
  </si>
  <si>
    <t>Special Contract</t>
  </si>
  <si>
    <t>Firm Resale</t>
  </si>
  <si>
    <t>Retail Sales</t>
  </si>
  <si>
    <t>Total Sales</t>
  </si>
  <si>
    <t>Sch 141Y</t>
  </si>
  <si>
    <t>Sch 141 + Sch 141X</t>
  </si>
  <si>
    <r>
      <t xml:space="preserve">Proposed Rates Effective 
</t>
    </r>
    <r>
      <rPr>
        <b/>
        <sz val="8"/>
        <color rgb="FF0000FF"/>
        <rFont val="Arial"/>
        <family val="2"/>
      </rPr>
      <t>5-1-20</t>
    </r>
  </si>
  <si>
    <t>Schedule 141 &amp; 141x - ERF Rider - First 600 kWh</t>
  </si>
  <si>
    <t>Schedule 141Y - Tax Over Collection Rider</t>
  </si>
  <si>
    <t xml:space="preserve"> Schedule 142</t>
  </si>
  <si>
    <t xml:space="preserve">*Note: Includes Special Contracts for Delivery </t>
  </si>
  <si>
    <t xml:space="preserve">*Note: Includes Special Contracts for Delivery and Excludes Special Contracts from FPC 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</si>
  <si>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Revenues </t>
    </r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</si>
  <si>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Normalized Sales (kWh)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</si>
  <si>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>Normalized Volumes</t>
    </r>
  </si>
  <si>
    <r>
      <rPr>
        <b/>
        <sz val="8"/>
        <color rgb="FF0000FF"/>
        <rFont val="Arial"/>
        <family val="2"/>
      </rPr>
      <t xml:space="preserve">CY 2019 </t>
    </r>
    <r>
      <rPr>
        <b/>
        <sz val="8"/>
        <rFont val="Arial"/>
        <family val="2"/>
      </rPr>
      <t xml:space="preserve">Normalized Revenues </t>
    </r>
  </si>
  <si>
    <t>* Note: Excluding Special Contracts (SC)</t>
  </si>
  <si>
    <r>
      <rPr>
        <sz val="8"/>
        <color rgb="FF0000FF"/>
        <rFont val="Arial"/>
        <family val="2"/>
      </rPr>
      <t xml:space="preserve">CY 2019 </t>
    </r>
    <r>
      <rPr>
        <sz val="8"/>
        <color theme="1"/>
        <rFont val="Arial"/>
        <family val="2"/>
      </rPr>
      <t xml:space="preserve">Normalized Revenues </t>
    </r>
  </si>
  <si>
    <t>Schedule SC</t>
  </si>
  <si>
    <t xml:space="preserve">*Note: Includes Special Contracts for Delivery and Excludes for FPC </t>
  </si>
  <si>
    <t>46 &amp; 49 *</t>
  </si>
  <si>
    <t>*Note: Schedule 46 + 49 Balances were written off on May 2019</t>
  </si>
  <si>
    <t>46 &amp; 49*</t>
  </si>
  <si>
    <t>**Note: Excludes Special Contracts for FPC</t>
  </si>
  <si>
    <t>40**</t>
  </si>
  <si>
    <t>Interest Rate</t>
  </si>
  <si>
    <t xml:space="preserve">Current Deferral </t>
  </si>
  <si>
    <t>Earnings Sharing</t>
  </si>
  <si>
    <t>Prior Deferral Amortization</t>
  </si>
  <si>
    <t>Amort. Interest Ratio</t>
  </si>
  <si>
    <t>Prior Deferral w/Applied Interest Ratio for Int. Calc.</t>
  </si>
  <si>
    <t>Deferral Balance w/ No Interest</t>
  </si>
  <si>
    <t>Total Deferred Balance</t>
  </si>
  <si>
    <t>(g) = 
(e) x (f)</t>
  </si>
  <si>
    <t>(h) = 
prior mo. + (c) + (d) - (g)</t>
  </si>
  <si>
    <t>(i) = 
mo. avg (h) x (a) ÷ 12</t>
  </si>
  <si>
    <t>(j) = 
prior mo. + (c) + (d) - (e) + (i)</t>
  </si>
  <si>
    <t>Interest - SCH SC ONLY:</t>
  </si>
  <si>
    <r>
      <t xml:space="preserve">(a)
</t>
    </r>
    <r>
      <rPr>
        <sz val="8"/>
        <color rgb="FFFF0000"/>
        <rFont val="Calibri"/>
        <family val="2"/>
      </rPr>
      <t>See (Note 1)</t>
    </r>
  </si>
  <si>
    <r>
      <t>(c)</t>
    </r>
    <r>
      <rPr>
        <sz val="8"/>
        <color rgb="FFFF0000"/>
        <rFont val="Calibri"/>
        <family val="2"/>
      </rPr>
      <t xml:space="preserve">
update to actual each month 
(Note 2)</t>
    </r>
  </si>
  <si>
    <r>
      <t>(d)</t>
    </r>
    <r>
      <rPr>
        <sz val="8"/>
        <color rgb="FFFF0000"/>
        <rFont val="Calibri"/>
        <family val="2"/>
      </rPr>
      <t xml:space="preserve">
</t>
    </r>
  </si>
  <si>
    <r>
      <t>(e)</t>
    </r>
    <r>
      <rPr>
        <sz val="8"/>
        <color rgb="FFFF0000"/>
        <rFont val="Calibri"/>
        <family val="2"/>
      </rPr>
      <t xml:space="preserve">
update to actual each month 
(Note 3)</t>
    </r>
  </si>
  <si>
    <r>
      <t>(f)</t>
    </r>
    <r>
      <rPr>
        <sz val="8"/>
        <color rgb="FFFF0000"/>
        <rFont val="Calibri"/>
        <family val="2"/>
      </rPr>
      <t xml:space="preserve">
See 
(Note 4)</t>
    </r>
  </si>
  <si>
    <t>Average Customer Counts</t>
  </si>
  <si>
    <t>Special Contracts</t>
  </si>
  <si>
    <t>Allocation Factor</t>
  </si>
  <si>
    <t>% of (2c)</t>
  </si>
  <si>
    <t>Without Revenue Sensitive Items:</t>
  </si>
  <si>
    <t xml:space="preserve">   Allocation of Amortization</t>
  </si>
  <si>
    <t>(7c) x (4)</t>
  </si>
  <si>
    <t xml:space="preserve">   Allocation of Deferral</t>
  </si>
  <si>
    <t>(11c) x (4)</t>
  </si>
  <si>
    <t xml:space="preserve">   Allocation of Interest</t>
  </si>
  <si>
    <t>(15c) x (4)</t>
  </si>
  <si>
    <t>UE-170033</t>
  </si>
  <si>
    <t>With Revenue Sensitive Items:</t>
  </si>
  <si>
    <t>(7c) / (19c)</t>
  </si>
  <si>
    <t>(22c) x (4)</t>
  </si>
  <si>
    <t>(11c) / (19c)</t>
  </si>
  <si>
    <t>(26c) x (4)</t>
  </si>
  <si>
    <t>(15c) / (19c)</t>
  </si>
  <si>
    <t>(30c) x (4)</t>
  </si>
  <si>
    <t xml:space="preserve">   Non-Residential Amortization @ December 31, 2018</t>
  </si>
  <si>
    <t xml:space="preserve">   Total Non-Residential Deferral @ December 31, 2018</t>
  </si>
  <si>
    <t xml:space="preserve">   Total Non-Residential Interest @ December 31, 2018</t>
  </si>
  <si>
    <t>One-Time Allocation of December 31, 2018 FPC SCH 40 to Special Contracts (SC) Balances</t>
  </si>
  <si>
    <t xml:space="preserve">  Schedules 40 **</t>
  </si>
  <si>
    <t>SCH 40 FPC Interest @ December 31, 2018</t>
  </si>
  <si>
    <t>SCH 40 FPC Deferral @ December 31, 2018</t>
  </si>
  <si>
    <t>SCH 40 FPC Amortization @ December 31, 2018</t>
  </si>
  <si>
    <t>One-time Reclass from SCH 40 to SC</t>
  </si>
  <si>
    <t>46 &amp; 49**</t>
  </si>
  <si>
    <t xml:space="preserve">**Note: SCH 46 &amp; 49 balances will be written on May 2020 and rates are proposed to be set to zero. </t>
  </si>
  <si>
    <t xml:space="preserve">*Note: SCH 46 &amp; 49 balances will be written on May 2020 and rates are proposed to be set to zero. </t>
  </si>
  <si>
    <t>Schedules 46 &amp; 49**</t>
  </si>
  <si>
    <r>
      <t xml:space="preserve">Avg. Rate per @ rates effective </t>
    </r>
    <r>
      <rPr>
        <b/>
        <sz val="8"/>
        <color rgb="FF0000FF"/>
        <rFont val="Arial"/>
        <family val="2"/>
      </rPr>
      <t>4/30/2020</t>
    </r>
  </si>
  <si>
    <t xml:space="preserve">Special Contracts </t>
  </si>
  <si>
    <r>
      <rPr>
        <sz val="8"/>
        <color rgb="FF0000FF"/>
        <rFont val="Arial"/>
        <family val="2"/>
      </rPr>
      <t>CY 2019</t>
    </r>
    <r>
      <rPr>
        <sz val="8"/>
        <color theme="1"/>
        <rFont val="Arial"/>
        <family val="2"/>
      </rPr>
      <t xml:space="preserve"> Actual Sales (KW)</t>
    </r>
  </si>
  <si>
    <t xml:space="preserve">Schedule 40 * Excluding SC </t>
  </si>
  <si>
    <t>2019 CBR as Filed</t>
  </si>
  <si>
    <t>2019 Adjusted CBR Earnings Test</t>
  </si>
  <si>
    <t>Rate Base Adjustments</t>
  </si>
  <si>
    <t>Commission basis report pg 3-A thru 3-B</t>
  </si>
  <si>
    <t xml:space="preserve">Restated Rate Base </t>
  </si>
  <si>
    <t>Commission basis report pg 1.01 line b</t>
  </si>
  <si>
    <t>Two months 17GRC; Ten months 18ERF</t>
  </si>
  <si>
    <t>(Source:  UE-170033/UG-170034 and UE-180899/UG-180900)</t>
  </si>
  <si>
    <t>Maximum Net Operating Income</t>
  </si>
  <si>
    <t>Line 2 x Line 3</t>
  </si>
  <si>
    <t>Normalizing Adjustments</t>
  </si>
  <si>
    <t>Restated Net Operating Income (Cumulative)</t>
  </si>
  <si>
    <t>Previous Column + Line 5</t>
  </si>
  <si>
    <t>Difference</t>
  </si>
  <si>
    <t>Line 4 - Line 6</t>
  </si>
  <si>
    <t>Excess Earnings (Cumulative)</t>
  </si>
  <si>
    <t>Greater of zero or line 7</t>
  </si>
  <si>
    <t>Earnings Sharing %</t>
  </si>
  <si>
    <t>UE-121697</t>
  </si>
  <si>
    <t>After-Tax Earnings Sharing (Cumulative)</t>
  </si>
  <si>
    <t>Line 8 x Line 9</t>
  </si>
  <si>
    <t>(Source:  UE-170033/UG-170034)</t>
  </si>
  <si>
    <t>Incremental Earnings Sharing for CY 2017 for Cost of Svc</t>
  </si>
  <si>
    <t>Line 10 ÷ Line11, &amp; for adj:  (Line 10 - Previous Line 10) ÷ Line11</t>
  </si>
  <si>
    <t xml:space="preserve">Special contacts </t>
  </si>
  <si>
    <t>SC*</t>
  </si>
  <si>
    <t>* Note: SC was filed in rates as part of SCH 40 effective 5-1-2019</t>
  </si>
  <si>
    <t>** Does not Include Special Contracts</t>
  </si>
  <si>
    <t>2018 Actual Annualzed Revenue</t>
  </si>
  <si>
    <t>Key Figures</t>
  </si>
  <si>
    <t>Division</t>
  </si>
  <si>
    <t>Business Partner</t>
  </si>
  <si>
    <t>Total Billed Amount Incl Tax</t>
  </si>
  <si>
    <t>Billed KWHs</t>
  </si>
  <si>
    <t>Overall Result</t>
  </si>
  <si>
    <t>Result</t>
  </si>
  <si>
    <t>10 : Electric</t>
  </si>
  <si>
    <t>SCH_40EC : Large Demand Gen Service greater 3 aMW</t>
  </si>
  <si>
    <t>SCH_40EI :  Large Demand Gen Service greater 3 aMW</t>
  </si>
  <si>
    <t xml:space="preserve">Cross check </t>
  </si>
  <si>
    <t xml:space="preserve">SCH 40 </t>
  </si>
  <si>
    <t>CUSTOMER A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</si>
  <si>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</si>
  <si>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</si>
  <si>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</si>
  <si>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</si>
  <si>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</si>
  <si>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</si>
  <si>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</si>
  <si>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I</t>
  </si>
  <si>
    <t>CUSTOMER J</t>
  </si>
  <si>
    <t>Special Contract A</t>
  </si>
  <si>
    <t>Special Contract B</t>
  </si>
  <si>
    <t>CUSTOMER K</t>
  </si>
  <si>
    <t>CUSTOMER L</t>
  </si>
  <si>
    <t>Fiscal Year/Period</t>
  </si>
  <si>
    <t>001/2018 - 012/2018</t>
  </si>
  <si>
    <t>PUGET SOUND ENERGY</t>
  </si>
  <si>
    <t>Electric Earnings Sharing Test (Excludes Normalizing Adjustments per UE-170033 / UG-170034)</t>
  </si>
  <si>
    <t>Commission Basis Report</t>
  </si>
  <si>
    <t>FOR THE TWELVE MONTHS ENDED DECEMBER 31, 2019</t>
  </si>
  <si>
    <t>Annual kWh Delivered Sales  05/01/20 to 04/30/21 (F2019)</t>
  </si>
  <si>
    <t>Annual Estimated Revenue @ Rates Effective 04/30/20</t>
  </si>
  <si>
    <t>Present Rates Effective 04/30/20</t>
  </si>
  <si>
    <t>Average Residential Usage Test Year Ended April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</si>
</sst>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0.0%"/>
    <numFmt numFmtId="169" formatCode="&quot;$&quot;#,##0.00000"/>
    <numFmt numFmtId="170" formatCode="&quot;$&quot;#,##0\ ;\(&quot;$&quot;#,##0\)"/>
    <numFmt numFmtId="171" formatCode="0.000000"/>
    <numFmt numFmtId="172" formatCode="_(* #,##0.000000_);_(* \(#,##0.000000\);_(* &quot;-&quot;??_);_(@_)"/>
    <numFmt numFmtId="173" formatCode="#,##0.000_);\(#,##0.000\)"/>
    <numFmt numFmtId="174" formatCode="[$-409]mmm\-yy;@"/>
    <numFmt numFmtId="175" formatCode="0.0000%"/>
    <numFmt numFmtId="176" formatCode="#,##0;&quot;-&quot;#,##0"/>
    <numFmt numFmtId="177" formatCode="_(&quot;$&quot;* #,##0.0_);_(&quot;$&quot;* \(#,##0.0\);_(&quot;$&quot;* &quot;-&quot;??_);_(@_)"/>
    <numFmt numFmtId="178" formatCode="_(&quot;$&quot;* #,##0.0000_);_(&quot;$&quot;* \(#,##0.0000\);_(&quot;$&quot;* &quot;-&quot;????_);_(@_)"/>
    <numFmt numFmtId="179" formatCode="00000"/>
    <numFmt numFmtId="180" formatCode="#,##0.00000000000;[Red]\-#,##0.00000000000"/>
    <numFmt numFmtId="181" formatCode="&quot;$&quot;#,##0.00"/>
    <numFmt numFmtId="182" formatCode="_(&quot;$&quot;* #,##0.0000000_);_(&quot;$&quot;* \(#,##0.0000000\);_(&quot;$&quot;* &quot;-&quot;??_);_(@_)"/>
    <numFmt numFmtId="183" formatCode="_(&quot;$&quot;* #,##0.00_);_(&quot;$&quot;* \(#,##0.00\);_(&quot;$&quot;* &quot;-&quot;???????_);_(@_)"/>
    <numFmt numFmtId="184" formatCode="_(* #,##0.00000000_);_(* \(#,##0.00000000\);_(* &quot;-&quot;??_);_(@_)"/>
    <numFmt numFmtId="185" formatCode="_(&quot;$&quot;* #,##0.000000_);_(&quot;$&quot;* \(#,##0.000000\);_(&quot;$&quot;* &quot;-&quot;??????_);_(@_)"/>
    <numFmt numFmtId="186" formatCode="0.00000"/>
    <numFmt numFmtId="187" formatCode="&quot;$ &quot;#,##0.00;&quot;$ -&quot;#,##0.00"/>
    <numFmt numFmtId="188" formatCode="#,##0&quot; KWH&quot;;&quot;-&quot;#,##0&quot; KWH&quot;"/>
  </numFmts>
  <fonts count="5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u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8"/>
      <color indexed="8"/>
      <name val="Arial"/>
      <family val="2"/>
    </font>
    <font>
      <u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u val="doubleAccounting"/>
      <sz val="8"/>
      <name val="Arial"/>
      <family val="2"/>
    </font>
    <font>
      <sz val="8"/>
      <color indexed="8"/>
      <name val="Calibri"/>
      <family val="2"/>
      <scheme val="minor"/>
    </font>
    <font>
      <sz val="8"/>
      <color rgb="FF008080"/>
      <name val="Calibri"/>
      <family val="2"/>
      <scheme val="minor"/>
    </font>
    <font>
      <b/>
      <sz val="8"/>
      <color rgb="FF0000FF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name val="Helv"/>
    </font>
    <font>
      <sz val="10.5"/>
      <color theme="1"/>
      <name val="Calibri"/>
      <family val="2"/>
    </font>
    <font>
      <sz val="8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"/>
      <name val="Calibri"/>
      <family val="2"/>
      <scheme val="minor"/>
    </font>
    <font>
      <b/>
      <i/>
      <sz val="8"/>
      <color rgb="FF0000FF"/>
      <name val="Arial"/>
      <family val="2"/>
    </font>
    <font>
      <b/>
      <sz val="8"/>
      <color rgb="FF0000FF"/>
      <name val="Calibri"/>
      <family val="2"/>
      <scheme val="minor"/>
    </font>
    <font>
      <i/>
      <sz val="8"/>
      <color theme="1"/>
      <name val="Arial"/>
      <family val="2"/>
    </font>
    <font>
      <sz val="11"/>
      <color rgb="FF008080"/>
      <name val="Calibri"/>
      <family val="2"/>
      <scheme val="minor"/>
    </font>
    <font>
      <b/>
      <i/>
      <sz val="8"/>
      <color theme="1"/>
      <name val="Arial"/>
      <family val="2"/>
    </font>
    <font>
      <b/>
      <i/>
      <u/>
      <sz val="8"/>
      <color rgb="FF008080"/>
      <name val="Arial"/>
      <family val="2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3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7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" fillId="0" borderId="0">
      <alignment horizontal="left" wrapText="1"/>
    </xf>
    <xf numFmtId="43" fontId="2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2" fillId="0" borderId="0"/>
    <xf numFmtId="2" fontId="33" fillId="0" borderId="0" applyFont="0" applyFill="0" applyBorder="0" applyAlignment="0" applyProtection="0"/>
    <xf numFmtId="38" fontId="3" fillId="9" borderId="0" applyNumberFormat="0" applyBorder="0" applyAlignment="0" applyProtection="0"/>
    <xf numFmtId="38" fontId="11" fillId="0" borderId="0"/>
    <xf numFmtId="40" fontId="11" fillId="0" borderId="0"/>
    <xf numFmtId="10" fontId="3" fillId="2" borderId="6" applyNumberFormat="0" applyBorder="0" applyAlignment="0" applyProtection="0"/>
    <xf numFmtId="44" fontId="1" fillId="0" borderId="21" applyNumberFormat="0" applyFont="0" applyAlignment="0">
      <alignment horizontal="center"/>
    </xf>
    <xf numFmtId="44" fontId="1" fillId="0" borderId="22" applyNumberFormat="0" applyFont="0" applyAlignment="0">
      <alignment horizontal="center"/>
    </xf>
    <xf numFmtId="180" fontId="2" fillId="0" borderId="0"/>
    <xf numFmtId="0" fontId="35" fillId="0" borderId="0"/>
    <xf numFmtId="171" fontId="36" fillId="0" borderId="0">
      <alignment horizontal="left" wrapText="1"/>
    </xf>
    <xf numFmtId="0" fontId="6" fillId="0" borderId="0"/>
    <xf numFmtId="0" fontId="10" fillId="0" borderId="0"/>
    <xf numFmtId="0" fontId="2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2" fontId="2" fillId="2" borderId="0"/>
    <xf numFmtId="0" fontId="34" fillId="10" borderId="0"/>
    <xf numFmtId="0" fontId="37" fillId="10" borderId="23"/>
    <xf numFmtId="0" fontId="38" fillId="11" borderId="24"/>
    <xf numFmtId="0" fontId="39" fillId="10" borderId="25"/>
    <xf numFmtId="42" fontId="8" fillId="12" borderId="3">
      <alignment vertical="center"/>
    </xf>
    <xf numFmtId="0" fontId="1" fillId="2" borderId="1" applyNumberFormat="0">
      <alignment horizontal="center" vertical="center" wrapText="1"/>
    </xf>
    <xf numFmtId="178" fontId="2" fillId="2" borderId="0"/>
    <xf numFmtId="42" fontId="7" fillId="2" borderId="5">
      <alignment horizontal="left"/>
    </xf>
    <xf numFmtId="38" fontId="3" fillId="0" borderId="26"/>
    <xf numFmtId="38" fontId="11" fillId="0" borderId="5"/>
    <xf numFmtId="171" fontId="2" fillId="0" borderId="0">
      <alignment horizontal="left" wrapText="1"/>
    </xf>
    <xf numFmtId="0" fontId="2" fillId="0" borderId="0" applyNumberFormat="0" applyBorder="0" applyAlignment="0"/>
    <xf numFmtId="0" fontId="34" fillId="0" borderId="0"/>
    <xf numFmtId="0" fontId="37" fillId="10" borderId="0"/>
    <xf numFmtId="181" fontId="40" fillId="0" borderId="0">
      <alignment horizontal="left" vertical="center"/>
    </xf>
    <xf numFmtId="0" fontId="1" fillId="2" borderId="0">
      <alignment horizontal="left" wrapText="1"/>
    </xf>
    <xf numFmtId="0" fontId="41" fillId="0" borderId="0">
      <alignment horizontal="left" vertical="center"/>
    </xf>
    <xf numFmtId="9" fontId="10" fillId="0" borderId="0" applyFont="0" applyFill="0" applyBorder="0" applyAlignment="0" applyProtection="0"/>
  </cellStyleXfs>
  <cellXfs count="582">
    <xf numFmtId="0" fontId="0" fillId="0" borderId="0" xfId="0"/>
    <xf numFmtId="42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11" fillId="0" borderId="0" xfId="0" applyFont="1" applyAlignment="1"/>
    <xf numFmtId="0" fontId="12" fillId="0" borderId="0" xfId="0" applyFont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164" fontId="16" fillId="0" borderId="1" xfId="0" applyNumberFormat="1" applyFont="1" applyFill="1" applyBorder="1"/>
    <xf numFmtId="3" fontId="16" fillId="0" borderId="1" xfId="0" applyNumberFormat="1" applyFont="1" applyFill="1" applyBorder="1"/>
    <xf numFmtId="165" fontId="14" fillId="0" borderId="2" xfId="0" applyNumberFormat="1" applyFont="1" applyFill="1" applyBorder="1"/>
    <xf numFmtId="165" fontId="16" fillId="0" borderId="0" xfId="0" applyNumberFormat="1" applyFont="1" applyFill="1"/>
    <xf numFmtId="164" fontId="14" fillId="0" borderId="0" xfId="0" applyNumberFormat="1" applyFont="1" applyFill="1"/>
    <xf numFmtId="44" fontId="16" fillId="0" borderId="0" xfId="0" applyNumberFormat="1" applyFont="1" applyFill="1"/>
    <xf numFmtId="16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Font="1" applyFill="1"/>
    <xf numFmtId="169" fontId="11" fillId="0" borderId="0" xfId="0" applyNumberFormat="1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Continuous"/>
    </xf>
    <xf numFmtId="170" fontId="11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1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1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1" fillId="0" borderId="0" xfId="0" applyFont="1" applyBorder="1" applyProtection="1">
      <protection locked="0"/>
    </xf>
    <xf numFmtId="0" fontId="3" fillId="0" borderId="0" xfId="0" applyFont="1"/>
    <xf numFmtId="0" fontId="3" fillId="0" borderId="0" xfId="0" applyFont="1" applyBorder="1"/>
    <xf numFmtId="165" fontId="14" fillId="0" borderId="0" xfId="0" applyNumberFormat="1" applyFont="1" applyFill="1" applyAlignment="1"/>
    <xf numFmtId="165" fontId="3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Alignment="1"/>
    <xf numFmtId="0" fontId="16" fillId="0" borderId="0" xfId="0" applyFont="1" applyFill="1"/>
    <xf numFmtId="0" fontId="11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Fill="1"/>
    <xf numFmtId="0" fontId="14" fillId="0" borderId="1" xfId="0" applyFont="1" applyFill="1" applyBorder="1" applyAlignment="1"/>
    <xf numFmtId="164" fontId="16" fillId="0" borderId="0" xfId="0" applyNumberFormat="1" applyFont="1" applyFill="1"/>
    <xf numFmtId="166" fontId="16" fillId="0" borderId="1" xfId="0" applyNumberFormat="1" applyFont="1" applyFill="1" applyBorder="1"/>
    <xf numFmtId="165" fontId="14" fillId="0" borderId="0" xfId="0" applyNumberFormat="1" applyFont="1" applyFill="1"/>
    <xf numFmtId="167" fontId="14" fillId="0" borderId="0" xfId="0" applyNumberFormat="1" applyFont="1" applyFill="1"/>
    <xf numFmtId="167" fontId="14" fillId="0" borderId="0" xfId="0" applyNumberFormat="1" applyFont="1" applyFill="1" applyBorder="1"/>
    <xf numFmtId="165" fontId="14" fillId="0" borderId="0" xfId="0" applyNumberFormat="1" applyFont="1" applyFill="1" applyBorder="1"/>
    <xf numFmtId="165" fontId="16" fillId="0" borderId="1" xfId="0" applyNumberFormat="1" applyFont="1" applyFill="1" applyBorder="1"/>
    <xf numFmtId="10" fontId="14" fillId="0" borderId="0" xfId="0" applyNumberFormat="1" applyFont="1" applyFill="1"/>
    <xf numFmtId="10" fontId="14" fillId="0" borderId="0" xfId="0" applyNumberFormat="1" applyFont="1" applyFill="1" applyBorder="1"/>
    <xf numFmtId="165" fontId="12" fillId="0" borderId="0" xfId="0" applyNumberFormat="1" applyFont="1" applyFill="1"/>
    <xf numFmtId="167" fontId="12" fillId="0" borderId="0" xfId="0" applyNumberFormat="1" applyFont="1" applyFill="1"/>
    <xf numFmtId="166" fontId="16" fillId="0" borderId="0" xfId="0" applyNumberFormat="1" applyFont="1" applyFill="1"/>
    <xf numFmtId="44" fontId="14" fillId="0" borderId="0" xfId="0" applyNumberFormat="1" applyFont="1" applyFill="1"/>
    <xf numFmtId="44" fontId="4" fillId="0" borderId="0" xfId="0" applyNumberFormat="1" applyFont="1" applyFill="1"/>
    <xf numFmtId="165" fontId="16" fillId="0" borderId="0" xfId="0" applyNumberFormat="1" applyFont="1" applyFill="1" applyBorder="1"/>
    <xf numFmtId="168" fontId="18" fillId="0" borderId="0" xfId="0" applyNumberFormat="1" applyFont="1"/>
    <xf numFmtId="44" fontId="14" fillId="0" borderId="0" xfId="0" applyNumberFormat="1" applyFont="1" applyFill="1" applyBorder="1"/>
    <xf numFmtId="44" fontId="18" fillId="0" borderId="0" xfId="0" applyNumberFormat="1" applyFont="1"/>
    <xf numFmtId="10" fontId="18" fillId="0" borderId="0" xfId="0" applyNumberFormat="1" applyFont="1"/>
    <xf numFmtId="44" fontId="12" fillId="0" borderId="0" xfId="0" applyNumberFormat="1" applyFont="1" applyFill="1"/>
    <xf numFmtId="165" fontId="18" fillId="0" borderId="0" xfId="0" applyNumberFormat="1" applyFont="1"/>
    <xf numFmtId="9" fontId="18" fillId="0" borderId="0" xfId="0" applyNumberFormat="1" applyFont="1"/>
    <xf numFmtId="0" fontId="3" fillId="0" borderId="0" xfId="0" applyNumberFormat="1" applyFont="1" applyAlignment="1">
      <alignment horizontal="centerContinuous"/>
    </xf>
    <xf numFmtId="0" fontId="11" fillId="0" borderId="0" xfId="0" applyNumberFormat="1" applyFont="1" applyAlignment="1"/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Fill="1" applyAlignment="1"/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"/>
    </xf>
    <xf numFmtId="42" fontId="3" fillId="0" borderId="16" xfId="0" applyNumberFormat="1" applyFont="1" applyFill="1" applyBorder="1" applyAlignment="1"/>
    <xf numFmtId="0" fontId="3" fillId="0" borderId="8" xfId="0" applyNumberFormat="1" applyFont="1" applyBorder="1" applyAlignment="1">
      <alignment horizontal="center"/>
    </xf>
    <xf numFmtId="42" fontId="3" fillId="0" borderId="8" xfId="0" applyNumberFormat="1" applyFont="1" applyFill="1" applyBorder="1" applyAlignment="1"/>
    <xf numFmtId="42" fontId="3" fillId="0" borderId="7" xfId="0" applyNumberFormat="1" applyFont="1" applyFill="1" applyBorder="1" applyAlignment="1"/>
    <xf numFmtId="3" fontId="3" fillId="0" borderId="7" xfId="0" applyNumberFormat="1" applyFont="1" applyFill="1" applyBorder="1" applyAlignment="1"/>
    <xf numFmtId="0" fontId="3" fillId="0" borderId="10" xfId="0" applyNumberFormat="1" applyFont="1" applyBorder="1" applyAlignment="1">
      <alignment horizontal="center"/>
    </xf>
    <xf numFmtId="42" fontId="3" fillId="0" borderId="6" xfId="0" applyNumberFormat="1" applyFont="1" applyFill="1" applyBorder="1" applyAlignment="1"/>
    <xf numFmtId="0" fontId="14" fillId="0" borderId="0" xfId="0" applyFont="1"/>
    <xf numFmtId="41" fontId="11" fillId="0" borderId="0" xfId="0" applyNumberFormat="1" applyFont="1" applyFill="1" applyBorder="1" applyAlignment="1">
      <alignment horizontal="center"/>
    </xf>
    <xf numFmtId="41" fontId="11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4" fillId="0" borderId="0" xfId="0" quotePrefix="1" applyFont="1" applyFill="1" applyAlignment="1">
      <alignment horizontal="center"/>
    </xf>
    <xf numFmtId="164" fontId="14" fillId="0" borderId="0" xfId="0" quotePrefix="1" applyNumberFormat="1" applyFont="1" applyFill="1" applyAlignment="1">
      <alignment horizontal="center"/>
    </xf>
    <xf numFmtId="10" fontId="14" fillId="0" borderId="0" xfId="0" quotePrefix="1" applyNumberFormat="1" applyFont="1" applyFill="1" applyAlignment="1">
      <alignment horizontal="right"/>
    </xf>
    <xf numFmtId="41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71" fontId="16" fillId="0" borderId="0" xfId="0" applyNumberFormat="1" applyFont="1" applyFill="1" applyBorder="1"/>
    <xf numFmtId="164" fontId="4" fillId="0" borderId="0" xfId="0" applyNumberFormat="1" applyFont="1" applyFill="1"/>
    <xf numFmtId="0" fontId="11" fillId="0" borderId="0" xfId="0" applyFont="1"/>
    <xf numFmtId="0" fontId="20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7" fontId="17" fillId="0" borderId="0" xfId="0" applyNumberFormat="1" applyFont="1" applyFill="1" applyAlignment="1">
      <alignment horizontal="center" wrapText="1"/>
    </xf>
    <xf numFmtId="0" fontId="21" fillId="4" borderId="0" xfId="0" applyFont="1" applyFill="1"/>
    <xf numFmtId="0" fontId="3" fillId="4" borderId="0" xfId="0" applyFont="1" applyFill="1"/>
    <xf numFmtId="0" fontId="3" fillId="0" borderId="0" xfId="0" applyFont="1" applyFill="1" applyAlignment="1">
      <alignment horizontal="left"/>
    </xf>
    <xf numFmtId="44" fontId="3" fillId="0" borderId="0" xfId="0" applyNumberFormat="1" applyFont="1" applyFill="1"/>
    <xf numFmtId="0" fontId="22" fillId="0" borderId="0" xfId="0" applyFont="1"/>
    <xf numFmtId="43" fontId="16" fillId="0" borderId="0" xfId="0" applyNumberFormat="1" applyFont="1" applyFill="1"/>
    <xf numFmtId="43" fontId="3" fillId="0" borderId="3" xfId="0" applyNumberFormat="1" applyFont="1" applyFill="1" applyBorder="1"/>
    <xf numFmtId="0" fontId="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23" fillId="0" borderId="0" xfId="0" applyFont="1"/>
    <xf numFmtId="0" fontId="23" fillId="0" borderId="0" xfId="0" applyFont="1" applyFill="1"/>
    <xf numFmtId="43" fontId="22" fillId="0" borderId="0" xfId="0" applyNumberFormat="1" applyFont="1" applyFill="1"/>
    <xf numFmtId="0" fontId="22" fillId="0" borderId="0" xfId="0" applyFont="1" applyFill="1"/>
    <xf numFmtId="44" fontId="3" fillId="4" borderId="0" xfId="0" applyNumberFormat="1" applyFont="1" applyFill="1"/>
    <xf numFmtId="44" fontId="3" fillId="0" borderId="0" xfId="0" applyNumberFormat="1" applyFont="1" applyFill="1" applyBorder="1"/>
    <xf numFmtId="44" fontId="3" fillId="0" borderId="2" xfId="0" applyNumberFormat="1" applyFont="1" applyFill="1" applyBorder="1"/>
    <xf numFmtId="43" fontId="3" fillId="0" borderId="0" xfId="0" applyNumberFormat="1" applyFont="1" applyFill="1"/>
    <xf numFmtId="44" fontId="3" fillId="0" borderId="4" xfId="0" applyNumberFormat="1" applyFont="1" applyFill="1" applyBorder="1"/>
    <xf numFmtId="44" fontId="3" fillId="0" borderId="0" xfId="0" applyNumberFormat="1" applyFont="1"/>
    <xf numFmtId="164" fontId="3" fillId="0" borderId="0" xfId="0" applyNumberFormat="1" applyFont="1"/>
    <xf numFmtId="177" fontId="3" fillId="0" borderId="0" xfId="0" applyNumberFormat="1" applyFont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1" fillId="0" borderId="0" xfId="0" applyFont="1"/>
    <xf numFmtId="166" fontId="16" fillId="0" borderId="0" xfId="0" applyNumberFormat="1" applyFont="1"/>
    <xf numFmtId="164" fontId="14" fillId="0" borderId="3" xfId="0" applyNumberFormat="1" applyFont="1" applyBorder="1"/>
    <xf numFmtId="0" fontId="16" fillId="0" borderId="0" xfId="0" applyFont="1"/>
    <xf numFmtId="0" fontId="11" fillId="0" borderId="0" xfId="0" applyFont="1" applyFill="1" applyAlignment="1">
      <alignment horizontal="centerContinuous"/>
    </xf>
    <xf numFmtId="166" fontId="3" fillId="0" borderId="0" xfId="0" applyNumberFormat="1" applyFont="1" applyFill="1"/>
    <xf numFmtId="166" fontId="3" fillId="0" borderId="0" xfId="0" applyNumberFormat="1" applyFont="1" applyFill="1" applyBorder="1"/>
    <xf numFmtId="43" fontId="3" fillId="0" borderId="0" xfId="0" applyNumberFormat="1" applyFont="1" applyFill="1" applyBorder="1"/>
    <xf numFmtId="166" fontId="3" fillId="0" borderId="5" xfId="0" applyNumberFormat="1" applyFont="1" applyFill="1" applyBorder="1"/>
    <xf numFmtId="37" fontId="3" fillId="0" borderId="0" xfId="0" applyNumberFormat="1" applyFont="1" applyFill="1" applyBorder="1"/>
    <xf numFmtId="17" fontId="3" fillId="0" borderId="0" xfId="0" applyNumberFormat="1" applyFont="1" applyFill="1" applyBorder="1"/>
    <xf numFmtId="166" fontId="24" fillId="0" borderId="0" xfId="0" applyNumberFormat="1" applyFont="1" applyFill="1" applyBorder="1"/>
    <xf numFmtId="37" fontId="22" fillId="0" borderId="0" xfId="0" applyNumberFormat="1" applyFont="1" applyFill="1" applyBorder="1"/>
    <xf numFmtId="14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9" fontId="3" fillId="0" borderId="0" xfId="0" applyNumberFormat="1" applyFont="1" applyFill="1"/>
    <xf numFmtId="2" fontId="3" fillId="0" borderId="0" xfId="0" applyNumberFormat="1" applyFont="1" applyFill="1"/>
    <xf numFmtId="173" fontId="3" fillId="0" borderId="0" xfId="0" applyNumberFormat="1" applyFont="1" applyFill="1"/>
    <xf numFmtId="173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14" fontId="3" fillId="0" borderId="0" xfId="0" applyNumberFormat="1" applyFont="1" applyFill="1"/>
    <xf numFmtId="0" fontId="3" fillId="0" borderId="1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3" xfId="0" applyNumberFormat="1" applyFont="1" applyFill="1" applyBorder="1"/>
    <xf numFmtId="164" fontId="3" fillId="0" borderId="3" xfId="0" applyNumberFormat="1" applyFont="1" applyFill="1" applyBorder="1"/>
    <xf numFmtId="166" fontId="3" fillId="0" borderId="4" xfId="0" applyNumberFormat="1" applyFont="1" applyFill="1" applyBorder="1"/>
    <xf numFmtId="166" fontId="3" fillId="0" borderId="0" xfId="0" applyNumberFormat="1" applyFont="1"/>
    <xf numFmtId="10" fontId="3" fillId="0" borderId="0" xfId="0" applyNumberFormat="1" applyFont="1"/>
    <xf numFmtId="166" fontId="3" fillId="0" borderId="4" xfId="0" applyNumberFormat="1" applyFont="1" applyBorder="1"/>
    <xf numFmtId="44" fontId="3" fillId="0" borderId="4" xfId="0" applyNumberFormat="1" applyFont="1" applyBorder="1"/>
    <xf numFmtId="10" fontId="3" fillId="0" borderId="4" xfId="0" applyNumberFormat="1" applyFont="1" applyBorder="1"/>
    <xf numFmtId="0" fontId="3" fillId="0" borderId="0" xfId="0" quotePrefix="1" applyFont="1" applyFill="1" applyAlignment="1">
      <alignment horizontal="left"/>
    </xf>
    <xf numFmtId="166" fontId="3" fillId="0" borderId="0" xfId="0" applyNumberFormat="1" applyFont="1" applyBorder="1"/>
    <xf numFmtId="44" fontId="3" fillId="0" borderId="0" xfId="0" applyNumberFormat="1" applyFont="1" applyBorder="1"/>
    <xf numFmtId="10" fontId="3" fillId="0" borderId="0" xfId="0" applyNumberFormat="1" applyFont="1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7" xfId="0" quotePrefix="1" applyFont="1" applyFill="1" applyBorder="1" applyAlignment="1">
      <alignment horizontal="center" wrapText="1"/>
    </xf>
    <xf numFmtId="0" fontId="3" fillId="0" borderId="17" xfId="0" quotePrefix="1" applyFont="1" applyFill="1" applyBorder="1" applyAlignment="1">
      <alignment horizontal="center" wrapText="1"/>
    </xf>
    <xf numFmtId="165" fontId="3" fillId="0" borderId="17" xfId="0" applyNumberFormat="1" applyFont="1" applyFill="1" applyBorder="1"/>
    <xf numFmtId="165" fontId="3" fillId="0" borderId="18" xfId="0" applyNumberFormat="1" applyFont="1" applyFill="1" applyBorder="1"/>
    <xf numFmtId="165" fontId="3" fillId="0" borderId="9" xfId="0" applyNumberFormat="1" applyFont="1" applyFill="1" applyBorder="1"/>
    <xf numFmtId="165" fontId="3" fillId="0" borderId="11" xfId="0" applyNumberFormat="1" applyFont="1" applyFill="1" applyBorder="1"/>
    <xf numFmtId="0" fontId="3" fillId="0" borderId="8" xfId="0" applyFont="1" applyFill="1" applyBorder="1"/>
    <xf numFmtId="0" fontId="3" fillId="0" borderId="18" xfId="0" applyFont="1" applyFill="1" applyBorder="1"/>
    <xf numFmtId="165" fontId="3" fillId="0" borderId="18" xfId="0" quotePrefix="1" applyNumberFormat="1" applyFont="1" applyFill="1" applyBorder="1" applyAlignment="1"/>
    <xf numFmtId="165" fontId="3" fillId="0" borderId="9" xfId="0" quotePrefix="1" applyNumberFormat="1" applyFont="1" applyFill="1" applyBorder="1" applyAlignment="1"/>
    <xf numFmtId="165" fontId="3" fillId="0" borderId="11" xfId="0" quotePrefix="1" applyNumberFormat="1" applyFont="1" applyFill="1" applyBorder="1" applyAlignment="1"/>
    <xf numFmtId="165" fontId="3" fillId="0" borderId="8" xfId="0" quotePrefix="1" applyNumberFormat="1" applyFont="1" applyFill="1" applyBorder="1" applyAlignment="1"/>
    <xf numFmtId="165" fontId="3" fillId="0" borderId="8" xfId="0" applyNumberFormat="1" applyFont="1" applyFill="1" applyBorder="1"/>
    <xf numFmtId="165" fontId="3" fillId="0" borderId="10" xfId="0" applyNumberFormat="1" applyFont="1" applyFill="1" applyBorder="1"/>
    <xf numFmtId="165" fontId="3" fillId="0" borderId="19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quotePrefix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7" fontId="3" fillId="0" borderId="0" xfId="0" quotePrefix="1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/>
    <xf numFmtId="0" fontId="4" fillId="0" borderId="0" xfId="0" applyFont="1" applyFill="1"/>
    <xf numFmtId="165" fontId="3" fillId="0" borderId="0" xfId="0" applyNumberFormat="1" applyFont="1" applyFill="1"/>
    <xf numFmtId="0" fontId="13" fillId="0" borderId="1" xfId="0" applyFont="1" applyFill="1" applyBorder="1" applyAlignment="1">
      <alignment vertical="center"/>
    </xf>
    <xf numFmtId="174" fontId="13" fillId="0" borderId="1" xfId="0" applyNumberFormat="1" applyFont="1" applyFill="1" applyBorder="1" applyAlignment="1">
      <alignment horizontal="center" vertical="center"/>
    </xf>
    <xf numFmtId="166" fontId="14" fillId="0" borderId="0" xfId="0" applyNumberFormat="1" applyFont="1"/>
    <xf numFmtId="0" fontId="25" fillId="0" borderId="0" xfId="0" applyFont="1" applyFill="1" applyBorder="1"/>
    <xf numFmtId="3" fontId="16" fillId="0" borderId="0" xfId="0" applyNumberFormat="1" applyFont="1" applyFill="1"/>
    <xf numFmtId="0" fontId="25" fillId="0" borderId="0" xfId="0" applyFont="1" applyFill="1"/>
    <xf numFmtId="9" fontId="14" fillId="0" borderId="0" xfId="0" applyNumberFormat="1" applyFont="1"/>
    <xf numFmtId="0" fontId="26" fillId="0" borderId="0" xfId="0" applyFont="1"/>
    <xf numFmtId="0" fontId="27" fillId="0" borderId="0" xfId="0" applyFont="1"/>
    <xf numFmtId="17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0" fontId="17" fillId="0" borderId="0" xfId="0" applyFont="1"/>
    <xf numFmtId="3" fontId="17" fillId="0" borderId="0" xfId="0" applyNumberFormat="1" applyFont="1"/>
    <xf numFmtId="0" fontId="3" fillId="0" borderId="0" xfId="0" applyFont="1" applyFill="1" applyAlignment="1">
      <alignment horizontal="left" indent="1"/>
    </xf>
    <xf numFmtId="0" fontId="3" fillId="0" borderId="0" xfId="0" applyFont="1" applyBorder="1" applyAlignment="1">
      <alignment horizontal="left"/>
    </xf>
    <xf numFmtId="166" fontId="28" fillId="0" borderId="0" xfId="0" applyNumberFormat="1" applyFont="1"/>
    <xf numFmtId="0" fontId="20" fillId="0" borderId="0" xfId="0" applyNumberFormat="1" applyFont="1" applyAlignment="1">
      <alignment horizontal="centerContinuous"/>
    </xf>
    <xf numFmtId="0" fontId="29" fillId="0" borderId="0" xfId="0" applyFont="1"/>
    <xf numFmtId="176" fontId="29" fillId="0" borderId="0" xfId="0" applyNumberFormat="1" applyFont="1"/>
    <xf numFmtId="176" fontId="30" fillId="0" borderId="0" xfId="0" applyNumberFormat="1" applyFont="1"/>
    <xf numFmtId="166" fontId="3" fillId="0" borderId="0" xfId="1" applyNumberFormat="1" applyFont="1" applyAlignment="1">
      <alignment horizontal="center"/>
    </xf>
    <xf numFmtId="166" fontId="3" fillId="0" borderId="3" xfId="1" applyNumberFormat="1" applyFont="1" applyBorder="1"/>
    <xf numFmtId="166" fontId="3" fillId="0" borderId="0" xfId="1" applyNumberFormat="1" applyFont="1"/>
    <xf numFmtId="166" fontId="3" fillId="0" borderId="0" xfId="1" applyNumberFormat="1" applyFont="1" applyBorder="1"/>
    <xf numFmtId="166" fontId="3" fillId="0" borderId="0" xfId="1" applyNumberFormat="1" applyFont="1" applyFill="1" applyAlignment="1">
      <alignment horizontal="center"/>
    </xf>
    <xf numFmtId="166" fontId="3" fillId="0" borderId="4" xfId="1" applyNumberFormat="1" applyFont="1" applyBorder="1"/>
    <xf numFmtId="17" fontId="14" fillId="0" borderId="0" xfId="0" applyNumberFormat="1" applyFont="1"/>
    <xf numFmtId="166" fontId="14" fillId="0" borderId="0" xfId="1" applyNumberFormat="1" applyFont="1"/>
    <xf numFmtId="166" fontId="14" fillId="0" borderId="3" xfId="1" applyNumberFormat="1" applyFont="1" applyBorder="1"/>
    <xf numFmtId="3" fontId="14" fillId="0" borderId="0" xfId="0" applyNumberFormat="1" applyFont="1"/>
    <xf numFmtId="166" fontId="16" fillId="0" borderId="0" xfId="1" applyNumberFormat="1" applyFont="1"/>
    <xf numFmtId="0" fontId="14" fillId="0" borderId="0" xfId="0" applyFont="1" applyAlignment="1">
      <alignment horizontal="left" indent="1"/>
    </xf>
    <xf numFmtId="17" fontId="31" fillId="0" borderId="1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174" fontId="31" fillId="0" borderId="1" xfId="0" applyNumberFormat="1" applyFont="1" applyFill="1" applyBorder="1" applyAlignment="1">
      <alignment horizontal="center"/>
    </xf>
    <xf numFmtId="41" fontId="13" fillId="0" borderId="1" xfId="0" applyNumberFormat="1" applyFont="1" applyFill="1" applyBorder="1" applyAlignment="1">
      <alignment horizontal="center" vertical="center" wrapText="1"/>
    </xf>
    <xf numFmtId="174" fontId="11" fillId="0" borderId="1" xfId="0" applyNumberFormat="1" applyFont="1" applyFill="1" applyBorder="1" applyAlignment="1">
      <alignment horizontal="center" vertical="center"/>
    </xf>
    <xf numFmtId="0" fontId="14" fillId="6" borderId="0" xfId="0" applyFont="1" applyFill="1"/>
    <xf numFmtId="166" fontId="4" fillId="6" borderId="0" xfId="0" applyNumberFormat="1" applyFont="1" applyFill="1"/>
    <xf numFmtId="165" fontId="4" fillId="0" borderId="0" xfId="0" applyNumberFormat="1" applyFont="1" applyFill="1"/>
    <xf numFmtId="0" fontId="14" fillId="7" borderId="0" xfId="0" applyFont="1" applyFill="1"/>
    <xf numFmtId="165" fontId="4" fillId="7" borderId="0" xfId="0" applyNumberFormat="1" applyFont="1" applyFill="1"/>
    <xf numFmtId="165" fontId="14" fillId="7" borderId="0" xfId="0" applyNumberFormat="1" applyFont="1" applyFill="1"/>
    <xf numFmtId="165" fontId="3" fillId="7" borderId="0" xfId="0" applyNumberFormat="1" applyFont="1" applyFill="1"/>
    <xf numFmtId="0" fontId="14" fillId="8" borderId="0" xfId="0" applyFont="1" applyFill="1"/>
    <xf numFmtId="165" fontId="14" fillId="8" borderId="0" xfId="0" applyNumberFormat="1" applyFont="1" applyFill="1"/>
    <xf numFmtId="167" fontId="3" fillId="0" borderId="0" xfId="0" applyNumberFormat="1" applyFont="1" applyFill="1"/>
    <xf numFmtId="164" fontId="14" fillId="0" borderId="2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166" fontId="14" fillId="6" borderId="0" xfId="0" applyNumberFormat="1" applyFont="1" applyFill="1"/>
    <xf numFmtId="44" fontId="4" fillId="7" borderId="0" xfId="0" applyNumberFormat="1" applyFont="1" applyFill="1"/>
    <xf numFmtId="44" fontId="14" fillId="7" borderId="0" xfId="0" applyNumberFormat="1" applyFont="1" applyFill="1"/>
    <xf numFmtId="44" fontId="3" fillId="7" borderId="0" xfId="0" applyNumberFormat="1" applyFont="1" applyFill="1"/>
    <xf numFmtId="43" fontId="4" fillId="0" borderId="0" xfId="0" applyNumberFormat="1" applyFont="1" applyFill="1"/>
    <xf numFmtId="165" fontId="3" fillId="0" borderId="0" xfId="0" applyNumberFormat="1" applyFont="1"/>
    <xf numFmtId="165" fontId="16" fillId="0" borderId="0" xfId="0" applyNumberFormat="1" applyFont="1"/>
    <xf numFmtId="0" fontId="0" fillId="0" borderId="0" xfId="0" applyAlignment="1">
      <alignment horizontal="center" wrapText="1"/>
    </xf>
    <xf numFmtId="174" fontId="31" fillId="0" borderId="0" xfId="0" applyNumberFormat="1" applyFont="1" applyFill="1" applyBorder="1" applyAlignment="1">
      <alignment horizontal="center"/>
    </xf>
    <xf numFmtId="164" fontId="14" fillId="0" borderId="0" xfId="0" applyNumberFormat="1" applyFont="1" applyBorder="1"/>
    <xf numFmtId="0" fontId="0" fillId="0" borderId="0" xfId="0" applyAlignment="1"/>
    <xf numFmtId="0" fontId="4" fillId="13" borderId="0" xfId="0" applyFont="1" applyFill="1" applyAlignment="1">
      <alignment horizontal="center"/>
    </xf>
    <xf numFmtId="0" fontId="14" fillId="13" borderId="6" xfId="0" applyFont="1" applyFill="1" applyBorder="1" applyAlignment="1">
      <alignment horizontal="center"/>
    </xf>
    <xf numFmtId="0" fontId="4" fillId="0" borderId="0" xfId="0" applyFont="1"/>
    <xf numFmtId="165" fontId="16" fillId="0" borderId="7" xfId="0" applyNumberFormat="1" applyFont="1" applyFill="1" applyBorder="1"/>
    <xf numFmtId="166" fontId="16" fillId="0" borderId="3" xfId="0" applyNumberFormat="1" applyFont="1" applyFill="1" applyBorder="1"/>
    <xf numFmtId="164" fontId="3" fillId="0" borderId="0" xfId="2" applyNumberFormat="1" applyFont="1" applyFill="1" applyAlignment="1">
      <alignment horizontal="center"/>
    </xf>
    <xf numFmtId="164" fontId="3" fillId="0" borderId="3" xfId="2" applyNumberFormat="1" applyFont="1" applyFill="1" applyBorder="1"/>
    <xf numFmtId="164" fontId="3" fillId="0" borderId="0" xfId="2" applyNumberFormat="1" applyFont="1" applyFill="1"/>
    <xf numFmtId="164" fontId="3" fillId="0" borderId="0" xfId="2" applyNumberFormat="1" applyFont="1"/>
    <xf numFmtId="0" fontId="3" fillId="0" borderId="0" xfId="0" quotePrefix="1" applyFont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11" fillId="0" borderId="1" xfId="2" quotePrefix="1" applyNumberFormat="1" applyFont="1" applyFill="1" applyBorder="1" applyAlignment="1">
      <alignment horizontal="center" wrapText="1"/>
    </xf>
    <xf numFmtId="17" fontId="11" fillId="0" borderId="1" xfId="0" quotePrefix="1" applyNumberFormat="1" applyFont="1" applyFill="1" applyBorder="1" applyAlignment="1">
      <alignment horizontal="center" wrapText="1"/>
    </xf>
    <xf numFmtId="0" fontId="3" fillId="0" borderId="7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0" fontId="44" fillId="0" borderId="0" xfId="0" applyFont="1" applyBorder="1"/>
    <xf numFmtId="0" fontId="44" fillId="0" borderId="1" xfId="0" applyFont="1" applyBorder="1"/>
    <xf numFmtId="0" fontId="44" fillId="0" borderId="0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1" fillId="0" borderId="0" xfId="0" applyNumberFormat="1" applyFont="1" applyFill="1" applyAlignment="1"/>
    <xf numFmtId="171" fontId="11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11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>
      <alignment horizontal="right"/>
    </xf>
    <xf numFmtId="0" fontId="11" fillId="0" borderId="0" xfId="25" applyNumberFormat="1" applyFont="1" applyFill="1" applyAlignment="1" applyProtection="1">
      <alignment horizontal="centerContinuous"/>
      <protection locked="0"/>
    </xf>
    <xf numFmtId="0" fontId="11" fillId="0" borderId="0" xfId="25" applyNumberFormat="1" applyFont="1" applyFill="1" applyAlignment="1">
      <alignment horizontal="centerContinuous"/>
    </xf>
    <xf numFmtId="0" fontId="31" fillId="0" borderId="0" xfId="25" applyNumberFormat="1" applyFont="1" applyFill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14" fillId="0" borderId="0" xfId="0" applyFont="1" applyFill="1" applyAlignment="1">
      <alignment horizontal="centerContinuous" wrapText="1"/>
    </xf>
    <xf numFmtId="0" fontId="3" fillId="0" borderId="0" xfId="25" applyNumberFormat="1" applyFont="1" applyFill="1" applyAlignment="1"/>
    <xf numFmtId="0" fontId="3" fillId="0" borderId="0" xfId="25" quotePrefix="1" applyNumberFormat="1" applyFont="1" applyFill="1" applyAlignment="1">
      <alignment horizontal="center"/>
    </xf>
    <xf numFmtId="0" fontId="3" fillId="0" borderId="0" xfId="25" applyNumberFormat="1" applyFont="1" applyFill="1" applyAlignment="1">
      <alignment horizontal="center"/>
    </xf>
    <xf numFmtId="0" fontId="3" fillId="0" borderId="0" xfId="25" applyNumberFormat="1" applyFont="1" applyFill="1" applyAlignment="1">
      <alignment horizontal="left"/>
    </xf>
    <xf numFmtId="171" fontId="3" fillId="0" borderId="0" xfId="25" applyNumberFormat="1" applyFont="1" applyFill="1" applyAlignment="1"/>
    <xf numFmtId="0" fontId="14" fillId="0" borderId="0" xfId="25" applyNumberFormat="1" applyFont="1" applyFill="1" applyAlignment="1"/>
    <xf numFmtId="175" fontId="3" fillId="0" borderId="0" xfId="25" applyNumberFormat="1" applyFont="1" applyFill="1" applyAlignment="1"/>
    <xf numFmtId="171" fontId="3" fillId="0" borderId="27" xfId="25" applyNumberFormat="1" applyFont="1" applyFill="1" applyBorder="1" applyAlignment="1"/>
    <xf numFmtId="171" fontId="3" fillId="0" borderId="0" xfId="25" applyNumberFormat="1" applyFont="1" applyFill="1" applyBorder="1" applyAlignment="1"/>
    <xf numFmtId="9" fontId="45" fillId="14" borderId="0" xfId="25" applyNumberFormat="1" applyFont="1" applyFill="1" applyAlignment="1"/>
    <xf numFmtId="171" fontId="45" fillId="14" borderId="4" xfId="25" applyNumberFormat="1" applyFont="1" applyFill="1" applyBorder="1" applyAlignment="1" applyProtection="1">
      <protection locked="0"/>
    </xf>
    <xf numFmtId="44" fontId="14" fillId="0" borderId="2" xfId="0" applyNumberFormat="1" applyFont="1" applyFill="1" applyBorder="1"/>
    <xf numFmtId="44" fontId="16" fillId="0" borderId="0" xfId="0" applyNumberFormat="1" applyFont="1" applyFill="1" applyBorder="1"/>
    <xf numFmtId="164" fontId="14" fillId="0" borderId="27" xfId="0" applyNumberFormat="1" applyFont="1" applyFill="1" applyBorder="1"/>
    <xf numFmtId="164" fontId="16" fillId="0" borderId="27" xfId="0" applyNumberFormat="1" applyFont="1" applyFill="1" applyBorder="1"/>
    <xf numFmtId="0" fontId="11" fillId="0" borderId="0" xfId="0" applyFont="1" applyFill="1" applyAlignment="1">
      <alignment horizontal="center"/>
    </xf>
    <xf numFmtId="41" fontId="11" fillId="0" borderId="27" xfId="0" applyNumberFormat="1" applyFont="1" applyFill="1" applyBorder="1" applyAlignment="1">
      <alignment horizontal="center"/>
    </xf>
    <xf numFmtId="0" fontId="14" fillId="0" borderId="27" xfId="0" applyFont="1" applyFill="1" applyBorder="1" applyAlignment="1"/>
    <xf numFmtId="0" fontId="11" fillId="0" borderId="27" xfId="0" applyNumberFormat="1" applyFont="1" applyFill="1" applyBorder="1" applyAlignment="1">
      <alignment horizontal="center"/>
    </xf>
    <xf numFmtId="44" fontId="16" fillId="0" borderId="0" xfId="0" quotePrefix="1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center"/>
    </xf>
    <xf numFmtId="10" fontId="14" fillId="0" borderId="27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center"/>
    </xf>
    <xf numFmtId="44" fontId="14" fillId="0" borderId="0" xfId="0" applyNumberFormat="1" applyFont="1" applyFill="1" applyAlignment="1">
      <alignment horizontal="center"/>
    </xf>
    <xf numFmtId="44" fontId="14" fillId="0" borderId="27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/>
    <xf numFmtId="164" fontId="3" fillId="0" borderId="0" xfId="0" quotePrefix="1" applyNumberFormat="1" applyFont="1" applyFill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44" fontId="16" fillId="0" borderId="0" xfId="0" applyNumberFormat="1" applyFont="1" applyFill="1" applyAlignment="1"/>
    <xf numFmtId="44" fontId="16" fillId="0" borderId="0" xfId="0" applyNumberFormat="1" applyFont="1"/>
    <xf numFmtId="44" fontId="14" fillId="0" borderId="0" xfId="0" applyNumberFormat="1" applyFont="1" applyFill="1" applyAlignment="1"/>
    <xf numFmtId="174" fontId="20" fillId="0" borderId="1" xfId="0" applyNumberFormat="1" applyFont="1" applyFill="1" applyBorder="1" applyAlignment="1">
      <alignment horizontal="center" vertical="center"/>
    </xf>
    <xf numFmtId="174" fontId="31" fillId="0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5" fontId="4" fillId="8" borderId="0" xfId="0" applyNumberFormat="1" applyFont="1" applyFill="1"/>
    <xf numFmtId="172" fontId="3" fillId="0" borderId="0" xfId="0" applyNumberFormat="1" applyFont="1" applyFill="1"/>
    <xf numFmtId="166" fontId="14" fillId="0" borderId="20" xfId="0" applyNumberFormat="1" applyFont="1" applyFill="1" applyBorder="1"/>
    <xf numFmtId="44" fontId="14" fillId="0" borderId="20" xfId="0" applyNumberFormat="1" applyFont="1" applyFill="1" applyBorder="1"/>
    <xf numFmtId="166" fontId="4" fillId="5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164" fontId="4" fillId="5" borderId="20" xfId="0" applyNumberFormat="1" applyFont="1" applyFill="1" applyBorder="1"/>
    <xf numFmtId="174" fontId="11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Border="1"/>
    <xf numFmtId="166" fontId="5" fillId="0" borderId="0" xfId="0" applyNumberFormat="1" applyFont="1" applyFill="1"/>
    <xf numFmtId="43" fontId="5" fillId="0" borderId="0" xfId="0" applyNumberFormat="1" applyFont="1" applyFill="1" applyBorder="1"/>
    <xf numFmtId="0" fontId="46" fillId="0" borderId="1" xfId="0" applyFont="1" applyBorder="1" applyAlignment="1">
      <alignment horizontal="center"/>
    </xf>
    <xf numFmtId="0" fontId="47" fillId="0" borderId="0" xfId="0" applyFont="1" applyFill="1"/>
    <xf numFmtId="0" fontId="3" fillId="0" borderId="0" xfId="0" applyFont="1" applyFill="1" applyAlignment="1">
      <alignment horizontal="center"/>
    </xf>
    <xf numFmtId="166" fontId="3" fillId="0" borderId="27" xfId="0" applyNumberFormat="1" applyFont="1" applyFill="1" applyBorder="1" applyAlignment="1">
      <alignment horizontal="center"/>
    </xf>
    <xf numFmtId="17" fontId="3" fillId="0" borderId="27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20" fillId="0" borderId="0" xfId="0" applyFont="1"/>
    <xf numFmtId="164" fontId="5" fillId="0" borderId="0" xfId="0" applyNumberFormat="1" applyFont="1" applyFill="1"/>
    <xf numFmtId="0" fontId="4" fillId="0" borderId="27" xfId="0" applyFont="1" applyFill="1" applyBorder="1"/>
    <xf numFmtId="0" fontId="49" fillId="0" borderId="0" xfId="0" applyFont="1" applyFill="1"/>
    <xf numFmtId="0" fontId="14" fillId="0" borderId="0" xfId="0" applyFont="1" applyFill="1" applyBorder="1"/>
    <xf numFmtId="166" fontId="14" fillId="0" borderId="0" xfId="0" applyNumberFormat="1" applyFont="1" applyFill="1" applyBorder="1"/>
    <xf numFmtId="166" fontId="14" fillId="0" borderId="27" xfId="0" applyNumberFormat="1" applyFont="1" applyFill="1" applyBorder="1"/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3" fillId="0" borderId="0" xfId="0" applyFont="1" applyFill="1" applyAlignment="1">
      <alignment horizontal="center"/>
    </xf>
    <xf numFmtId="44" fontId="14" fillId="0" borderId="0" xfId="0" applyNumberFormat="1" applyFont="1"/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171" fontId="3" fillId="0" borderId="0" xfId="0" applyNumberFormat="1" applyFont="1" applyFill="1" applyBorder="1"/>
    <xf numFmtId="43" fontId="3" fillId="0" borderId="27" xfId="0" applyNumberFormat="1" applyFont="1" applyFill="1" applyBorder="1"/>
    <xf numFmtId="0" fontId="20" fillId="0" borderId="1" xfId="0" quotePrefix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7" xfId="0" quotePrefix="1" applyFont="1" applyFill="1" applyBorder="1" applyAlignment="1">
      <alignment horizontal="center" wrapText="1"/>
    </xf>
    <xf numFmtId="0" fontId="11" fillId="0" borderId="27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3" fillId="0" borderId="31" xfId="0" applyFont="1" applyBorder="1"/>
    <xf numFmtId="166" fontId="3" fillId="0" borderId="32" xfId="0" applyNumberFormat="1" applyFont="1" applyBorder="1"/>
    <xf numFmtId="0" fontId="3" fillId="0" borderId="33" xfId="0" applyFont="1" applyBorder="1"/>
    <xf numFmtId="166" fontId="3" fillId="0" borderId="34" xfId="0" applyNumberFormat="1" applyFont="1" applyBorder="1"/>
    <xf numFmtId="0" fontId="21" fillId="0" borderId="31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166" fontId="3" fillId="0" borderId="36" xfId="0" applyNumberFormat="1" applyFont="1" applyBorder="1"/>
    <xf numFmtId="0" fontId="26" fillId="0" borderId="31" xfId="0" applyFont="1" applyBorder="1"/>
    <xf numFmtId="166" fontId="26" fillId="0" borderId="0" xfId="0" applyNumberFormat="1" applyFont="1" applyBorder="1"/>
    <xf numFmtId="166" fontId="26" fillId="0" borderId="32" xfId="0" applyNumberFormat="1" applyFont="1" applyBorder="1"/>
    <xf numFmtId="166" fontId="27" fillId="0" borderId="34" xfId="0" applyNumberFormat="1" applyFont="1" applyBorder="1"/>
    <xf numFmtId="166" fontId="27" fillId="0" borderId="35" xfId="0" applyNumberFormat="1" applyFont="1" applyBorder="1"/>
    <xf numFmtId="166" fontId="14" fillId="16" borderId="4" xfId="0" applyNumberFormat="1" applyFont="1" applyFill="1" applyBorder="1"/>
    <xf numFmtId="0" fontId="3" fillId="16" borderId="0" xfId="0" applyFont="1" applyFill="1"/>
    <xf numFmtId="164" fontId="3" fillId="0" borderId="27" xfId="0" quotePrefix="1" applyNumberFormat="1" applyFont="1" applyFill="1" applyBorder="1" applyAlignment="1">
      <alignment horizontal="center"/>
    </xf>
    <xf numFmtId="0" fontId="3" fillId="13" borderId="0" xfId="0" applyFont="1" applyFill="1"/>
    <xf numFmtId="17" fontId="31" fillId="0" borderId="0" xfId="0" applyNumberFormat="1" applyFont="1" applyAlignment="1">
      <alignment horizontal="center"/>
    </xf>
    <xf numFmtId="168" fontId="16" fillId="0" borderId="0" xfId="37" applyNumberFormat="1" applyFont="1"/>
    <xf numFmtId="165" fontId="3" fillId="0" borderId="1" xfId="0" applyNumberFormat="1" applyFont="1" applyFill="1" applyBorder="1"/>
    <xf numFmtId="165" fontId="16" fillId="0" borderId="27" xfId="0" applyNumberFormat="1" applyFont="1" applyFill="1" applyBorder="1"/>
    <xf numFmtId="164" fontId="4" fillId="0" borderId="27" xfId="0" applyNumberFormat="1" applyFont="1" applyFill="1" applyBorder="1"/>
    <xf numFmtId="0" fontId="11" fillId="0" borderId="27" xfId="0" applyNumberFormat="1" applyFont="1" applyFill="1" applyBorder="1" applyAlignment="1">
      <alignment horizontal="center" wrapText="1"/>
    </xf>
    <xf numFmtId="41" fontId="11" fillId="0" borderId="27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/>
    <xf numFmtId="41" fontId="11" fillId="0" borderId="27" xfId="0" applyNumberFormat="1" applyFont="1" applyFill="1" applyBorder="1" applyAlignment="1">
      <alignment horizontal="center" vertical="center"/>
    </xf>
    <xf numFmtId="165" fontId="3" fillId="0" borderId="27" xfId="0" applyNumberFormat="1" applyFont="1" applyFill="1" applyBorder="1"/>
    <xf numFmtId="0" fontId="51" fillId="0" borderId="0" xfId="0" applyFont="1"/>
    <xf numFmtId="165" fontId="5" fillId="0" borderId="0" xfId="0" applyNumberFormat="1" applyFont="1" applyFill="1" applyBorder="1"/>
    <xf numFmtId="164" fontId="51" fillId="0" borderId="0" xfId="0" applyNumberFormat="1" applyFont="1"/>
    <xf numFmtId="184" fontId="5" fillId="0" borderId="0" xfId="0" applyNumberFormat="1" applyFont="1" applyFill="1" applyAlignment="1"/>
    <xf numFmtId="184" fontId="5" fillId="0" borderId="0" xfId="0" applyNumberFormat="1" applyFont="1" applyFill="1"/>
    <xf numFmtId="184" fontId="3" fillId="0" borderId="0" xfId="0" applyNumberFormat="1" applyFont="1" applyFill="1"/>
    <xf numFmtId="0" fontId="13" fillId="0" borderId="0" xfId="0" applyFont="1" applyFill="1"/>
    <xf numFmtId="0" fontId="14" fillId="0" borderId="27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3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174" fontId="4" fillId="0" borderId="0" xfId="0" applyNumberFormat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174" fontId="14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13" borderId="38" xfId="0" applyFont="1" applyFill="1" applyBorder="1" applyAlignment="1">
      <alignment horizontal="center" wrapText="1"/>
    </xf>
    <xf numFmtId="0" fontId="13" fillId="13" borderId="39" xfId="0" applyFont="1" applyFill="1" applyBorder="1"/>
    <xf numFmtId="176" fontId="44" fillId="13" borderId="40" xfId="0" applyNumberFormat="1" applyFont="1" applyFill="1" applyBorder="1"/>
    <xf numFmtId="185" fontId="52" fillId="0" borderId="0" xfId="0" applyNumberFormat="1" applyFont="1"/>
    <xf numFmtId="44" fontId="52" fillId="0" borderId="0" xfId="0" applyNumberFormat="1" applyFont="1"/>
    <xf numFmtId="0" fontId="14" fillId="15" borderId="0" xfId="0" applyFont="1" applyFill="1"/>
    <xf numFmtId="44" fontId="4" fillId="0" borderId="0" xfId="0" quotePrefix="1" applyNumberFormat="1" applyFont="1" applyFill="1" applyAlignment="1">
      <alignment horizontal="center"/>
    </xf>
    <xf numFmtId="44" fontId="14" fillId="0" borderId="0" xfId="0" quotePrefix="1" applyNumberFormat="1" applyFont="1" applyFill="1" applyAlignment="1">
      <alignment horizontal="center"/>
    </xf>
    <xf numFmtId="186" fontId="4" fillId="0" borderId="0" xfId="0" applyNumberFormat="1" applyFont="1" applyFill="1" applyBorder="1"/>
    <xf numFmtId="44" fontId="4" fillId="0" borderId="0" xfId="0" applyNumberFormat="1" applyFont="1"/>
    <xf numFmtId="44" fontId="3" fillId="0" borderId="0" xfId="0" quotePrefix="1" applyNumberFormat="1" applyFont="1" applyFill="1" applyAlignment="1">
      <alignment horizontal="center"/>
    </xf>
    <xf numFmtId="0" fontId="21" fillId="15" borderId="0" xfId="0" applyFont="1" applyFill="1"/>
    <xf numFmtId="164" fontId="3" fillId="13" borderId="0" xfId="0" applyNumberFormat="1" applyFont="1" applyFill="1"/>
    <xf numFmtId="0" fontId="20" fillId="13" borderId="6" xfId="0" quotePrefix="1" applyFont="1" applyFill="1" applyBorder="1" applyAlignment="1">
      <alignment horizontal="center" wrapText="1"/>
    </xf>
    <xf numFmtId="0" fontId="11" fillId="13" borderId="1" xfId="0" quotePrefix="1" applyFont="1" applyFill="1" applyBorder="1" applyAlignment="1">
      <alignment horizontal="center" wrapText="1"/>
    </xf>
    <xf numFmtId="10" fontId="3" fillId="13" borderId="4" xfId="0" applyNumberFormat="1" applyFont="1" applyFill="1" applyBorder="1"/>
    <xf numFmtId="166" fontId="16" fillId="13" borderId="0" xfId="0" applyNumberFormat="1" applyFont="1" applyFill="1" applyBorder="1"/>
    <xf numFmtId="166" fontId="16" fillId="13" borderId="27" xfId="0" applyNumberFormat="1" applyFont="1" applyFill="1" applyBorder="1"/>
    <xf numFmtId="0" fontId="21" fillId="13" borderId="0" xfId="0" applyFont="1" applyFill="1" applyAlignment="1">
      <alignment horizontal="center"/>
    </xf>
    <xf numFmtId="14" fontId="3" fillId="13" borderId="0" xfId="0" applyNumberFormat="1" applyFont="1" applyFill="1" applyBorder="1"/>
    <xf numFmtId="17" fontId="11" fillId="13" borderId="1" xfId="0" quotePrefix="1" applyNumberFormat="1" applyFont="1" applyFill="1" applyBorder="1" applyAlignment="1">
      <alignment horizontal="center" wrapText="1"/>
    </xf>
    <xf numFmtId="0" fontId="11" fillId="13" borderId="0" xfId="0" quotePrefix="1" applyFont="1" applyFill="1" applyBorder="1" applyAlignment="1">
      <alignment horizontal="center" wrapText="1"/>
    </xf>
    <xf numFmtId="164" fontId="16" fillId="13" borderId="0" xfId="0" applyNumberFormat="1" applyFont="1" applyFill="1"/>
    <xf numFmtId="164" fontId="3" fillId="13" borderId="0" xfId="0" applyNumberFormat="1" applyFont="1" applyFill="1" applyBorder="1"/>
    <xf numFmtId="10" fontId="3" fillId="13" borderId="0" xfId="0" applyNumberFormat="1" applyFont="1" applyFill="1"/>
    <xf numFmtId="164" fontId="3" fillId="13" borderId="3" xfId="0" applyNumberFormat="1" applyFont="1" applyFill="1" applyBorder="1"/>
    <xf numFmtId="10" fontId="3" fillId="13" borderId="3" xfId="0" applyNumberFormat="1" applyFont="1" applyFill="1" applyBorder="1"/>
    <xf numFmtId="164" fontId="16" fillId="13" borderId="3" xfId="0" applyNumberFormat="1" applyFont="1" applyFill="1" applyBorder="1"/>
    <xf numFmtId="164" fontId="16" fillId="13" borderId="0" xfId="0" applyNumberFormat="1" applyFont="1" applyFill="1" applyBorder="1"/>
    <xf numFmtId="10" fontId="3" fillId="13" borderId="0" xfId="0" applyNumberFormat="1" applyFont="1" applyFill="1" applyBorder="1"/>
    <xf numFmtId="166" fontId="3" fillId="13" borderId="4" xfId="0" applyNumberFormat="1" applyFont="1" applyFill="1" applyBorder="1"/>
    <xf numFmtId="0" fontId="11" fillId="16" borderId="0" xfId="0" applyFont="1" applyFill="1" applyAlignment="1">
      <alignment horizontal="center" wrapText="1"/>
    </xf>
    <xf numFmtId="182" fontId="14" fillId="16" borderId="0" xfId="0" applyNumberFormat="1" applyFont="1" applyFill="1"/>
    <xf numFmtId="166" fontId="16" fillId="16" borderId="0" xfId="1" applyNumberFormat="1" applyFont="1" applyFill="1"/>
    <xf numFmtId="183" fontId="3" fillId="16" borderId="0" xfId="0" applyNumberFormat="1" applyFont="1" applyFill="1"/>
    <xf numFmtId="0" fontId="21" fillId="13" borderId="41" xfId="0" quotePrefix="1" applyFont="1" applyFill="1" applyBorder="1" applyAlignment="1">
      <alignment horizontal="center" wrapText="1"/>
    </xf>
    <xf numFmtId="0" fontId="21" fillId="13" borderId="42" xfId="0" quotePrefix="1" applyFont="1" applyFill="1" applyBorder="1" applyAlignment="1">
      <alignment horizontal="center" wrapText="1"/>
    </xf>
    <xf numFmtId="0" fontId="11" fillId="13" borderId="43" xfId="0" quotePrefix="1" applyFont="1" applyFill="1" applyBorder="1" applyAlignment="1">
      <alignment horizontal="center" wrapText="1"/>
    </xf>
    <xf numFmtId="0" fontId="11" fillId="13" borderId="36" xfId="0" quotePrefix="1" applyFont="1" applyFill="1" applyBorder="1" applyAlignment="1">
      <alignment horizontal="center" wrapText="1"/>
    </xf>
    <xf numFmtId="44" fontId="3" fillId="13" borderId="31" xfId="0" applyNumberFormat="1" applyFont="1" applyFill="1" applyBorder="1"/>
    <xf numFmtId="44" fontId="3" fillId="13" borderId="32" xfId="0" applyNumberFormat="1" applyFont="1" applyFill="1" applyBorder="1"/>
    <xf numFmtId="44" fontId="3" fillId="13" borderId="44" xfId="0" applyNumberFormat="1" applyFont="1" applyFill="1" applyBorder="1"/>
    <xf numFmtId="44" fontId="3" fillId="13" borderId="45" xfId="0" applyNumberFormat="1" applyFont="1" applyFill="1" applyBorder="1"/>
    <xf numFmtId="43" fontId="3" fillId="13" borderId="31" xfId="0" applyNumberFormat="1" applyFont="1" applyFill="1" applyBorder="1"/>
    <xf numFmtId="43" fontId="3" fillId="13" borderId="32" xfId="0" applyNumberFormat="1" applyFont="1" applyFill="1" applyBorder="1"/>
    <xf numFmtId="0" fontId="3" fillId="0" borderId="35" xfId="0" applyFont="1" applyBorder="1"/>
    <xf numFmtId="9" fontId="5" fillId="0" borderId="0" xfId="56" applyFont="1" applyFill="1"/>
    <xf numFmtId="0" fontId="4" fillId="0" borderId="0" xfId="0" applyNumberFormat="1" applyFont="1" applyAlignment="1"/>
    <xf numFmtId="0" fontId="31" fillId="3" borderId="12" xfId="0" applyNumberFormat="1" applyFont="1" applyFill="1" applyBorder="1" applyAlignment="1">
      <alignment horizontal="centerContinuous"/>
    </xf>
    <xf numFmtId="0" fontId="4" fillId="3" borderId="3" xfId="0" applyNumberFormat="1" applyFont="1" applyFill="1" applyBorder="1" applyAlignment="1">
      <alignment horizontal="centerContinuous"/>
    </xf>
    <xf numFmtId="0" fontId="4" fillId="3" borderId="13" xfId="0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/>
    <xf numFmtId="0" fontId="31" fillId="0" borderId="14" xfId="0" applyNumberFormat="1" applyFont="1" applyBorder="1" applyAlignment="1">
      <alignment horizontal="center" vertical="center" wrapText="1"/>
    </xf>
    <xf numFmtId="0" fontId="31" fillId="3" borderId="15" xfId="0" applyNumberFormat="1" applyFont="1" applyFill="1" applyBorder="1" applyAlignment="1">
      <alignment horizontal="center" vertical="center" wrapText="1"/>
    </xf>
    <xf numFmtId="0" fontId="31" fillId="3" borderId="14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1" fillId="17" borderId="14" xfId="0" applyNumberFormat="1" applyFont="1" applyFill="1" applyBorder="1" applyAlignment="1">
      <alignment horizontal="center" vertical="center" wrapText="1"/>
    </xf>
    <xf numFmtId="17" fontId="4" fillId="17" borderId="27" xfId="0" applyNumberFormat="1" applyFont="1" applyFill="1" applyBorder="1" applyAlignment="1">
      <alignment horizontal="center"/>
    </xf>
    <xf numFmtId="17" fontId="3" fillId="17" borderId="27" xfId="0" applyNumberFormat="1" applyFont="1" applyFill="1" applyBorder="1" applyAlignment="1">
      <alignment horizontal="center"/>
    </xf>
    <xf numFmtId="166" fontId="16" fillId="17" borderId="0" xfId="0" applyNumberFormat="1" applyFont="1" applyFill="1" applyBorder="1"/>
    <xf numFmtId="166" fontId="3" fillId="17" borderId="5" xfId="0" applyNumberFormat="1" applyFont="1" applyFill="1" applyBorder="1"/>
    <xf numFmtId="166" fontId="3" fillId="17" borderId="0" xfId="0" applyNumberFormat="1" applyFont="1" applyFill="1"/>
    <xf numFmtId="166" fontId="16" fillId="17" borderId="0" xfId="0" applyNumberFormat="1" applyFont="1" applyFill="1"/>
    <xf numFmtId="166" fontId="16" fillId="17" borderId="27" xfId="0" applyNumberFormat="1" applyFont="1" applyFill="1" applyBorder="1"/>
    <xf numFmtId="166" fontId="3" fillId="17" borderId="0" xfId="0" applyNumberFormat="1" applyFont="1" applyFill="1" applyAlignment="1">
      <alignment horizontal="center"/>
    </xf>
    <xf numFmtId="0" fontId="3" fillId="17" borderId="0" xfId="0" applyFont="1" applyFill="1" applyAlignment="1">
      <alignment horizontal="left"/>
    </xf>
    <xf numFmtId="166" fontId="24" fillId="17" borderId="0" xfId="0" applyNumberFormat="1" applyFont="1" applyFill="1" applyBorder="1"/>
    <xf numFmtId="0" fontId="3" fillId="17" borderId="0" xfId="0" applyFont="1" applyFill="1" applyAlignment="1">
      <alignment horizontal="left" indent="1"/>
    </xf>
    <xf numFmtId="166" fontId="16" fillId="17" borderId="0" xfId="1" applyNumberFormat="1" applyFont="1" applyFill="1"/>
    <xf numFmtId="166" fontId="3" fillId="17" borderId="0" xfId="1" applyNumberFormat="1" applyFont="1" applyFill="1" applyAlignment="1">
      <alignment horizontal="center"/>
    </xf>
    <xf numFmtId="166" fontId="14" fillId="17" borderId="0" xfId="1" applyNumberFormat="1" applyFont="1" applyFill="1"/>
    <xf numFmtId="164" fontId="16" fillId="5" borderId="0" xfId="0" applyNumberFormat="1" applyFont="1" applyFill="1"/>
    <xf numFmtId="165" fontId="16" fillId="5" borderId="18" xfId="0" quotePrefix="1" applyNumberFormat="1" applyFont="1" applyFill="1" applyBorder="1" applyAlignment="1"/>
    <xf numFmtId="0" fontId="11" fillId="5" borderId="13" xfId="0" quotePrefix="1" applyFont="1" applyFill="1" applyBorder="1" applyAlignment="1">
      <alignment horizontal="center" wrapText="1"/>
    </xf>
    <xf numFmtId="164" fontId="16" fillId="5" borderId="27" xfId="0" applyNumberFormat="1" applyFont="1" applyFill="1" applyBorder="1"/>
    <xf numFmtId="44" fontId="16" fillId="5" borderId="0" xfId="0" applyNumberFormat="1" applyFont="1" applyFill="1" applyBorder="1"/>
    <xf numFmtId="44" fontId="16" fillId="5" borderId="27" xfId="0" applyNumberFormat="1" applyFont="1" applyFill="1" applyBorder="1"/>
    <xf numFmtId="165" fontId="3" fillId="0" borderId="2" xfId="0" applyNumberFormat="1" applyFont="1" applyFill="1" applyBorder="1"/>
    <xf numFmtId="165" fontId="4" fillId="0" borderId="2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16" fillId="0" borderId="0" xfId="0" applyFont="1" applyFill="1" applyBorder="1"/>
    <xf numFmtId="166" fontId="3" fillId="0" borderId="1" xfId="0" applyNumberFormat="1" applyFont="1" applyFill="1" applyBorder="1"/>
    <xf numFmtId="166" fontId="16" fillId="0" borderId="27" xfId="0" applyNumberFormat="1" applyFont="1" applyFill="1" applyBorder="1"/>
    <xf numFmtId="164" fontId="3" fillId="0" borderId="4" xfId="0" applyNumberFormat="1" applyFont="1" applyFill="1" applyBorder="1"/>
    <xf numFmtId="0" fontId="11" fillId="5" borderId="0" xfId="0" applyFont="1" applyFill="1" applyAlignment="1"/>
    <xf numFmtId="0" fontId="3" fillId="5" borderId="0" xfId="0" applyFont="1" applyFill="1"/>
    <xf numFmtId="43" fontId="3" fillId="5" borderId="0" xfId="0" applyNumberFormat="1" applyFont="1" applyFill="1"/>
    <xf numFmtId="43" fontId="16" fillId="5" borderId="0" xfId="0" applyNumberFormat="1" applyFont="1" applyFill="1"/>
    <xf numFmtId="0" fontId="11" fillId="5" borderId="0" xfId="0" applyFont="1" applyFill="1"/>
    <xf numFmtId="44" fontId="3" fillId="5" borderId="0" xfId="0" applyNumberFormat="1" applyFont="1" applyFill="1"/>
    <xf numFmtId="0" fontId="4" fillId="0" borderId="0" xfId="0" quotePrefix="1" applyFont="1" applyFill="1" applyAlignment="1">
      <alignment horizontal="center"/>
    </xf>
    <xf numFmtId="0" fontId="11" fillId="0" borderId="0" xfId="0" applyFont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187" fontId="11" fillId="5" borderId="0" xfId="0" applyNumberFormat="1" applyFont="1" applyFill="1" applyBorder="1" applyAlignment="1">
      <alignment horizontal="right" vertical="top"/>
    </xf>
    <xf numFmtId="188" fontId="11" fillId="5" borderId="0" xfId="0" applyNumberFormat="1" applyFont="1" applyFill="1" applyBorder="1" applyAlignment="1">
      <alignment horizontal="right" vertical="top"/>
    </xf>
    <xf numFmtId="0" fontId="5" fillId="0" borderId="0" xfId="0" applyFont="1" applyBorder="1"/>
    <xf numFmtId="4" fontId="5" fillId="0" borderId="0" xfId="0" applyNumberFormat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187" fontId="14" fillId="0" borderId="0" xfId="0" applyNumberFormat="1" applyFont="1" applyFill="1" applyBorder="1" applyAlignment="1">
      <alignment horizontal="right" vertical="top"/>
    </xf>
    <xf numFmtId="188" fontId="14" fillId="0" borderId="0" xfId="0" applyNumberFormat="1" applyFont="1" applyFill="1" applyBorder="1" applyAlignment="1">
      <alignment horizontal="right" vertical="top"/>
    </xf>
    <xf numFmtId="0" fontId="14" fillId="17" borderId="0" xfId="0" applyFont="1" applyFill="1" applyBorder="1" applyAlignment="1">
      <alignment horizontal="left" vertical="top"/>
    </xf>
    <xf numFmtId="187" fontId="14" fillId="17" borderId="0" xfId="0" applyNumberFormat="1" applyFont="1" applyFill="1" applyBorder="1" applyAlignment="1">
      <alignment horizontal="right" vertical="top"/>
    </xf>
    <xf numFmtId="188" fontId="14" fillId="17" borderId="0" xfId="0" applyNumberFormat="1" applyFont="1" applyFill="1" applyBorder="1" applyAlignment="1">
      <alignment horizontal="right" vertical="top"/>
    </xf>
    <xf numFmtId="187" fontId="14" fillId="0" borderId="0" xfId="0" applyNumberFormat="1" applyFont="1" applyBorder="1"/>
    <xf numFmtId="188" fontId="14" fillId="0" borderId="0" xfId="0" applyNumberFormat="1" applyFont="1" applyBorder="1" applyAlignment="1">
      <alignment horizontal="right" vertical="top"/>
    </xf>
    <xf numFmtId="187" fontId="14" fillId="17" borderId="0" xfId="0" applyNumberFormat="1" applyFont="1" applyFill="1" applyBorder="1"/>
    <xf numFmtId="10" fontId="14" fillId="0" borderId="0" xfId="37" applyNumberFormat="1" applyFont="1" applyBorder="1"/>
    <xf numFmtId="10" fontId="14" fillId="17" borderId="0" xfId="37" applyNumberFormat="1" applyFont="1" applyFill="1" applyBorder="1"/>
    <xf numFmtId="0" fontId="13" fillId="0" borderId="0" xfId="0" applyFont="1" applyAlignment="1">
      <alignment horizontal="left" vertical="top"/>
    </xf>
    <xf numFmtId="0" fontId="13" fillId="0" borderId="0" xfId="0" applyFont="1" applyBorder="1"/>
    <xf numFmtId="164" fontId="3" fillId="17" borderId="0" xfId="0" quotePrefix="1" applyNumberFormat="1" applyFont="1" applyFill="1" applyAlignment="1">
      <alignment horizontal="center"/>
    </xf>
    <xf numFmtId="164" fontId="16" fillId="17" borderId="0" xfId="0" applyNumberFormat="1" applyFont="1" applyFill="1"/>
    <xf numFmtId="10" fontId="14" fillId="17" borderId="0" xfId="0" applyNumberFormat="1" applyFont="1" applyFill="1" applyBorder="1"/>
    <xf numFmtId="10" fontId="4" fillId="8" borderId="8" xfId="0" applyNumberFormat="1" applyFont="1" applyFill="1" applyBorder="1" applyAlignment="1"/>
    <xf numFmtId="10" fontId="4" fillId="0" borderId="8" xfId="0" applyNumberFormat="1" applyFont="1" applyBorder="1" applyAlignment="1"/>
    <xf numFmtId="9" fontId="4" fillId="0" borderId="8" xfId="0" applyNumberFormat="1" applyFont="1" applyFill="1" applyBorder="1" applyAlignment="1"/>
    <xf numFmtId="171" fontId="4" fillId="0" borderId="8" xfId="0" applyNumberFormat="1" applyFont="1" applyBorder="1" applyAlignment="1"/>
    <xf numFmtId="0" fontId="4" fillId="0" borderId="8" xfId="0" applyNumberFormat="1" applyFont="1" applyFill="1" applyBorder="1" applyAlignment="1"/>
    <xf numFmtId="0" fontId="3" fillId="0" borderId="8" xfId="0" applyNumberFormat="1" applyFont="1" applyBorder="1" applyAlignment="1"/>
    <xf numFmtId="42" fontId="3" fillId="0" borderId="8" xfId="0" applyNumberFormat="1" applyFont="1" applyBorder="1" applyAlignment="1"/>
    <xf numFmtId="42" fontId="3" fillId="0" borderId="7" xfId="0" applyNumberFormat="1" applyFont="1" applyBorder="1" applyAlignment="1"/>
    <xf numFmtId="3" fontId="3" fillId="0" borderId="7" xfId="0" applyNumberFormat="1" applyFont="1" applyBorder="1" applyAlignment="1"/>
    <xf numFmtId="42" fontId="3" fillId="0" borderId="6" xfId="0" applyNumberFormat="1" applyFont="1" applyBorder="1" applyAlignment="1"/>
    <xf numFmtId="42" fontId="3" fillId="18" borderId="6" xfId="0" applyNumberFormat="1" applyFont="1" applyFill="1" applyBorder="1" applyAlignment="1"/>
    <xf numFmtId="17" fontId="20" fillId="0" borderId="1" xfId="0" quotePrefix="1" applyNumberFormat="1" applyFont="1" applyFill="1" applyBorder="1" applyAlignment="1">
      <alignment horizontal="center" wrapText="1"/>
    </xf>
    <xf numFmtId="165" fontId="16" fillId="5" borderId="8" xfId="0" quotePrefix="1" applyNumberFormat="1" applyFont="1" applyFill="1" applyBorder="1" applyAlignment="1"/>
    <xf numFmtId="165" fontId="16" fillId="0" borderId="8" xfId="0" quotePrefix="1" applyNumberFormat="1" applyFont="1" applyFill="1" applyBorder="1" applyAlignment="1"/>
    <xf numFmtId="0" fontId="1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0" fillId="0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3" fillId="0" borderId="0" xfId="0" quotePrefix="1" applyFont="1" applyFill="1" applyAlignment="1">
      <alignment horizontal="center" wrapText="1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quotePrefix="1" applyFont="1" applyAlignment="1">
      <alignment horizontal="left" indent="3"/>
    </xf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quotePrefix="1" applyFont="1" applyAlignment="1">
      <alignment horizontal="left" indent="1"/>
    </xf>
    <xf numFmtId="0" fontId="3" fillId="0" borderId="0" xfId="0" quotePrefix="1" applyFont="1" applyAlignment="1">
      <alignment horizontal="left" indent="2"/>
    </xf>
    <xf numFmtId="0" fontId="3" fillId="0" borderId="0" xfId="0" quotePrefix="1" applyFont="1" applyFill="1" applyAlignment="1">
      <alignment horizontal="left" indent="2"/>
    </xf>
    <xf numFmtId="0" fontId="3" fillId="13" borderId="0" xfId="0" quotePrefix="1" applyFont="1" applyFill="1" applyAlignment="1">
      <alignment horizontal="left" indent="2"/>
    </xf>
    <xf numFmtId="0" fontId="50" fillId="13" borderId="28" xfId="0" quotePrefix="1" applyFont="1" applyFill="1" applyBorder="1" applyAlignment="1">
      <alignment horizontal="center"/>
    </xf>
    <xf numFmtId="0" fontId="50" fillId="13" borderId="29" xfId="0" quotePrefix="1" applyFont="1" applyFill="1" applyBorder="1" applyAlignment="1">
      <alignment horizontal="center"/>
    </xf>
    <xf numFmtId="0" fontId="50" fillId="13" borderId="30" xfId="0" quotePrefix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8" fillId="0" borderId="0" xfId="0" applyFont="1" applyAlignment="1"/>
    <xf numFmtId="0" fontId="13" fillId="0" borderId="0" xfId="0" applyFont="1" applyFill="1" applyAlignment="1">
      <alignment horizontal="center" wrapText="1"/>
    </xf>
    <xf numFmtId="0" fontId="14" fillId="0" borderId="0" xfId="0" applyFont="1" applyBorder="1" applyAlignment="1">
      <alignment horizontal="left" vertical="top"/>
    </xf>
  </cellXfs>
  <cellStyles count="57">
    <cellStyle name="Comma" xfId="1" builtinId="3"/>
    <cellStyle name="Comma 18" xfId="3"/>
    <cellStyle name="Comma 2" xfId="5"/>
    <cellStyle name="Comma0" xfId="6"/>
    <cellStyle name="Comma0 - Style4" xfId="7"/>
    <cellStyle name="Comma1 - Style1" xfId="8"/>
    <cellStyle name="Curren - Style2" xfId="9"/>
    <cellStyle name="Currency" xfId="2" builtinId="4"/>
    <cellStyle name="Currency 2" xfId="10"/>
    <cellStyle name="Currency0" xfId="11"/>
    <cellStyle name="Date" xfId="12"/>
    <cellStyle name="Entered" xfId="13"/>
    <cellStyle name="Fixed" xfId="14"/>
    <cellStyle name="Grey" xfId="15"/>
    <cellStyle name="Heading1" xfId="16"/>
    <cellStyle name="Heading2" xfId="17"/>
    <cellStyle name="Input [yellow]" xfId="18"/>
    <cellStyle name="modified border" xfId="19"/>
    <cellStyle name="modified border1" xfId="20"/>
    <cellStyle name="Normal" xfId="0" builtinId="0"/>
    <cellStyle name="Normal - Style1" xfId="21"/>
    <cellStyle name="Normal 10" xfId="22"/>
    <cellStyle name="Normal 11_16.37E Wild Horse Expansion DeferralRevwrkingfile SF" xfId="23"/>
    <cellStyle name="Normal 118" xfId="24"/>
    <cellStyle name="Normal 2" xfId="25"/>
    <cellStyle name="Normal 2 11" xfId="26"/>
    <cellStyle name="Normal 2 2" xfId="27"/>
    <cellStyle name="Normal 3" xfId="28"/>
    <cellStyle name="Normal 4" xfId="29"/>
    <cellStyle name="Normal 5" xfId="30"/>
    <cellStyle name="Normal 6" xfId="31"/>
    <cellStyle name="Normal 7" xfId="32"/>
    <cellStyle name="Normal 8" xfId="4"/>
    <cellStyle name="Normal 9" xfId="33"/>
    <cellStyle name="Percen - Style2" xfId="34"/>
    <cellStyle name="Percen - Style3" xfId="35"/>
    <cellStyle name="Percent" xfId="56" builtinId="5"/>
    <cellStyle name="Percent [2]" xfId="36"/>
    <cellStyle name="Percent 2" xfId="37"/>
    <cellStyle name="Report" xfId="38"/>
    <cellStyle name="Report - Style5" xfId="39"/>
    <cellStyle name="Report - Style6" xfId="40"/>
    <cellStyle name="Report - Style7" xfId="41"/>
    <cellStyle name="Report - Style8" xfId="42"/>
    <cellStyle name="Report Bar" xfId="43"/>
    <cellStyle name="Report Heading" xfId="44"/>
    <cellStyle name="Report Unit Cost" xfId="45"/>
    <cellStyle name="Reports Total" xfId="46"/>
    <cellStyle name="StmtTtl1" xfId="47"/>
    <cellStyle name="StmtTtl2" xfId="48"/>
    <cellStyle name="Style 1" xfId="49"/>
    <cellStyle name="Test" xfId="50"/>
    <cellStyle name="Title: - Style3" xfId="51"/>
    <cellStyle name="Title: - Style4" xfId="52"/>
    <cellStyle name="Title: Major" xfId="53"/>
    <cellStyle name="Title: Minor" xfId="54"/>
    <cellStyle name="Title: Worksheet" xfId="5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31497</xdr:colOff>
      <xdr:row>31</xdr:row>
      <xdr:rowOff>93999</xdr:rowOff>
    </xdr:from>
    <xdr:to>
      <xdr:col>24</xdr:col>
      <xdr:colOff>129347</xdr:colOff>
      <xdr:row>68</xdr:row>
      <xdr:rowOff>57149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8897" y="4885074"/>
          <a:ext cx="9241850" cy="576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O35"/>
  <sheetViews>
    <sheetView tabSelected="1" zoomScaleNormal="100" workbookViewId="0">
      <selection activeCell="E27" sqref="E27"/>
    </sheetView>
  </sheetViews>
  <sheetFormatPr defaultColWidth="9.140625" defaultRowHeight="11.25" x14ac:dyDescent="0.2"/>
  <cols>
    <col min="1" max="1" width="3.85546875" style="5" bestFit="1" customWidth="1"/>
    <col min="2" max="2" width="39.28515625" style="5" bestFit="1" customWidth="1"/>
    <col min="3" max="3" width="12.42578125" style="5" bestFit="1" customWidth="1"/>
    <col min="4" max="4" width="11.7109375" style="5" bestFit="1" customWidth="1"/>
    <col min="5" max="5" width="10.85546875" style="5" bestFit="1" customWidth="1"/>
    <col min="6" max="6" width="11.28515625" style="5" customWidth="1"/>
    <col min="7" max="7" width="10.42578125" style="5" bestFit="1" customWidth="1"/>
    <col min="8" max="8" width="10" style="6" bestFit="1" customWidth="1"/>
    <col min="9" max="10" width="9.140625" style="5"/>
    <col min="11" max="13" width="9.5703125" style="5" bestFit="1" customWidth="1"/>
    <col min="14" max="16384" width="9.140625" style="5"/>
  </cols>
  <sheetData>
    <row r="1" spans="1:15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4"/>
      <c r="J1" s="4"/>
      <c r="K1" s="4"/>
      <c r="L1" s="4"/>
      <c r="M1" s="4"/>
      <c r="N1" s="4"/>
      <c r="O1" s="4"/>
    </row>
    <row r="2" spans="1:15" x14ac:dyDescent="0.2">
      <c r="A2" s="551" t="s">
        <v>434</v>
      </c>
      <c r="B2" s="551"/>
      <c r="C2" s="551"/>
      <c r="D2" s="551"/>
      <c r="E2" s="551"/>
      <c r="F2" s="551"/>
      <c r="G2" s="551"/>
      <c r="H2" s="551"/>
      <c r="I2" s="4"/>
      <c r="J2" s="4"/>
      <c r="K2" s="4"/>
      <c r="L2" s="4"/>
      <c r="M2" s="4"/>
      <c r="N2" s="4"/>
      <c r="O2" s="4"/>
    </row>
    <row r="3" spans="1:15" x14ac:dyDescent="0.2">
      <c r="A3" s="551" t="s">
        <v>161</v>
      </c>
      <c r="B3" s="551"/>
      <c r="C3" s="551"/>
      <c r="D3" s="551"/>
      <c r="E3" s="551"/>
      <c r="F3" s="551"/>
      <c r="G3" s="551"/>
      <c r="H3" s="551"/>
      <c r="I3" s="4"/>
      <c r="J3" s="4"/>
      <c r="K3" s="4"/>
      <c r="L3" s="4"/>
      <c r="M3" s="4"/>
      <c r="N3" s="4"/>
      <c r="O3" s="4"/>
    </row>
    <row r="4" spans="1:15" x14ac:dyDescent="0.2">
      <c r="A4" s="551" t="s">
        <v>435</v>
      </c>
      <c r="B4" s="551"/>
      <c r="C4" s="551"/>
      <c r="D4" s="551"/>
      <c r="E4" s="551"/>
      <c r="F4" s="551"/>
      <c r="G4" s="551"/>
      <c r="H4" s="551"/>
      <c r="I4" s="4"/>
      <c r="J4" s="4"/>
      <c r="K4" s="4"/>
      <c r="L4" s="4"/>
      <c r="M4" s="4"/>
      <c r="N4" s="4"/>
      <c r="O4" s="4"/>
    </row>
    <row r="5" spans="1:15" x14ac:dyDescent="0.2">
      <c r="A5" s="6"/>
      <c r="B5" s="6"/>
      <c r="C5" s="6"/>
      <c r="D5" s="6"/>
      <c r="E5" s="6"/>
      <c r="F5" s="6"/>
      <c r="I5" s="6"/>
      <c r="J5" s="6"/>
      <c r="K5" s="6"/>
      <c r="L5" s="6"/>
      <c r="M5" s="6"/>
    </row>
    <row r="6" spans="1:15" x14ac:dyDescent="0.2">
      <c r="A6" s="6"/>
      <c r="B6" s="6"/>
      <c r="C6" s="6"/>
      <c r="D6" s="6"/>
      <c r="E6" s="7"/>
      <c r="F6" s="7"/>
      <c r="I6" s="6"/>
      <c r="J6" s="6"/>
      <c r="K6" s="6"/>
      <c r="L6" s="6"/>
      <c r="M6" s="6"/>
    </row>
    <row r="7" spans="1:15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9" t="s">
        <v>3</v>
      </c>
      <c r="H7" s="416" t="s">
        <v>4</v>
      </c>
    </row>
    <row r="8" spans="1:15" ht="22.5" x14ac:dyDescent="0.2">
      <c r="A8" s="10" t="s">
        <v>5</v>
      </c>
      <c r="B8" s="11"/>
      <c r="C8" s="10" t="s">
        <v>6</v>
      </c>
      <c r="D8" s="10">
        <v>7</v>
      </c>
      <c r="E8" s="10" t="s">
        <v>7</v>
      </c>
      <c r="F8" s="365" t="s">
        <v>8</v>
      </c>
      <c r="G8" s="10" t="s">
        <v>401</v>
      </c>
      <c r="H8" s="10" t="s">
        <v>541</v>
      </c>
    </row>
    <row r="9" spans="1:15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13" t="s">
        <v>67</v>
      </c>
    </row>
    <row r="10" spans="1:15" x14ac:dyDescent="0.2">
      <c r="A10" s="13"/>
      <c r="B10" s="14"/>
      <c r="C10" s="13"/>
      <c r="D10" s="13"/>
      <c r="E10" s="13"/>
      <c r="F10" s="13"/>
    </row>
    <row r="11" spans="1:15" x14ac:dyDescent="0.2">
      <c r="A11" s="13">
        <v>1</v>
      </c>
      <c r="B11" s="12"/>
      <c r="C11" s="13"/>
      <c r="D11" s="15"/>
      <c r="E11" s="15"/>
      <c r="F11" s="15"/>
      <c r="G11" s="15"/>
      <c r="H11" s="15"/>
    </row>
    <row r="12" spans="1:15" x14ac:dyDescent="0.2">
      <c r="A12" s="13">
        <f t="shared" ref="A12:A32" si="0">A11+1</f>
        <v>2</v>
      </c>
      <c r="B12" s="12" t="s">
        <v>426</v>
      </c>
      <c r="C12" s="13" t="s">
        <v>15</v>
      </c>
      <c r="D12" s="16">
        <f>'Delivery Deferral Balance'!D20</f>
        <v>-110701.03455542766</v>
      </c>
      <c r="E12" s="16">
        <f>'Delivery Deferral Balance'!E20</f>
        <v>776130.05469712964</v>
      </c>
      <c r="F12" s="16">
        <f>'Delivery Deferral Balance'!F20</f>
        <v>196386.84443399144</v>
      </c>
      <c r="G12" s="16">
        <f>'Delivery Deferral Balance'!G20</f>
        <v>89968.400897492626</v>
      </c>
      <c r="H12" s="16">
        <f>'Delivery Deferral Balance'!J20</f>
        <v>6180.6635120823421</v>
      </c>
    </row>
    <row r="13" spans="1:15" x14ac:dyDescent="0.2">
      <c r="A13" s="13">
        <f t="shared" si="0"/>
        <v>3</v>
      </c>
      <c r="B13" s="12"/>
      <c r="C13" s="13"/>
      <c r="D13" s="16"/>
      <c r="E13" s="16"/>
      <c r="F13" s="16"/>
      <c r="G13" s="16"/>
      <c r="H13" s="16"/>
    </row>
    <row r="14" spans="1:15" x14ac:dyDescent="0.2">
      <c r="A14" s="13">
        <f t="shared" si="0"/>
        <v>4</v>
      </c>
      <c r="B14" s="12" t="s">
        <v>427</v>
      </c>
      <c r="C14" s="13" t="s">
        <v>15</v>
      </c>
      <c r="D14" s="16">
        <f>'Delivery Deferral Balance'!D22</f>
        <v>6112674.5143250739</v>
      </c>
      <c r="E14" s="16">
        <f>'Delivery Deferral Balance'!E22</f>
        <v>3232169.9604992084</v>
      </c>
      <c r="F14" s="16">
        <f>'Delivery Deferral Balance'!F22</f>
        <v>1643801.0008546959</v>
      </c>
      <c r="G14" s="16">
        <f>'Delivery Deferral Balance'!G22</f>
        <v>1143219.8782816825</v>
      </c>
      <c r="H14" s="16">
        <f>'Delivery Deferral Balance'!J22</f>
        <v>0</v>
      </c>
    </row>
    <row r="15" spans="1:15" x14ac:dyDescent="0.2">
      <c r="A15" s="13">
        <f t="shared" si="0"/>
        <v>5</v>
      </c>
      <c r="B15" s="12"/>
      <c r="C15" s="13"/>
      <c r="D15" s="16"/>
      <c r="E15" s="16"/>
      <c r="F15" s="16"/>
      <c r="G15" s="16"/>
      <c r="H15" s="16"/>
    </row>
    <row r="16" spans="1:15" x14ac:dyDescent="0.2">
      <c r="A16" s="13">
        <f t="shared" si="0"/>
        <v>6</v>
      </c>
      <c r="B16" s="12" t="s">
        <v>428</v>
      </c>
      <c r="C16" s="13" t="s">
        <v>15</v>
      </c>
      <c r="D16" s="16">
        <f>'Delivery Deferral Balance'!D24</f>
        <v>419068.67593601759</v>
      </c>
      <c r="E16" s="16">
        <f>'Delivery Deferral Balance'!E24</f>
        <v>341160.72684814775</v>
      </c>
      <c r="F16" s="16">
        <f>'Delivery Deferral Balance'!F24</f>
        <v>146705.8944587594</v>
      </c>
      <c r="G16" s="16">
        <f>'Delivery Deferral Balance'!G24</f>
        <v>104322.58387497193</v>
      </c>
      <c r="H16" s="16">
        <f>'Delivery Deferral Balance'!J24</f>
        <v>6288.8366691656483</v>
      </c>
    </row>
    <row r="17" spans="1:13" x14ac:dyDescent="0.2">
      <c r="A17" s="13">
        <f t="shared" si="0"/>
        <v>7</v>
      </c>
      <c r="B17" s="12"/>
      <c r="C17" s="13"/>
      <c r="D17" s="16"/>
      <c r="E17" s="16"/>
      <c r="F17" s="16"/>
      <c r="G17" s="16"/>
      <c r="H17" s="16"/>
    </row>
    <row r="18" spans="1:13" x14ac:dyDescent="0.2">
      <c r="A18" s="13">
        <f t="shared" si="0"/>
        <v>8</v>
      </c>
      <c r="B18" s="12" t="s">
        <v>429</v>
      </c>
      <c r="C18" s="13" t="s">
        <v>15</v>
      </c>
      <c r="D18" s="17">
        <f>-'2019 Earn Test Alloc'!J18</f>
        <v>0</v>
      </c>
      <c r="E18" s="17">
        <f>-'2019 Earn Test Alloc'!K18</f>
        <v>0</v>
      </c>
      <c r="F18" s="17">
        <f>-'2019 Earn Test Alloc'!L18</f>
        <v>0</v>
      </c>
      <c r="G18" s="17">
        <f>-'2019 Earn Test Alloc'!M18</f>
        <v>0</v>
      </c>
      <c r="H18" s="17">
        <f>-'2019 Earn Test Alloc'!P18</f>
        <v>0</v>
      </c>
    </row>
    <row r="19" spans="1:13" x14ac:dyDescent="0.2">
      <c r="A19" s="13">
        <f t="shared" si="0"/>
        <v>9</v>
      </c>
      <c r="B19" s="12"/>
      <c r="C19" s="13"/>
      <c r="D19" s="15"/>
      <c r="E19" s="15"/>
      <c r="F19" s="15"/>
      <c r="G19" s="15"/>
      <c r="H19" s="15"/>
    </row>
    <row r="20" spans="1:13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6421042.1557056634</v>
      </c>
      <c r="E20" s="15">
        <f t="shared" ref="E20:G20" si="1">E12+E14+E16+E18</f>
        <v>4349460.7420444861</v>
      </c>
      <c r="F20" s="15">
        <f t="shared" si="1"/>
        <v>1986893.7397474467</v>
      </c>
      <c r="G20" s="15">
        <f t="shared" si="1"/>
        <v>1337510.863054147</v>
      </c>
      <c r="H20" s="15">
        <f t="shared" ref="H20" si="2">H12+H14+H16+H18</f>
        <v>12469.50018124799</v>
      </c>
    </row>
    <row r="21" spans="1:13" x14ac:dyDescent="0.2">
      <c r="A21" s="13">
        <f t="shared" si="0"/>
        <v>11</v>
      </c>
      <c r="B21" s="12"/>
      <c r="C21" s="13"/>
      <c r="D21" s="15"/>
      <c r="E21" s="15"/>
      <c r="F21" s="15"/>
      <c r="G21" s="15"/>
      <c r="H21" s="15"/>
    </row>
    <row r="22" spans="1:13" x14ac:dyDescent="0.2">
      <c r="A22" s="13">
        <f t="shared" si="0"/>
        <v>12</v>
      </c>
      <c r="B22" s="12" t="s">
        <v>17</v>
      </c>
      <c r="C22" s="13" t="s">
        <v>15</v>
      </c>
      <c r="D22" s="18">
        <f>'F2019 Forecast'!P8</f>
        <v>10790076635</v>
      </c>
      <c r="E22" s="18">
        <f>'F2019 Forecast'!P10</f>
        <v>2853341065</v>
      </c>
      <c r="F22" s="18">
        <f>'F2019 Forecast'!P23</f>
        <v>3162456755</v>
      </c>
      <c r="G22" s="18">
        <f>'F2019 Forecast'!P16+'F2019 Forecast'!P20</f>
        <v>609716264</v>
      </c>
      <c r="H22" s="18">
        <f>'F2019 Forecast'!P24</f>
        <v>626956630</v>
      </c>
    </row>
    <row r="23" spans="1:13" x14ac:dyDescent="0.2">
      <c r="A23" s="13">
        <f t="shared" si="0"/>
        <v>13</v>
      </c>
      <c r="B23" s="6"/>
      <c r="C23" s="6"/>
      <c r="D23" s="6"/>
      <c r="E23" s="6"/>
      <c r="F23" s="6"/>
      <c r="G23" s="6"/>
    </row>
    <row r="24" spans="1:13" ht="12" thickBot="1" x14ac:dyDescent="0.25">
      <c r="A24" s="13">
        <f t="shared" si="0"/>
        <v>14</v>
      </c>
      <c r="B24" s="12" t="s">
        <v>18</v>
      </c>
      <c r="C24" s="13" t="str">
        <f>"("&amp;A20&amp;") / ("&amp;A22&amp;")"</f>
        <v>(10) / (12)</v>
      </c>
      <c r="D24" s="19">
        <f>ROUND(D20/D22,6)</f>
        <v>5.9500000000000004E-4</v>
      </c>
      <c r="E24" s="19">
        <f t="shared" ref="E24:F24" si="3">ROUND(E20/E22,6)</f>
        <v>1.524E-3</v>
      </c>
      <c r="F24" s="19">
        <f t="shared" si="3"/>
        <v>6.2799999999999998E-4</v>
      </c>
      <c r="G24" s="499">
        <f>ROUND(G20/G22,6)</f>
        <v>2.1940000000000002E-3</v>
      </c>
      <c r="H24" s="500">
        <v>0</v>
      </c>
    </row>
    <row r="25" spans="1:13" ht="12" thickTop="1" x14ac:dyDescent="0.2">
      <c r="A25" s="13">
        <f t="shared" si="0"/>
        <v>15</v>
      </c>
      <c r="B25" s="6"/>
      <c r="C25" s="6"/>
      <c r="D25" s="6"/>
      <c r="E25" s="6"/>
      <c r="F25" s="6"/>
      <c r="G25" s="6"/>
    </row>
    <row r="26" spans="1:13" x14ac:dyDescent="0.2">
      <c r="A26" s="13">
        <f t="shared" si="0"/>
        <v>16</v>
      </c>
      <c r="B26" s="12" t="s">
        <v>19</v>
      </c>
      <c r="C26" s="13" t="s">
        <v>15</v>
      </c>
      <c r="D26" s="20">
        <f>'Rate Test'!D39</f>
        <v>5.9500000000000004E-4</v>
      </c>
      <c r="E26" s="20">
        <f>'Rate Test'!E39</f>
        <v>1.524E-3</v>
      </c>
      <c r="F26" s="20">
        <f>'Rate Test'!F39</f>
        <v>6.2799999999999998E-4</v>
      </c>
      <c r="G26" s="20">
        <f>'Rate Test SCH 40'!D39</f>
        <v>2.1940000000000002E-3</v>
      </c>
      <c r="H26" s="20">
        <f>'Rate Test'!G39</f>
        <v>0</v>
      </c>
      <c r="I26" s="420"/>
      <c r="J26" s="420"/>
      <c r="K26" s="420"/>
      <c r="L26" s="420"/>
      <c r="M26" s="420"/>
    </row>
    <row r="27" spans="1:13" x14ac:dyDescent="0.2">
      <c r="A27" s="13">
        <f t="shared" si="0"/>
        <v>17</v>
      </c>
      <c r="B27" s="12"/>
      <c r="C27" s="13"/>
      <c r="D27" s="6"/>
      <c r="E27" s="6"/>
      <c r="F27" s="6"/>
      <c r="G27" s="6"/>
    </row>
    <row r="28" spans="1:13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6112674.5143250739</v>
      </c>
      <c r="E28" s="15">
        <f t="shared" ref="E28:G28" si="4">IF(E24=E26,E14,(E14-((E24-E26)*E22)))</f>
        <v>3232169.9604992084</v>
      </c>
      <c r="F28" s="15">
        <f t="shared" si="4"/>
        <v>1643801.0008546959</v>
      </c>
      <c r="G28" s="15">
        <f t="shared" si="4"/>
        <v>1143219.8782816825</v>
      </c>
      <c r="H28" s="15">
        <f t="shared" ref="H28" si="5">IF(H24=H26,H14,(H14-((H24-H26)*H22)))</f>
        <v>0</v>
      </c>
    </row>
    <row r="29" spans="1:13" x14ac:dyDescent="0.2">
      <c r="A29" s="13">
        <f t="shared" si="0"/>
        <v>19</v>
      </c>
      <c r="B29" s="6"/>
      <c r="C29" s="6"/>
      <c r="D29" s="15"/>
      <c r="E29" s="21"/>
      <c r="F29" s="21"/>
      <c r="G29" s="21"/>
      <c r="H29" s="21"/>
    </row>
    <row r="30" spans="1:13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6421042.1557056634</v>
      </c>
      <c r="E30" s="21">
        <f>E28+E12+E16+E18</f>
        <v>4349460.7420444861</v>
      </c>
      <c r="F30" s="21">
        <f>F28+F12+F16+F18</f>
        <v>1986893.7397474467</v>
      </c>
      <c r="G30" s="21">
        <f>G28+G12+G16+G18</f>
        <v>1337510.863054147</v>
      </c>
      <c r="H30" s="21">
        <f>H28+H12+H16+H18</f>
        <v>12469.50018124799</v>
      </c>
    </row>
    <row r="31" spans="1:13" x14ac:dyDescent="0.2">
      <c r="A31" s="13">
        <f t="shared" si="0"/>
        <v>21</v>
      </c>
      <c r="B31" s="6"/>
      <c r="C31" s="6"/>
      <c r="D31" s="12"/>
      <c r="E31" s="12"/>
      <c r="F31" s="12"/>
      <c r="G31" s="12"/>
      <c r="H31" s="12"/>
    </row>
    <row r="32" spans="1:13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 t="shared" ref="E32:H32" si="6">E20-E30</f>
        <v>0</v>
      </c>
      <c r="F32" s="21">
        <f t="shared" si="6"/>
        <v>0</v>
      </c>
      <c r="G32" s="21">
        <f t="shared" si="6"/>
        <v>0</v>
      </c>
      <c r="H32" s="21">
        <f t="shared" si="6"/>
        <v>0</v>
      </c>
    </row>
    <row r="33" spans="1:6" x14ac:dyDescent="0.2">
      <c r="A33" s="6"/>
      <c r="B33" s="12"/>
      <c r="C33" s="6"/>
      <c r="D33" s="6"/>
      <c r="E33" s="6"/>
      <c r="F33" s="6"/>
    </row>
    <row r="34" spans="1:6" x14ac:dyDescent="0.2">
      <c r="B34" s="12" t="s">
        <v>402</v>
      </c>
    </row>
    <row r="35" spans="1:6" x14ac:dyDescent="0.2">
      <c r="B35" s="12" t="s">
        <v>542</v>
      </c>
    </row>
  </sheetData>
  <mergeCells count="4"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AC44"/>
  <sheetViews>
    <sheetView zoomScaleNormal="100" workbookViewId="0">
      <pane xSplit="4" ySplit="7" topLeftCell="R15" activePane="bottomRight" state="frozen"/>
      <selection activeCell="J45" sqref="J45"/>
      <selection pane="topRight" activeCell="J45" sqref="J45"/>
      <selection pane="bottomLeft" activeCell="J45" sqref="J45"/>
      <selection pane="bottomRight" activeCell="P34" sqref="P34"/>
    </sheetView>
  </sheetViews>
  <sheetFormatPr defaultColWidth="3.7109375" defaultRowHeight="11.25" x14ac:dyDescent="0.2"/>
  <cols>
    <col min="1" max="1" width="3.42578125" style="39" bestFit="1" customWidth="1"/>
    <col min="2" max="2" width="18.28515625" style="39" customWidth="1"/>
    <col min="3" max="3" width="13.28515625" style="39" bestFit="1" customWidth="1"/>
    <col min="4" max="4" width="12.85546875" style="266" bestFit="1" customWidth="1"/>
    <col min="5" max="6" width="11.28515625" style="39" bestFit="1" customWidth="1"/>
    <col min="7" max="7" width="11.42578125" style="39" customWidth="1"/>
    <col min="8" max="8" width="10.7109375" style="39" bestFit="1" customWidth="1"/>
    <col min="9" max="9" width="9" style="39" customWidth="1"/>
    <col min="10" max="10" width="10.42578125" style="39" bestFit="1" customWidth="1"/>
    <col min="11" max="12" width="10.7109375" style="39" bestFit="1" customWidth="1"/>
    <col min="13" max="15" width="11.28515625" style="39" bestFit="1" customWidth="1"/>
    <col min="16" max="16" width="12.140625" style="39" bestFit="1" customWidth="1"/>
    <col min="17" max="17" width="11.28515625" style="39" bestFit="1" customWidth="1"/>
    <col min="18" max="18" width="12.85546875" style="39" bestFit="1" customWidth="1"/>
    <col min="19" max="19" width="1.140625" style="39" customWidth="1"/>
    <col min="20" max="20" width="11.28515625" style="39" bestFit="1" customWidth="1"/>
    <col min="21" max="22" width="10.7109375" style="39" bestFit="1" customWidth="1"/>
    <col min="23" max="23" width="0.5703125" style="39" customWidth="1"/>
    <col min="24" max="24" width="12.85546875" style="39" bestFit="1" customWidth="1"/>
    <col min="25" max="25" width="7" style="39" bestFit="1" customWidth="1"/>
    <col min="26" max="26" width="1.140625" style="39" customWidth="1"/>
    <col min="27" max="27" width="10.85546875" style="39" customWidth="1"/>
    <col min="28" max="28" width="12.85546875" style="39" bestFit="1" customWidth="1"/>
    <col min="29" max="29" width="14.85546875" style="39" customWidth="1"/>
    <col min="30" max="16384" width="3.7109375" style="39"/>
  </cols>
  <sheetData>
    <row r="1" spans="1:29" x14ac:dyDescent="0.2">
      <c r="A1" s="560" t="s">
        <v>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</row>
    <row r="2" spans="1:29" x14ac:dyDescent="0.2">
      <c r="A2" s="561" t="str">
        <f>'Delivery Rate Change Calc'!A2:H2</f>
        <v>2020 Electric Decoupling Filing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</row>
    <row r="3" spans="1:29" x14ac:dyDescent="0.2">
      <c r="A3" s="560" t="s">
        <v>321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</row>
    <row r="4" spans="1:29" x14ac:dyDescent="0.2">
      <c r="A4" s="562" t="str">
        <f>'Delivery Rate Change Calc'!A4:H4</f>
        <v>Proposed Effective May 1, 2020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2"/>
      <c r="U4" s="562"/>
      <c r="V4" s="562"/>
      <c r="W4" s="562"/>
      <c r="X4" s="562"/>
      <c r="Y4" s="562"/>
    </row>
    <row r="5" spans="1:29" x14ac:dyDescent="0.2">
      <c r="A5" s="147"/>
      <c r="B5" s="32"/>
      <c r="C5" s="32"/>
      <c r="D5" s="263"/>
      <c r="E5" s="32"/>
      <c r="F5" s="32"/>
      <c r="G5" s="32"/>
      <c r="H5" s="32"/>
      <c r="I5" s="32"/>
      <c r="J5" s="32"/>
      <c r="K5" s="32"/>
      <c r="L5" s="32"/>
      <c r="M5" s="345"/>
      <c r="N5" s="345"/>
      <c r="O5" s="32"/>
      <c r="P5" s="32"/>
      <c r="Q5" s="32"/>
      <c r="R5" s="25"/>
    </row>
    <row r="6" spans="1:29" x14ac:dyDescent="0.2">
      <c r="A6" s="147"/>
      <c r="B6" s="32"/>
      <c r="C6" s="32"/>
      <c r="D6" s="263"/>
      <c r="E6" s="32"/>
      <c r="F6" s="32"/>
      <c r="G6" s="32"/>
      <c r="H6" s="32"/>
      <c r="I6" s="32"/>
      <c r="J6" s="32"/>
      <c r="K6" s="32"/>
      <c r="L6" s="32"/>
      <c r="M6" s="345"/>
      <c r="N6" s="345"/>
      <c r="O6" s="32"/>
      <c r="P6" s="32"/>
      <c r="Q6" s="32"/>
      <c r="R6" s="148"/>
      <c r="T6" s="435" t="s">
        <v>288</v>
      </c>
      <c r="U6" s="435" t="s">
        <v>289</v>
      </c>
      <c r="V6" s="389"/>
      <c r="W6" s="436"/>
      <c r="X6" s="389"/>
      <c r="Y6" s="389"/>
    </row>
    <row r="7" spans="1:29" s="98" customFormat="1" ht="56.25" x14ac:dyDescent="0.2">
      <c r="A7" s="268" t="s">
        <v>58</v>
      </c>
      <c r="B7" s="268" t="s">
        <v>31</v>
      </c>
      <c r="C7" s="368" t="s">
        <v>610</v>
      </c>
      <c r="D7" s="269" t="s">
        <v>59</v>
      </c>
      <c r="E7" s="270" t="s">
        <v>60</v>
      </c>
      <c r="F7" s="270" t="s">
        <v>61</v>
      </c>
      <c r="G7" s="270" t="s">
        <v>62</v>
      </c>
      <c r="H7" s="270" t="s">
        <v>63</v>
      </c>
      <c r="I7" s="270" t="s">
        <v>64</v>
      </c>
      <c r="J7" s="270" t="s">
        <v>376</v>
      </c>
      <c r="K7" s="270" t="s">
        <v>65</v>
      </c>
      <c r="L7" s="270" t="s">
        <v>377</v>
      </c>
      <c r="M7" s="270" t="s">
        <v>465</v>
      </c>
      <c r="N7" s="270" t="s">
        <v>466</v>
      </c>
      <c r="O7" s="270" t="s">
        <v>378</v>
      </c>
      <c r="P7" s="270" t="s">
        <v>66</v>
      </c>
      <c r="Q7" s="270" t="s">
        <v>379</v>
      </c>
      <c r="R7" s="548" t="s">
        <v>611</v>
      </c>
      <c r="T7" s="437" t="s">
        <v>380</v>
      </c>
      <c r="U7" s="437" t="s">
        <v>380</v>
      </c>
      <c r="V7" s="431" t="s">
        <v>290</v>
      </c>
      <c r="W7" s="438"/>
      <c r="X7" s="431" t="s">
        <v>464</v>
      </c>
      <c r="Y7" s="431" t="s">
        <v>291</v>
      </c>
      <c r="AA7" s="448" t="s">
        <v>545</v>
      </c>
      <c r="AB7" s="448" t="s">
        <v>484</v>
      </c>
      <c r="AC7" s="448" t="s">
        <v>485</v>
      </c>
    </row>
    <row r="8" spans="1:29" x14ac:dyDescent="0.2">
      <c r="A8" s="151">
        <v>1</v>
      </c>
      <c r="B8" s="151">
        <v>7</v>
      </c>
      <c r="C8" s="61">
        <v>10790076000</v>
      </c>
      <c r="D8" s="61">
        <v>1122845000</v>
      </c>
      <c r="E8" s="61">
        <v>-11848000</v>
      </c>
      <c r="F8" s="61">
        <v>-20426000</v>
      </c>
      <c r="G8" s="61">
        <v>42135000</v>
      </c>
      <c r="H8" s="61">
        <v>11524000</v>
      </c>
      <c r="I8" s="61">
        <v>0</v>
      </c>
      <c r="J8" s="61">
        <v>-885000</v>
      </c>
      <c r="K8" s="61">
        <v>34830000</v>
      </c>
      <c r="L8" s="61">
        <v>16793000</v>
      </c>
      <c r="M8" s="61">
        <v>-16793000</v>
      </c>
      <c r="N8" s="61">
        <v>-13714000</v>
      </c>
      <c r="O8" s="61">
        <v>6701000</v>
      </c>
      <c r="P8" s="61">
        <v>-79697000</v>
      </c>
      <c r="Q8" s="153">
        <f>SUM(E8:P8)</f>
        <v>-31380000</v>
      </c>
      <c r="R8" s="153">
        <f>SUM(D8:P8)</f>
        <v>1091465000</v>
      </c>
      <c r="T8" s="429">
        <f>-O8</f>
        <v>-6701000</v>
      </c>
      <c r="U8" s="439">
        <f>+'Sch 142 Impacts'!K9</f>
        <v>7985000</v>
      </c>
      <c r="V8" s="429">
        <f>SUM(T8:U8)</f>
        <v>1284000</v>
      </c>
      <c r="W8" s="440"/>
      <c r="X8" s="429">
        <f>SUM(V8,R8)</f>
        <v>1092749000</v>
      </c>
      <c r="Y8" s="441">
        <f>+V8/R8</f>
        <v>1.1764005258986774E-3</v>
      </c>
      <c r="AA8" s="449">
        <f>R8/C8</f>
        <v>0.10115452384209342</v>
      </c>
      <c r="AB8" s="450">
        <f>'2019 Norm Total Usage'!$N$8</f>
        <v>10739450316.429106</v>
      </c>
      <c r="AC8" s="451">
        <f>AA8*AB8</f>
        <v>1086343983.0842056</v>
      </c>
    </row>
    <row r="9" spans="1:29" x14ac:dyDescent="0.2">
      <c r="A9" s="151">
        <f t="shared" ref="A9:A44" si="0">+A8+1</f>
        <v>2</v>
      </c>
      <c r="B9" s="267" t="s">
        <v>71</v>
      </c>
      <c r="C9" s="61">
        <v>2576000</v>
      </c>
      <c r="D9" s="61">
        <v>232000</v>
      </c>
      <c r="E9" s="61">
        <v>-2000</v>
      </c>
      <c r="F9" s="61">
        <v>-4000</v>
      </c>
      <c r="G9" s="61">
        <v>8000</v>
      </c>
      <c r="H9" s="61">
        <v>2000</v>
      </c>
      <c r="I9" s="61">
        <v>0</v>
      </c>
      <c r="J9" s="61">
        <v>0</v>
      </c>
      <c r="K9" s="61">
        <v>6000</v>
      </c>
      <c r="L9" s="61">
        <v>2000</v>
      </c>
      <c r="M9" s="61">
        <v>-2000</v>
      </c>
      <c r="N9" s="61">
        <v>-2000</v>
      </c>
      <c r="O9" s="61">
        <v>-2000</v>
      </c>
      <c r="P9" s="61">
        <v>-19000</v>
      </c>
      <c r="Q9" s="153">
        <f>SUM(E9:P9)</f>
        <v>-13000</v>
      </c>
      <c r="R9" s="153">
        <f>SUM(D9:P9)</f>
        <v>219000</v>
      </c>
      <c r="T9" s="429">
        <f>-O9</f>
        <v>2000</v>
      </c>
      <c r="U9" s="439">
        <f>+'Sch 142 Impacts'!K10</f>
        <v>0</v>
      </c>
      <c r="V9" s="429">
        <f>SUM(T9:U9)</f>
        <v>2000</v>
      </c>
      <c r="W9" s="440"/>
      <c r="X9" s="429">
        <f>SUM(V9,R9)</f>
        <v>221000</v>
      </c>
      <c r="Y9" s="441">
        <f>+V9/R9</f>
        <v>9.1324200913242004E-3</v>
      </c>
      <c r="AA9" s="449"/>
      <c r="AB9" s="450"/>
      <c r="AC9" s="451"/>
    </row>
    <row r="10" spans="1:29" x14ac:dyDescent="0.2">
      <c r="A10" s="151">
        <f t="shared" si="0"/>
        <v>3</v>
      </c>
      <c r="B10" s="151" t="s">
        <v>72</v>
      </c>
      <c r="C10" s="157">
        <f t="shared" ref="C10:R10" si="1">SUM(C8:C9)</f>
        <v>10792652000</v>
      </c>
      <c r="D10" s="264">
        <f t="shared" si="1"/>
        <v>1123077000</v>
      </c>
      <c r="E10" s="158">
        <f t="shared" si="1"/>
        <v>-11850000</v>
      </c>
      <c r="F10" s="158">
        <f t="shared" ref="F10:L10" si="2">SUM(F8:F9)</f>
        <v>-20430000</v>
      </c>
      <c r="G10" s="158">
        <f t="shared" si="2"/>
        <v>42143000</v>
      </c>
      <c r="H10" s="158">
        <f t="shared" si="2"/>
        <v>11526000</v>
      </c>
      <c r="I10" s="158">
        <f t="shared" si="2"/>
        <v>0</v>
      </c>
      <c r="J10" s="158">
        <f t="shared" si="2"/>
        <v>-885000</v>
      </c>
      <c r="K10" s="158">
        <f t="shared" si="2"/>
        <v>34836000</v>
      </c>
      <c r="L10" s="158">
        <f t="shared" si="2"/>
        <v>16795000</v>
      </c>
      <c r="M10" s="158">
        <f t="shared" ref="M10:N10" si="3">SUM(M8:M9)</f>
        <v>-16795000</v>
      </c>
      <c r="N10" s="158">
        <f t="shared" si="3"/>
        <v>-13716000</v>
      </c>
      <c r="O10" s="158">
        <f t="shared" ref="O10:P10" si="4">SUM(O8:O9)</f>
        <v>6699000</v>
      </c>
      <c r="P10" s="158">
        <f t="shared" si="4"/>
        <v>-79716000</v>
      </c>
      <c r="Q10" s="158">
        <f t="shared" si="1"/>
        <v>-31393000</v>
      </c>
      <c r="R10" s="158">
        <f t="shared" si="1"/>
        <v>1091684000</v>
      </c>
      <c r="T10" s="442">
        <f t="shared" ref="T10:U10" si="5">SUM(T8:T9)</f>
        <v>-6699000</v>
      </c>
      <c r="U10" s="442">
        <f t="shared" si="5"/>
        <v>7985000</v>
      </c>
      <c r="V10" s="442">
        <f>SUM(V8:V9)</f>
        <v>1286000</v>
      </c>
      <c r="W10" s="440"/>
      <c r="X10" s="442">
        <f>SUM(X8:X9)</f>
        <v>1092970000</v>
      </c>
      <c r="Y10" s="443">
        <f>+V10/R10</f>
        <v>1.1779965631080057E-3</v>
      </c>
      <c r="AA10" s="387"/>
      <c r="AB10" s="450"/>
      <c r="AC10" s="451"/>
    </row>
    <row r="11" spans="1:29" x14ac:dyDescent="0.2">
      <c r="A11" s="151">
        <f t="shared" si="0"/>
        <v>4</v>
      </c>
      <c r="B11" s="151"/>
      <c r="C11" s="132"/>
      <c r="D11" s="265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T11" s="429"/>
      <c r="U11" s="429"/>
      <c r="V11" s="429"/>
      <c r="W11" s="440"/>
      <c r="X11" s="429"/>
      <c r="Y11" s="441"/>
      <c r="AA11" s="387"/>
      <c r="AB11" s="450"/>
      <c r="AC11" s="451"/>
    </row>
    <row r="12" spans="1:29" x14ac:dyDescent="0.2">
      <c r="A12" s="151">
        <f t="shared" si="0"/>
        <v>5</v>
      </c>
      <c r="B12" s="151">
        <v>8</v>
      </c>
      <c r="C12" s="61">
        <v>248059000</v>
      </c>
      <c r="D12" s="61">
        <v>24140000</v>
      </c>
      <c r="E12" s="61">
        <v>-229000</v>
      </c>
      <c r="F12" s="61">
        <v>-435000</v>
      </c>
      <c r="G12" s="61">
        <v>826000</v>
      </c>
      <c r="H12" s="61">
        <v>255000</v>
      </c>
      <c r="I12" s="61">
        <v>0</v>
      </c>
      <c r="J12" s="61">
        <v>-19000</v>
      </c>
      <c r="K12" s="61">
        <v>607000</v>
      </c>
      <c r="L12" s="61">
        <v>271000</v>
      </c>
      <c r="M12" s="61">
        <v>-271000</v>
      </c>
      <c r="N12" s="61">
        <v>-234000</v>
      </c>
      <c r="O12" s="61">
        <v>699000</v>
      </c>
      <c r="P12" s="61">
        <v>-1832000</v>
      </c>
      <c r="Q12" s="153">
        <f t="shared" ref="Q12:Q18" si="6">SUM(E12:P12)</f>
        <v>-362000</v>
      </c>
      <c r="R12" s="153">
        <f t="shared" ref="R12:R18" si="7">SUM(D12:P12)</f>
        <v>23778000</v>
      </c>
      <c r="T12" s="429">
        <f t="shared" ref="T12:T18" si="8">-O12</f>
        <v>-699000</v>
      </c>
      <c r="U12" s="439">
        <f>+'Sch 142 Impacts'!K13</f>
        <v>644000</v>
      </c>
      <c r="V12" s="429">
        <f t="shared" ref="V12:V18" si="9">SUM(T12:U12)</f>
        <v>-55000</v>
      </c>
      <c r="W12" s="440"/>
      <c r="X12" s="429">
        <f>SUM(V12,R12)</f>
        <v>23723000</v>
      </c>
      <c r="Y12" s="441">
        <f t="shared" ref="Y12:Y19" si="10">+V12/R12</f>
        <v>-2.3130624947430398E-3</v>
      </c>
      <c r="AA12" s="449">
        <f t="shared" ref="AA12:AA18" si="11">R12/C12</f>
        <v>9.5856227752268611E-2</v>
      </c>
      <c r="AB12" s="450">
        <f>'2019 Norm Total Usage'!$N$11</f>
        <v>255161174.93276152</v>
      </c>
      <c r="AC12" s="451">
        <f t="shared" ref="AC12:AC18" si="12">AA12*AB12</f>
        <v>24458787.697891239</v>
      </c>
    </row>
    <row r="13" spans="1:29" x14ac:dyDescent="0.2">
      <c r="A13" s="151">
        <f t="shared" si="0"/>
        <v>6</v>
      </c>
      <c r="B13" s="151">
        <v>24</v>
      </c>
      <c r="C13" s="61">
        <v>2605281000</v>
      </c>
      <c r="D13" s="61">
        <v>253531000</v>
      </c>
      <c r="E13" s="61">
        <v>-2405000</v>
      </c>
      <c r="F13" s="61">
        <v>-4564000</v>
      </c>
      <c r="G13" s="61">
        <v>8670000</v>
      </c>
      <c r="H13" s="61">
        <v>2673000</v>
      </c>
      <c r="I13" s="61">
        <v>0</v>
      </c>
      <c r="J13" s="61">
        <v>-198000</v>
      </c>
      <c r="K13" s="61">
        <v>6370000</v>
      </c>
      <c r="L13" s="61">
        <v>2843000</v>
      </c>
      <c r="M13" s="61">
        <v>-2843000</v>
      </c>
      <c r="N13" s="61">
        <v>-2457000</v>
      </c>
      <c r="O13" s="61">
        <v>7339000</v>
      </c>
      <c r="P13" s="61">
        <v>0</v>
      </c>
      <c r="Q13" s="153">
        <f t="shared" si="6"/>
        <v>15428000</v>
      </c>
      <c r="R13" s="153">
        <f t="shared" si="7"/>
        <v>268959000</v>
      </c>
      <c r="T13" s="429">
        <f t="shared" si="8"/>
        <v>-7339000</v>
      </c>
      <c r="U13" s="439">
        <f>+'Sch 142 Impacts'!K14</f>
        <v>6766000</v>
      </c>
      <c r="V13" s="429">
        <f t="shared" si="9"/>
        <v>-573000</v>
      </c>
      <c r="W13" s="440"/>
      <c r="X13" s="429">
        <f t="shared" ref="X13:X18" si="13">SUM(V13,R13)</f>
        <v>268386000</v>
      </c>
      <c r="Y13" s="441">
        <f t="shared" si="10"/>
        <v>-2.1304362374934471E-3</v>
      </c>
      <c r="AA13" s="449">
        <f t="shared" si="11"/>
        <v>0.10323608086805224</v>
      </c>
      <c r="AB13" s="450">
        <f>'2019 Norm Total Usage'!$N$12</f>
        <v>2434198012.6548109</v>
      </c>
      <c r="AC13" s="451">
        <f t="shared" si="12"/>
        <v>251297062.88328409</v>
      </c>
    </row>
    <row r="14" spans="1:29" x14ac:dyDescent="0.2">
      <c r="A14" s="151">
        <f t="shared" si="0"/>
        <v>7</v>
      </c>
      <c r="B14" s="267">
        <v>11</v>
      </c>
      <c r="C14" s="61">
        <v>149599000</v>
      </c>
      <c r="D14" s="61">
        <v>13495000</v>
      </c>
      <c r="E14" s="61">
        <v>-131000</v>
      </c>
      <c r="F14" s="61">
        <v>-249000</v>
      </c>
      <c r="G14" s="61">
        <v>476000</v>
      </c>
      <c r="H14" s="61">
        <v>137000</v>
      </c>
      <c r="I14" s="61">
        <v>0</v>
      </c>
      <c r="J14" s="61">
        <v>-11000</v>
      </c>
      <c r="K14" s="61">
        <v>320000</v>
      </c>
      <c r="L14" s="61">
        <v>131000</v>
      </c>
      <c r="M14" s="61">
        <v>-131000</v>
      </c>
      <c r="N14" s="61">
        <v>-130000</v>
      </c>
      <c r="O14" s="61">
        <v>-98000</v>
      </c>
      <c r="P14" s="61">
        <v>-1105000</v>
      </c>
      <c r="Q14" s="153">
        <f t="shared" si="6"/>
        <v>-791000</v>
      </c>
      <c r="R14" s="153">
        <f t="shared" si="7"/>
        <v>12704000</v>
      </c>
      <c r="T14" s="429">
        <f t="shared" si="8"/>
        <v>98000</v>
      </c>
      <c r="U14" s="439">
        <f>+'Sch 142 Impacts'!K15</f>
        <v>-18000</v>
      </c>
      <c r="V14" s="429">
        <f t="shared" si="9"/>
        <v>80000</v>
      </c>
      <c r="W14" s="440"/>
      <c r="X14" s="429">
        <f t="shared" si="13"/>
        <v>12784000</v>
      </c>
      <c r="Y14" s="441">
        <f t="shared" si="10"/>
        <v>6.2972292191435771E-3</v>
      </c>
      <c r="AA14" s="449">
        <f t="shared" si="11"/>
        <v>8.4920353745680119E-2</v>
      </c>
      <c r="AB14" s="450">
        <f>'2019 Norm Total Usage'!$N$15</f>
        <v>139411361.43885726</v>
      </c>
      <c r="AC14" s="451">
        <f t="shared" si="12"/>
        <v>11838862.129554627</v>
      </c>
    </row>
    <row r="15" spans="1:29" x14ac:dyDescent="0.2">
      <c r="A15" s="151">
        <f t="shared" si="0"/>
        <v>8</v>
      </c>
      <c r="B15" s="267">
        <v>25</v>
      </c>
      <c r="C15" s="61">
        <v>2873070000</v>
      </c>
      <c r="D15" s="61">
        <v>259165000</v>
      </c>
      <c r="E15" s="61">
        <v>-2517000</v>
      </c>
      <c r="F15" s="61">
        <v>-4784000</v>
      </c>
      <c r="G15" s="61">
        <v>9133000</v>
      </c>
      <c r="H15" s="61">
        <v>2635000</v>
      </c>
      <c r="I15" s="61">
        <v>0</v>
      </c>
      <c r="J15" s="61">
        <v>-207000</v>
      </c>
      <c r="K15" s="61">
        <v>6137000</v>
      </c>
      <c r="L15" s="61">
        <v>2519000</v>
      </c>
      <c r="M15" s="61">
        <v>-2519000</v>
      </c>
      <c r="N15" s="61">
        <v>-2491000</v>
      </c>
      <c r="O15" s="61">
        <v>-1888000</v>
      </c>
      <c r="P15" s="61">
        <v>0</v>
      </c>
      <c r="Q15" s="153">
        <f t="shared" si="6"/>
        <v>6018000</v>
      </c>
      <c r="R15" s="153">
        <f t="shared" si="7"/>
        <v>265183000</v>
      </c>
      <c r="T15" s="429">
        <f t="shared" si="8"/>
        <v>1888000</v>
      </c>
      <c r="U15" s="439">
        <f>+'Sch 142 Impacts'!K16</f>
        <v>-348000</v>
      </c>
      <c r="V15" s="429">
        <f t="shared" si="9"/>
        <v>1540000</v>
      </c>
      <c r="W15" s="440"/>
      <c r="X15" s="429">
        <f t="shared" si="13"/>
        <v>266723000</v>
      </c>
      <c r="Y15" s="441">
        <f t="shared" si="10"/>
        <v>5.8073104233680138E-3</v>
      </c>
      <c r="AA15" s="449">
        <f>(R15+R9)/(C15+C9)</f>
        <v>9.2293001294317861E-2</v>
      </c>
      <c r="AB15" s="450">
        <f>'2019 Norm Total Usage'!$N$16</f>
        <v>2829296170.5149837</v>
      </c>
      <c r="AC15" s="451">
        <f t="shared" si="12"/>
        <v>261124235.12734795</v>
      </c>
    </row>
    <row r="16" spans="1:29" x14ac:dyDescent="0.2">
      <c r="A16" s="151">
        <f t="shared" si="0"/>
        <v>9</v>
      </c>
      <c r="B16" s="151">
        <v>12</v>
      </c>
      <c r="C16" s="61">
        <v>18043000</v>
      </c>
      <c r="D16" s="61">
        <v>1495000</v>
      </c>
      <c r="E16" s="61">
        <v>-18000</v>
      </c>
      <c r="F16" s="61">
        <v>-33000</v>
      </c>
      <c r="G16" s="61">
        <v>63000</v>
      </c>
      <c r="H16" s="61">
        <v>15000</v>
      </c>
      <c r="I16" s="61">
        <v>0</v>
      </c>
      <c r="J16" s="61">
        <v>-1000</v>
      </c>
      <c r="K16" s="61">
        <v>38000</v>
      </c>
      <c r="L16" s="61">
        <v>15000</v>
      </c>
      <c r="M16" s="61">
        <v>-15000</v>
      </c>
      <c r="N16" s="61">
        <v>-15000</v>
      </c>
      <c r="O16" s="61">
        <v>14000</v>
      </c>
      <c r="P16" s="61">
        <v>-133000</v>
      </c>
      <c r="Q16" s="153">
        <f t="shared" si="6"/>
        <v>-70000</v>
      </c>
      <c r="R16" s="153">
        <f t="shared" si="7"/>
        <v>1425000</v>
      </c>
      <c r="T16" s="429">
        <f t="shared" si="8"/>
        <v>-14000</v>
      </c>
      <c r="U16" s="439">
        <f>+'Sch 142 Impacts'!K17+'Sch 142 Impacts'!K19</f>
        <v>12000</v>
      </c>
      <c r="V16" s="429">
        <f t="shared" si="9"/>
        <v>-2000</v>
      </c>
      <c r="W16" s="440"/>
      <c r="X16" s="429">
        <f t="shared" si="13"/>
        <v>1423000</v>
      </c>
      <c r="Y16" s="441">
        <f t="shared" si="10"/>
        <v>-1.4035087719298245E-3</v>
      </c>
      <c r="AA16" s="449">
        <f t="shared" si="11"/>
        <v>7.8977997007149581E-2</v>
      </c>
      <c r="AB16" s="450">
        <f>'2019 Norm Total Usage'!$N$19</f>
        <v>17073361.375294644</v>
      </c>
      <c r="AC16" s="451">
        <f t="shared" si="12"/>
        <v>1348419.8836000038</v>
      </c>
    </row>
    <row r="17" spans="1:29" x14ac:dyDescent="0.2">
      <c r="A17" s="151">
        <f t="shared" si="0"/>
        <v>10</v>
      </c>
      <c r="B17" s="151" t="s">
        <v>73</v>
      </c>
      <c r="C17" s="61">
        <v>1761785000</v>
      </c>
      <c r="D17" s="61">
        <v>145975000</v>
      </c>
      <c r="E17" s="61">
        <v>-1732000</v>
      </c>
      <c r="F17" s="61">
        <v>-3226000</v>
      </c>
      <c r="G17" s="61">
        <v>6147000</v>
      </c>
      <c r="H17" s="61">
        <v>1505000</v>
      </c>
      <c r="I17" s="61">
        <v>0</v>
      </c>
      <c r="J17" s="61">
        <v>-139000</v>
      </c>
      <c r="K17" s="61">
        <v>3693000</v>
      </c>
      <c r="L17" s="61">
        <v>1419000</v>
      </c>
      <c r="M17" s="61">
        <v>-1419000</v>
      </c>
      <c r="N17" s="61">
        <v>-1510000</v>
      </c>
      <c r="O17" s="61">
        <v>1369000</v>
      </c>
      <c r="P17" s="61">
        <v>0</v>
      </c>
      <c r="Q17" s="153">
        <f t="shared" si="6"/>
        <v>6107000</v>
      </c>
      <c r="R17" s="153">
        <f t="shared" si="7"/>
        <v>152082000</v>
      </c>
      <c r="T17" s="429">
        <f t="shared" si="8"/>
        <v>-1369000</v>
      </c>
      <c r="U17" s="439">
        <f>+'Sch 142 Impacts'!K18+'Sch 142 Impacts'!K20</f>
        <v>1233000</v>
      </c>
      <c r="V17" s="429">
        <f t="shared" si="9"/>
        <v>-136000</v>
      </c>
      <c r="W17" s="440"/>
      <c r="X17" s="429">
        <f t="shared" si="13"/>
        <v>151946000</v>
      </c>
      <c r="Y17" s="441">
        <f t="shared" si="10"/>
        <v>-8.94254415381176E-4</v>
      </c>
      <c r="AA17" s="449">
        <f t="shared" si="11"/>
        <v>8.6322678419898005E-2</v>
      </c>
      <c r="AB17" s="450">
        <f>'2019 Norm Total Usage'!$N$20</f>
        <v>1855790869.7468081</v>
      </c>
      <c r="AC17" s="451">
        <f t="shared" si="12"/>
        <v>160196838.46373653</v>
      </c>
    </row>
    <row r="18" spans="1:29" x14ac:dyDescent="0.2">
      <c r="A18" s="151">
        <f t="shared" si="0"/>
        <v>11</v>
      </c>
      <c r="B18" s="151">
        <v>29</v>
      </c>
      <c r="C18" s="61">
        <v>15090000</v>
      </c>
      <c r="D18" s="61">
        <v>1199000</v>
      </c>
      <c r="E18" s="61">
        <v>-11000</v>
      </c>
      <c r="F18" s="61">
        <v>-21000</v>
      </c>
      <c r="G18" s="61">
        <v>39000</v>
      </c>
      <c r="H18" s="61">
        <v>12000</v>
      </c>
      <c r="I18" s="61">
        <v>0</v>
      </c>
      <c r="J18" s="61">
        <v>-1000</v>
      </c>
      <c r="K18" s="61">
        <v>32000</v>
      </c>
      <c r="L18" s="61">
        <v>12000</v>
      </c>
      <c r="M18" s="61">
        <v>-12000</v>
      </c>
      <c r="N18" s="61">
        <v>-13000</v>
      </c>
      <c r="O18" s="61">
        <v>-10000</v>
      </c>
      <c r="P18" s="61">
        <v>-111000</v>
      </c>
      <c r="Q18" s="153">
        <f t="shared" si="6"/>
        <v>-84000</v>
      </c>
      <c r="R18" s="153">
        <f t="shared" si="7"/>
        <v>1115000</v>
      </c>
      <c r="T18" s="429">
        <f t="shared" si="8"/>
        <v>10000</v>
      </c>
      <c r="U18" s="439">
        <f>+'Sch 142 Impacts'!K21</f>
        <v>-2000</v>
      </c>
      <c r="V18" s="429">
        <f t="shared" si="9"/>
        <v>8000</v>
      </c>
      <c r="W18" s="440"/>
      <c r="X18" s="429">
        <f t="shared" si="13"/>
        <v>1123000</v>
      </c>
      <c r="Y18" s="441">
        <f t="shared" si="10"/>
        <v>7.1748878923766817E-3</v>
      </c>
      <c r="AA18" s="449">
        <f t="shared" si="11"/>
        <v>7.3889993373094764E-2</v>
      </c>
      <c r="AB18" s="450">
        <f>'2019 Norm Total Usage'!$N$27</f>
        <v>14182691.029077219</v>
      </c>
      <c r="AC18" s="451">
        <f t="shared" si="12"/>
        <v>1047958.9461511662</v>
      </c>
    </row>
    <row r="19" spans="1:29" x14ac:dyDescent="0.2">
      <c r="A19" s="151">
        <f t="shared" si="0"/>
        <v>12</v>
      </c>
      <c r="B19" s="267" t="s">
        <v>74</v>
      </c>
      <c r="C19" s="157">
        <f t="shared" ref="C19:R19" si="14">SUM(C12:C18)</f>
        <v>7670927000</v>
      </c>
      <c r="D19" s="264">
        <f t="shared" si="14"/>
        <v>699000000</v>
      </c>
      <c r="E19" s="158">
        <f t="shared" si="14"/>
        <v>-7043000</v>
      </c>
      <c r="F19" s="158">
        <f t="shared" ref="F19:L19" si="15">SUM(F12:F18)</f>
        <v>-13312000</v>
      </c>
      <c r="G19" s="158">
        <f t="shared" si="15"/>
        <v>25354000</v>
      </c>
      <c r="H19" s="158">
        <f t="shared" si="15"/>
        <v>7232000</v>
      </c>
      <c r="I19" s="158">
        <f t="shared" si="15"/>
        <v>0</v>
      </c>
      <c r="J19" s="158">
        <f t="shared" si="15"/>
        <v>-576000</v>
      </c>
      <c r="K19" s="158">
        <f t="shared" si="15"/>
        <v>17197000</v>
      </c>
      <c r="L19" s="158">
        <f t="shared" si="15"/>
        <v>7210000</v>
      </c>
      <c r="M19" s="158">
        <f t="shared" ref="M19:N19" si="16">SUM(M12:M18)</f>
        <v>-7210000</v>
      </c>
      <c r="N19" s="158">
        <f t="shared" si="16"/>
        <v>-6850000</v>
      </c>
      <c r="O19" s="158">
        <f t="shared" ref="O19:P19" si="17">SUM(O12:O18)</f>
        <v>7425000</v>
      </c>
      <c r="P19" s="158">
        <f t="shared" si="17"/>
        <v>-3181000</v>
      </c>
      <c r="Q19" s="158">
        <f t="shared" si="14"/>
        <v>26246000</v>
      </c>
      <c r="R19" s="158">
        <f t="shared" si="14"/>
        <v>725246000</v>
      </c>
      <c r="T19" s="442">
        <f t="shared" ref="T19:V19" si="18">SUM(T12:T18)</f>
        <v>-7425000</v>
      </c>
      <c r="U19" s="442">
        <f t="shared" si="18"/>
        <v>8287000</v>
      </c>
      <c r="V19" s="442">
        <f t="shared" si="18"/>
        <v>862000</v>
      </c>
      <c r="W19" s="440"/>
      <c r="X19" s="442">
        <f>SUM(X12:X18)</f>
        <v>726108000</v>
      </c>
      <c r="Y19" s="443">
        <f t="shared" si="10"/>
        <v>1.1885622257827E-3</v>
      </c>
      <c r="AA19" s="387"/>
      <c r="AB19" s="450"/>
      <c r="AC19" s="451"/>
    </row>
    <row r="20" spans="1:29" x14ac:dyDescent="0.2">
      <c r="A20" s="151">
        <f t="shared" si="0"/>
        <v>13</v>
      </c>
      <c r="B20" s="151"/>
      <c r="C20" s="132"/>
      <c r="D20" s="265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T20" s="429"/>
      <c r="U20" s="429"/>
      <c r="V20" s="429"/>
      <c r="W20" s="440"/>
      <c r="X20" s="429"/>
      <c r="Y20" s="441"/>
      <c r="AA20" s="387"/>
      <c r="AB20" s="450"/>
      <c r="AC20" s="451"/>
    </row>
    <row r="21" spans="1:29" x14ac:dyDescent="0.2">
      <c r="A21" s="151">
        <f t="shared" si="0"/>
        <v>14</v>
      </c>
      <c r="B21" s="151">
        <v>10</v>
      </c>
      <c r="C21" s="61">
        <v>33826000</v>
      </c>
      <c r="D21" s="61">
        <v>2743000</v>
      </c>
      <c r="E21" s="61">
        <v>-30000</v>
      </c>
      <c r="F21" s="61">
        <v>-56000</v>
      </c>
      <c r="G21" s="61">
        <v>107000</v>
      </c>
      <c r="H21" s="61">
        <v>28000</v>
      </c>
      <c r="I21" s="61">
        <v>0</v>
      </c>
      <c r="J21" s="61">
        <v>-2000</v>
      </c>
      <c r="K21" s="61">
        <v>67000</v>
      </c>
      <c r="L21" s="61">
        <v>27000</v>
      </c>
      <c r="M21" s="61">
        <v>-27000</v>
      </c>
      <c r="N21" s="61">
        <v>-27000</v>
      </c>
      <c r="O21" s="61">
        <v>4000</v>
      </c>
      <c r="P21" s="61">
        <v>-250000</v>
      </c>
      <c r="Q21" s="153">
        <f t="shared" ref="Q21:Q24" si="19">SUM(E21:P21)</f>
        <v>-159000</v>
      </c>
      <c r="R21" s="153">
        <f>SUM(D21:P21)</f>
        <v>2584000</v>
      </c>
      <c r="T21" s="429">
        <f>-O21</f>
        <v>-4000</v>
      </c>
      <c r="U21" s="439">
        <f>+'Sch 142 Impacts'!K24+'Sch 142 Impacts'!K26</f>
        <v>57000</v>
      </c>
      <c r="V21" s="429">
        <f>SUM(T21:U21)</f>
        <v>53000</v>
      </c>
      <c r="W21" s="440"/>
      <c r="X21" s="429">
        <f>SUM(V21,R21)</f>
        <v>2637000</v>
      </c>
      <c r="Y21" s="441">
        <f t="shared" ref="Y21:Y25" si="20">+V21/R21</f>
        <v>2.0510835913312694E-2</v>
      </c>
      <c r="AA21" s="449">
        <f t="shared" ref="AA21:AA24" si="21">R21/C21</f>
        <v>7.6390941879027965E-2</v>
      </c>
      <c r="AB21" s="450">
        <f>'2019 Norm Total Usage'!$N$23</f>
        <v>27864640.424465202</v>
      </c>
      <c r="AC21" s="451">
        <f t="shared" ref="AC21:AC24" si="22">AA21*AB21</f>
        <v>2128606.1271453341</v>
      </c>
    </row>
    <row r="22" spans="1:29" x14ac:dyDescent="0.2">
      <c r="A22" s="151">
        <f t="shared" si="0"/>
        <v>15</v>
      </c>
      <c r="B22" s="151">
        <v>31</v>
      </c>
      <c r="C22" s="61">
        <v>1278570000</v>
      </c>
      <c r="D22" s="61">
        <v>103696000</v>
      </c>
      <c r="E22" s="61">
        <v>-1124000</v>
      </c>
      <c r="F22" s="61">
        <v>-2099000</v>
      </c>
      <c r="G22" s="61">
        <v>4030000</v>
      </c>
      <c r="H22" s="61">
        <v>1062000</v>
      </c>
      <c r="I22" s="61">
        <v>0</v>
      </c>
      <c r="J22" s="61">
        <v>-91000</v>
      </c>
      <c r="K22" s="61">
        <v>2529000</v>
      </c>
      <c r="L22" s="61">
        <v>1008000</v>
      </c>
      <c r="M22" s="61">
        <v>-1008000</v>
      </c>
      <c r="N22" s="61">
        <v>-1038000</v>
      </c>
      <c r="O22" s="61">
        <v>191000</v>
      </c>
      <c r="P22" s="61">
        <v>0</v>
      </c>
      <c r="Q22" s="153">
        <f t="shared" si="19"/>
        <v>3460000</v>
      </c>
      <c r="R22" s="153">
        <f>SUM(D22:P22)</f>
        <v>107156000</v>
      </c>
      <c r="T22" s="429">
        <f>-O22</f>
        <v>-191000</v>
      </c>
      <c r="U22" s="439">
        <f>+'Sch 142 Impacts'!K25+'Sch 142 Impacts'!K27</f>
        <v>2277000</v>
      </c>
      <c r="V22" s="429">
        <f>SUM(T22:U22)</f>
        <v>2086000</v>
      </c>
      <c r="W22" s="440"/>
      <c r="X22" s="429">
        <f t="shared" ref="X22:X24" si="23">SUM(V22,R22)</f>
        <v>109242000</v>
      </c>
      <c r="Y22" s="441">
        <f t="shared" si="20"/>
        <v>1.9466945388032401E-2</v>
      </c>
      <c r="AA22" s="449">
        <f t="shared" si="21"/>
        <v>8.3809255652799605E-2</v>
      </c>
      <c r="AB22" s="450">
        <f>'2019 Norm Total Usage'!$N$24</f>
        <v>1237638923.7054906</v>
      </c>
      <c r="AC22" s="451">
        <f t="shared" si="22"/>
        <v>103725596.96268921</v>
      </c>
    </row>
    <row r="23" spans="1:29" x14ac:dyDescent="0.2">
      <c r="A23" s="151">
        <f t="shared" si="0"/>
        <v>16</v>
      </c>
      <c r="B23" s="151">
        <v>35</v>
      </c>
      <c r="C23" s="61">
        <v>4566000</v>
      </c>
      <c r="D23" s="61">
        <v>272000</v>
      </c>
      <c r="E23" s="61">
        <v>-3000</v>
      </c>
      <c r="F23" s="61">
        <v>-6000</v>
      </c>
      <c r="G23" s="61">
        <v>11000</v>
      </c>
      <c r="H23" s="61">
        <v>3000</v>
      </c>
      <c r="I23" s="61">
        <v>0</v>
      </c>
      <c r="J23" s="61">
        <v>0</v>
      </c>
      <c r="K23" s="61">
        <v>9000</v>
      </c>
      <c r="L23" s="61">
        <v>6000</v>
      </c>
      <c r="M23" s="61">
        <v>-6000</v>
      </c>
      <c r="N23" s="61">
        <v>-4000</v>
      </c>
      <c r="O23" s="61">
        <v>-3000</v>
      </c>
      <c r="P23" s="61">
        <v>-34000</v>
      </c>
      <c r="Q23" s="153">
        <f t="shared" si="19"/>
        <v>-27000</v>
      </c>
      <c r="R23" s="153">
        <f>SUM(D23:P23)</f>
        <v>245000</v>
      </c>
      <c r="T23" s="429">
        <f>-O23</f>
        <v>3000</v>
      </c>
      <c r="U23" s="439">
        <f>+'Sch 142 Impacts'!K28</f>
        <v>-1000</v>
      </c>
      <c r="V23" s="429">
        <f>SUM(T23:U23)</f>
        <v>2000</v>
      </c>
      <c r="W23" s="440"/>
      <c r="X23" s="429">
        <f t="shared" si="23"/>
        <v>247000</v>
      </c>
      <c r="Y23" s="441">
        <f t="shared" si="20"/>
        <v>8.1632653061224497E-3</v>
      </c>
      <c r="AA23" s="449">
        <f t="shared" si="21"/>
        <v>5.3657468243539203E-2</v>
      </c>
      <c r="AB23" s="450">
        <f>'2019 Norm Total Usage'!$N$40</f>
        <v>4705960.8</v>
      </c>
      <c r="AC23" s="451">
        <f t="shared" si="22"/>
        <v>252509.94218134033</v>
      </c>
    </row>
    <row r="24" spans="1:29" x14ac:dyDescent="0.2">
      <c r="A24" s="151">
        <f t="shared" si="0"/>
        <v>17</v>
      </c>
      <c r="B24" s="151">
        <v>43</v>
      </c>
      <c r="C24" s="61">
        <v>117556000</v>
      </c>
      <c r="D24" s="61">
        <v>10313000</v>
      </c>
      <c r="E24" s="61">
        <v>-86000</v>
      </c>
      <c r="F24" s="61">
        <v>-160000</v>
      </c>
      <c r="G24" s="61">
        <v>308000</v>
      </c>
      <c r="H24" s="61">
        <v>105000</v>
      </c>
      <c r="I24" s="61">
        <v>0</v>
      </c>
      <c r="J24" s="61">
        <v>-7000</v>
      </c>
      <c r="K24" s="61">
        <v>331000</v>
      </c>
      <c r="L24" s="61">
        <v>154000</v>
      </c>
      <c r="M24" s="61">
        <v>-154000</v>
      </c>
      <c r="N24" s="61">
        <v>-134000</v>
      </c>
      <c r="O24" s="61">
        <v>-77000</v>
      </c>
      <c r="P24" s="61">
        <v>0</v>
      </c>
      <c r="Q24" s="153">
        <f t="shared" si="19"/>
        <v>280000</v>
      </c>
      <c r="R24" s="153">
        <f>SUM(D24:P24)</f>
        <v>10593000</v>
      </c>
      <c r="T24" s="429">
        <f>-O24</f>
        <v>77000</v>
      </c>
      <c r="U24" s="439">
        <f>+'Sch 142 Impacts'!K29</f>
        <v>-14000</v>
      </c>
      <c r="V24" s="429">
        <f>SUM(T24:U24)</f>
        <v>63000</v>
      </c>
      <c r="W24" s="440"/>
      <c r="X24" s="429">
        <f t="shared" si="23"/>
        <v>10656000</v>
      </c>
      <c r="Y24" s="441">
        <f t="shared" si="20"/>
        <v>5.9473237043330502E-3</v>
      </c>
      <c r="AA24" s="449">
        <f t="shared" si="21"/>
        <v>9.0110245329885333E-2</v>
      </c>
      <c r="AB24" s="450">
        <f>'2019 Norm Total Usage'!$N$29</f>
        <v>123422707.73246053</v>
      </c>
      <c r="AC24" s="451">
        <f t="shared" si="22"/>
        <v>11121650.473050755</v>
      </c>
    </row>
    <row r="25" spans="1:29" x14ac:dyDescent="0.2">
      <c r="A25" s="151">
        <f t="shared" si="0"/>
        <v>18</v>
      </c>
      <c r="B25" s="151" t="s">
        <v>75</v>
      </c>
      <c r="C25" s="157">
        <f t="shared" ref="C25:R25" si="24">SUM(C21:C24)</f>
        <v>1434518000</v>
      </c>
      <c r="D25" s="264">
        <f t="shared" si="24"/>
        <v>117024000</v>
      </c>
      <c r="E25" s="158">
        <f t="shared" si="24"/>
        <v>-1243000</v>
      </c>
      <c r="F25" s="158">
        <f t="shared" ref="F25:L25" si="25">SUM(F21:F24)</f>
        <v>-2321000</v>
      </c>
      <c r="G25" s="158">
        <f t="shared" si="25"/>
        <v>4456000</v>
      </c>
      <c r="H25" s="158">
        <f t="shared" si="25"/>
        <v>1198000</v>
      </c>
      <c r="I25" s="158">
        <f t="shared" si="25"/>
        <v>0</v>
      </c>
      <c r="J25" s="158">
        <f t="shared" si="25"/>
        <v>-100000</v>
      </c>
      <c r="K25" s="158">
        <f t="shared" si="25"/>
        <v>2936000</v>
      </c>
      <c r="L25" s="158">
        <f t="shared" si="25"/>
        <v>1195000</v>
      </c>
      <c r="M25" s="158">
        <f t="shared" ref="M25:N25" si="26">SUM(M21:M24)</f>
        <v>-1195000</v>
      </c>
      <c r="N25" s="158">
        <f t="shared" si="26"/>
        <v>-1203000</v>
      </c>
      <c r="O25" s="158">
        <f t="shared" ref="O25:P25" si="27">SUM(O21:O24)</f>
        <v>115000</v>
      </c>
      <c r="P25" s="158">
        <f t="shared" si="27"/>
        <v>-284000</v>
      </c>
      <c r="Q25" s="158">
        <f t="shared" si="24"/>
        <v>3554000</v>
      </c>
      <c r="R25" s="158">
        <f t="shared" si="24"/>
        <v>120578000</v>
      </c>
      <c r="T25" s="442">
        <f t="shared" ref="T25:X25" si="28">SUM(T21:T24)</f>
        <v>-115000</v>
      </c>
      <c r="U25" s="442">
        <f t="shared" si="28"/>
        <v>2319000</v>
      </c>
      <c r="V25" s="442">
        <f t="shared" si="28"/>
        <v>2204000</v>
      </c>
      <c r="W25" s="440"/>
      <c r="X25" s="442">
        <f t="shared" si="28"/>
        <v>122782000</v>
      </c>
      <c r="Y25" s="443">
        <f t="shared" si="20"/>
        <v>1.8278624624724245E-2</v>
      </c>
      <c r="AA25" s="387"/>
      <c r="AB25" s="450"/>
      <c r="AC25" s="451"/>
    </row>
    <row r="26" spans="1:29" x14ac:dyDescent="0.2">
      <c r="A26" s="151">
        <f t="shared" si="0"/>
        <v>19</v>
      </c>
      <c r="B26" s="151"/>
      <c r="C26" s="132"/>
      <c r="D26" s="265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T26" s="429"/>
      <c r="U26" s="429"/>
      <c r="V26" s="429"/>
      <c r="W26" s="440"/>
      <c r="X26" s="429"/>
      <c r="Y26" s="441"/>
      <c r="AA26" s="387"/>
      <c r="AB26" s="450"/>
      <c r="AC26" s="451"/>
    </row>
    <row r="27" spans="1:29" x14ac:dyDescent="0.2">
      <c r="A27" s="151">
        <f t="shared" si="0"/>
        <v>20</v>
      </c>
      <c r="B27" s="151" t="s">
        <v>401</v>
      </c>
      <c r="C27" s="262">
        <v>129303000</v>
      </c>
      <c r="D27" s="262">
        <v>8713000</v>
      </c>
      <c r="E27" s="262">
        <v>-173000</v>
      </c>
      <c r="F27" s="262">
        <v>-300000</v>
      </c>
      <c r="G27" s="262">
        <v>464000</v>
      </c>
      <c r="H27" s="262">
        <v>94000</v>
      </c>
      <c r="I27" s="262">
        <v>0</v>
      </c>
      <c r="J27" s="262">
        <v>-13000</v>
      </c>
      <c r="K27" s="262">
        <v>283000</v>
      </c>
      <c r="L27" s="262">
        <v>78000</v>
      </c>
      <c r="M27" s="262">
        <v>-78000</v>
      </c>
      <c r="N27" s="262">
        <v>-111000</v>
      </c>
      <c r="O27" s="262">
        <v>541000</v>
      </c>
      <c r="P27" s="262">
        <v>0</v>
      </c>
      <c r="Q27" s="158">
        <f>SUM(E27:P27)</f>
        <v>785000</v>
      </c>
      <c r="R27" s="158">
        <f>SUM(D27:P27)</f>
        <v>9498000</v>
      </c>
      <c r="T27" s="442">
        <f>-O27</f>
        <v>-541000</v>
      </c>
      <c r="U27" s="444">
        <f>+'Sch 142 Impacts'!K32</f>
        <v>272000</v>
      </c>
      <c r="V27" s="442">
        <f>SUM(T27:U27)</f>
        <v>-269000</v>
      </c>
      <c r="W27" s="440"/>
      <c r="X27" s="442">
        <f>SUM(V27,R27)</f>
        <v>9229000</v>
      </c>
      <c r="Y27" s="443">
        <f>+V27/R27</f>
        <v>-2.832175194777848E-2</v>
      </c>
      <c r="AA27" s="449">
        <f>R27/C27</f>
        <v>7.3455372265144661E-2</v>
      </c>
      <c r="AB27" s="450">
        <f>'2019 Norm Total Usage'!$N$28</f>
        <v>158050620.44457999</v>
      </c>
      <c r="AC27" s="451">
        <f>AA27*AB27</f>
        <v>11609667.161493707</v>
      </c>
    </row>
    <row r="28" spans="1:29" x14ac:dyDescent="0.2">
      <c r="A28" s="151">
        <f t="shared" si="0"/>
        <v>21</v>
      </c>
      <c r="B28" s="151"/>
      <c r="C28" s="132"/>
      <c r="D28" s="265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T28" s="429"/>
      <c r="U28" s="429"/>
      <c r="V28" s="429"/>
      <c r="W28" s="440"/>
      <c r="X28" s="429"/>
      <c r="Y28" s="441"/>
      <c r="AA28" s="449"/>
      <c r="AB28" s="450"/>
      <c r="AC28" s="451"/>
    </row>
    <row r="29" spans="1:29" x14ac:dyDescent="0.2">
      <c r="A29" s="151">
        <f t="shared" si="0"/>
        <v>22</v>
      </c>
      <c r="B29" s="151">
        <v>46</v>
      </c>
      <c r="C29" s="61">
        <v>72622000</v>
      </c>
      <c r="D29" s="61">
        <v>4834000</v>
      </c>
      <c r="E29" s="61">
        <v>-9000</v>
      </c>
      <c r="F29" s="61">
        <v>-75000</v>
      </c>
      <c r="G29" s="61">
        <v>149000</v>
      </c>
      <c r="H29" s="61">
        <v>50000</v>
      </c>
      <c r="I29" s="61">
        <v>0</v>
      </c>
      <c r="J29" s="61">
        <v>-3000</v>
      </c>
      <c r="K29" s="61">
        <v>113000</v>
      </c>
      <c r="L29" s="61">
        <v>48000</v>
      </c>
      <c r="M29" s="61">
        <v>-48000</v>
      </c>
      <c r="N29" s="61">
        <v>-47000</v>
      </c>
      <c r="O29" s="61">
        <v>13000</v>
      </c>
      <c r="P29" s="61">
        <v>0</v>
      </c>
      <c r="Q29" s="153">
        <f t="shared" ref="Q29:Q30" si="29">SUM(E29:P29)</f>
        <v>191000</v>
      </c>
      <c r="R29" s="153">
        <f>SUM(D29:P29)</f>
        <v>5025000</v>
      </c>
      <c r="T29" s="429">
        <f>-O29</f>
        <v>-13000</v>
      </c>
      <c r="U29" s="439">
        <f>+'Sch 142 Impacts'!K34</f>
        <v>0</v>
      </c>
      <c r="V29" s="429">
        <f>SUM(T29:U29)</f>
        <v>-13000</v>
      </c>
      <c r="W29" s="440"/>
      <c r="X29" s="429">
        <f>SUM(V29,R29)</f>
        <v>5012000</v>
      </c>
      <c r="Y29" s="441">
        <f t="shared" ref="Y29:Y31" si="30">+V29/R29</f>
        <v>-2.5870646766169153E-3</v>
      </c>
      <c r="AA29" s="449"/>
      <c r="AB29" s="450"/>
      <c r="AC29" s="451"/>
    </row>
    <row r="30" spans="1:29" x14ac:dyDescent="0.2">
      <c r="A30" s="151">
        <f t="shared" si="0"/>
        <v>23</v>
      </c>
      <c r="B30" s="151">
        <v>49</v>
      </c>
      <c r="C30" s="61">
        <v>554335000</v>
      </c>
      <c r="D30" s="61">
        <v>36108000</v>
      </c>
      <c r="E30" s="61">
        <v>-234000</v>
      </c>
      <c r="F30" s="61">
        <v>-901000</v>
      </c>
      <c r="G30" s="61">
        <v>1707000</v>
      </c>
      <c r="H30" s="61">
        <v>372000</v>
      </c>
      <c r="I30" s="61">
        <v>0</v>
      </c>
      <c r="J30" s="61">
        <v>-39000</v>
      </c>
      <c r="K30" s="61">
        <v>864000</v>
      </c>
      <c r="L30" s="61">
        <v>350000</v>
      </c>
      <c r="M30" s="61">
        <v>-350000</v>
      </c>
      <c r="N30" s="61">
        <v>-362000</v>
      </c>
      <c r="O30" s="61">
        <v>102000</v>
      </c>
      <c r="P30" s="61">
        <v>0</v>
      </c>
      <c r="Q30" s="153">
        <f t="shared" si="29"/>
        <v>1509000</v>
      </c>
      <c r="R30" s="153">
        <f>SUM(D30:P30)</f>
        <v>37617000</v>
      </c>
      <c r="T30" s="429">
        <f>-O30</f>
        <v>-102000</v>
      </c>
      <c r="U30" s="439">
        <f>+'Sch 142 Impacts'!K35</f>
        <v>0</v>
      </c>
      <c r="V30" s="429">
        <f>SUM(T30:U30)</f>
        <v>-102000</v>
      </c>
      <c r="W30" s="440"/>
      <c r="X30" s="429">
        <f>SUM(V30,R30)</f>
        <v>37515000</v>
      </c>
      <c r="Y30" s="441">
        <f t="shared" si="30"/>
        <v>-2.7115399952149294E-3</v>
      </c>
      <c r="AA30" s="449"/>
      <c r="AB30" s="450"/>
      <c r="AC30" s="451"/>
    </row>
    <row r="31" spans="1:29" x14ac:dyDescent="0.2">
      <c r="A31" s="151">
        <f t="shared" si="0"/>
        <v>24</v>
      </c>
      <c r="B31" s="151" t="s">
        <v>76</v>
      </c>
      <c r="C31" s="157">
        <f t="shared" ref="C31:R31" si="31">SUM(C29:C30)</f>
        <v>626957000</v>
      </c>
      <c r="D31" s="264">
        <f t="shared" si="31"/>
        <v>40942000</v>
      </c>
      <c r="E31" s="158">
        <f t="shared" si="31"/>
        <v>-243000</v>
      </c>
      <c r="F31" s="158">
        <f t="shared" ref="F31:L31" si="32">SUM(F29:F30)</f>
        <v>-976000</v>
      </c>
      <c r="G31" s="158">
        <f t="shared" si="32"/>
        <v>1856000</v>
      </c>
      <c r="H31" s="158">
        <f t="shared" si="32"/>
        <v>422000</v>
      </c>
      <c r="I31" s="158">
        <f t="shared" si="32"/>
        <v>0</v>
      </c>
      <c r="J31" s="158">
        <f t="shared" si="32"/>
        <v>-42000</v>
      </c>
      <c r="K31" s="158">
        <f t="shared" si="32"/>
        <v>977000</v>
      </c>
      <c r="L31" s="158">
        <f t="shared" si="32"/>
        <v>398000</v>
      </c>
      <c r="M31" s="158">
        <f t="shared" ref="M31:N31" si="33">SUM(M29:M30)</f>
        <v>-398000</v>
      </c>
      <c r="N31" s="158">
        <f t="shared" si="33"/>
        <v>-409000</v>
      </c>
      <c r="O31" s="158">
        <f t="shared" ref="O31:P31" si="34">SUM(O29:O30)</f>
        <v>115000</v>
      </c>
      <c r="P31" s="158">
        <f t="shared" si="34"/>
        <v>0</v>
      </c>
      <c r="Q31" s="158">
        <f t="shared" si="31"/>
        <v>1700000</v>
      </c>
      <c r="R31" s="158">
        <f t="shared" si="31"/>
        <v>42642000</v>
      </c>
      <c r="T31" s="442">
        <f>SUM(T29:T30)</f>
        <v>-115000</v>
      </c>
      <c r="U31" s="442">
        <f t="shared" ref="U31:X31" si="35">SUM(U29:U30)</f>
        <v>0</v>
      </c>
      <c r="V31" s="442">
        <f t="shared" si="35"/>
        <v>-115000</v>
      </c>
      <c r="W31" s="440"/>
      <c r="X31" s="442">
        <f t="shared" si="35"/>
        <v>42527000</v>
      </c>
      <c r="Y31" s="443">
        <f t="shared" si="30"/>
        <v>-2.6968716289104641E-3</v>
      </c>
      <c r="AA31" s="449">
        <f>R31/C31</f>
        <v>6.8014233831028281E-2</v>
      </c>
      <c r="AB31" s="450">
        <f>'2019 Norm Total Usage'!$N$39</f>
        <v>641226726.56099999</v>
      </c>
      <c r="AC31" s="451">
        <f t="shared" ref="AC31" si="36">AA31*AB31</f>
        <v>43612544.519024685</v>
      </c>
    </row>
    <row r="32" spans="1:29" x14ac:dyDescent="0.2">
      <c r="A32" s="151">
        <f t="shared" si="0"/>
        <v>25</v>
      </c>
      <c r="B32" s="151"/>
      <c r="C32" s="132"/>
      <c r="D32" s="265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T32" s="429"/>
      <c r="U32" s="429"/>
      <c r="V32" s="429"/>
      <c r="W32" s="440"/>
      <c r="X32" s="429"/>
      <c r="Y32" s="441"/>
      <c r="AA32" s="387"/>
      <c r="AB32" s="450"/>
      <c r="AC32" s="451"/>
    </row>
    <row r="33" spans="1:29" s="40" customFormat="1" ht="12.75" customHeight="1" x14ac:dyDescent="0.2">
      <c r="A33" s="356">
        <f t="shared" si="0"/>
        <v>26</v>
      </c>
      <c r="B33" s="356" t="s">
        <v>77</v>
      </c>
      <c r="C33" s="227">
        <v>67926000</v>
      </c>
      <c r="D33" s="227">
        <v>15892000</v>
      </c>
      <c r="E33" s="227">
        <v>-41000</v>
      </c>
      <c r="F33" s="227">
        <v>-138000</v>
      </c>
      <c r="G33" s="227">
        <v>272000</v>
      </c>
      <c r="H33" s="227">
        <v>163000</v>
      </c>
      <c r="I33" s="227">
        <v>0</v>
      </c>
      <c r="J33" s="227">
        <v>-6000</v>
      </c>
      <c r="K33" s="227">
        <v>622000</v>
      </c>
      <c r="L33" s="227">
        <v>238000</v>
      </c>
      <c r="M33" s="227">
        <v>-238000</v>
      </c>
      <c r="N33" s="227">
        <v>-244000</v>
      </c>
      <c r="O33" s="227">
        <v>0</v>
      </c>
      <c r="P33" s="227">
        <v>-13000</v>
      </c>
      <c r="Q33" s="154">
        <f>SUM(E33:P33)</f>
        <v>615000</v>
      </c>
      <c r="R33" s="154">
        <f>SUM(D33:P33)</f>
        <v>16507000</v>
      </c>
      <c r="T33" s="440">
        <f>-O33</f>
        <v>0</v>
      </c>
      <c r="U33" s="445">
        <f>+'Sch 142 Impacts'!K38</f>
        <v>0</v>
      </c>
      <c r="V33" s="440">
        <f>SUM(T33:U33)</f>
        <v>0</v>
      </c>
      <c r="W33" s="440"/>
      <c r="X33" s="440">
        <f>SUM(V33,R33)</f>
        <v>16507000</v>
      </c>
      <c r="Y33" s="446">
        <f>+V33/R33</f>
        <v>0</v>
      </c>
      <c r="AA33" s="449">
        <f t="shared" ref="AA33" si="37">R33/C33</f>
        <v>0.24301445690898921</v>
      </c>
      <c r="AB33" s="450">
        <f>'2019 Norm Total Usage'!$N$38</f>
        <v>70279747.865999997</v>
      </c>
      <c r="AC33" s="451">
        <f t="shared" ref="AC33" si="38">AA33*AB33</f>
        <v>17078994.759356681</v>
      </c>
    </row>
    <row r="34" spans="1:29" s="40" customFormat="1" x14ac:dyDescent="0.2">
      <c r="A34" s="356">
        <f t="shared" si="0"/>
        <v>27</v>
      </c>
      <c r="B34" s="356" t="s">
        <v>78</v>
      </c>
      <c r="C34" s="227">
        <v>2036910000</v>
      </c>
      <c r="D34" s="227">
        <v>8558000</v>
      </c>
      <c r="E34" s="227">
        <v>0</v>
      </c>
      <c r="F34" s="227">
        <v>0</v>
      </c>
      <c r="G34" s="227">
        <v>2133000</v>
      </c>
      <c r="H34" s="227">
        <v>88000</v>
      </c>
      <c r="I34" s="227">
        <v>0</v>
      </c>
      <c r="J34" s="227">
        <v>0</v>
      </c>
      <c r="K34" s="227">
        <v>51000</v>
      </c>
      <c r="L34" s="227">
        <v>7000</v>
      </c>
      <c r="M34" s="227">
        <v>-7000</v>
      </c>
      <c r="N34" s="227">
        <v>0</v>
      </c>
      <c r="O34" s="227">
        <v>0</v>
      </c>
      <c r="P34" s="227">
        <v>0</v>
      </c>
      <c r="Q34" s="154">
        <f>SUM(E34:P34)</f>
        <v>2272000</v>
      </c>
      <c r="R34" s="154">
        <f>SUM(D34:P34)</f>
        <v>10830000</v>
      </c>
      <c r="T34" s="440">
        <f>-O34</f>
        <v>0</v>
      </c>
      <c r="U34" s="445">
        <f>+'Sch 142 Impacts'!K39</f>
        <v>0</v>
      </c>
      <c r="V34" s="440">
        <f>SUM(T34:U34)</f>
        <v>0</v>
      </c>
      <c r="W34" s="440"/>
      <c r="X34" s="440">
        <f>SUM(V34,R34)</f>
        <v>10830000</v>
      </c>
      <c r="Y34" s="446">
        <f>+V34/R34</f>
        <v>0</v>
      </c>
      <c r="AA34" s="449"/>
      <c r="AB34" s="450"/>
      <c r="AC34" s="451"/>
    </row>
    <row r="35" spans="1:29" s="40" customFormat="1" x14ac:dyDescent="0.2">
      <c r="A35" s="356">
        <f t="shared" si="0"/>
        <v>28</v>
      </c>
      <c r="B35" s="356" t="s">
        <v>438</v>
      </c>
      <c r="C35" s="227">
        <v>480416000</v>
      </c>
      <c r="D35" s="227">
        <v>3840000</v>
      </c>
      <c r="E35" s="227">
        <v>0</v>
      </c>
      <c r="F35" s="227">
        <v>0</v>
      </c>
      <c r="G35" s="227">
        <v>1726000</v>
      </c>
      <c r="H35" s="227">
        <v>295000</v>
      </c>
      <c r="I35" s="227">
        <v>0</v>
      </c>
      <c r="J35" s="227">
        <v>0</v>
      </c>
      <c r="K35" s="227">
        <v>1050000</v>
      </c>
      <c r="L35" s="227">
        <v>291000</v>
      </c>
      <c r="M35" s="227">
        <v>-291000</v>
      </c>
      <c r="N35" s="227">
        <v>-70000</v>
      </c>
      <c r="O35" s="227">
        <v>2009000</v>
      </c>
      <c r="P35" s="227">
        <v>0</v>
      </c>
      <c r="Q35" s="154">
        <f>SUM(E35:P35)</f>
        <v>5010000</v>
      </c>
      <c r="R35" s="154">
        <f>SUM(D35:P35)</f>
        <v>8850000</v>
      </c>
      <c r="T35" s="440">
        <f>-O35</f>
        <v>-2009000</v>
      </c>
      <c r="U35" s="445">
        <f>+'Sch 142 Impacts'!K40</f>
        <v>2479000</v>
      </c>
      <c r="V35" s="440">
        <f>SUM(T35:U35)</f>
        <v>470000</v>
      </c>
      <c r="W35" s="440"/>
      <c r="X35" s="440">
        <f>SUM(V35,R35)</f>
        <v>9320000</v>
      </c>
      <c r="Y35" s="446">
        <f>+V35/R35</f>
        <v>5.3107344632768359E-2</v>
      </c>
      <c r="AA35" s="449">
        <f>R35/C35</f>
        <v>1.8421534669952708E-2</v>
      </c>
      <c r="AB35" s="450">
        <f>'2019 Norm Total Usage'!$N$47</f>
        <v>316994809.134</v>
      </c>
      <c r="AC35" s="451">
        <f>AA35*AB35</f>
        <v>5839530.8666570224</v>
      </c>
    </row>
    <row r="36" spans="1:29" x14ac:dyDescent="0.2">
      <c r="A36" s="151">
        <f t="shared" si="0"/>
        <v>29</v>
      </c>
      <c r="B36" s="151"/>
      <c r="C36" s="132"/>
      <c r="D36" s="265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T36" s="429"/>
      <c r="U36" s="429"/>
      <c r="V36" s="429"/>
      <c r="W36" s="440"/>
      <c r="X36" s="429"/>
      <c r="Y36" s="441"/>
      <c r="AA36" s="387"/>
      <c r="AB36" s="450"/>
      <c r="AC36" s="451"/>
    </row>
    <row r="37" spans="1:29" ht="12" thickBot="1" x14ac:dyDescent="0.25">
      <c r="A37" s="151">
        <f t="shared" si="0"/>
        <v>30</v>
      </c>
      <c r="B37" s="361" t="s">
        <v>472</v>
      </c>
      <c r="C37" s="159">
        <f>SUM(C10,C19,C25,C27,C31,C33,C34,C35)</f>
        <v>23239609000</v>
      </c>
      <c r="D37" s="159">
        <f t="shared" ref="D37:X37" si="39">SUM(D10,D19,D25,D27,D31,D33,D34,D35)</f>
        <v>2017046000</v>
      </c>
      <c r="E37" s="159">
        <f t="shared" si="39"/>
        <v>-20593000</v>
      </c>
      <c r="F37" s="159">
        <f t="shared" si="39"/>
        <v>-37477000</v>
      </c>
      <c r="G37" s="159">
        <f t="shared" si="39"/>
        <v>78404000</v>
      </c>
      <c r="H37" s="159">
        <f t="shared" si="39"/>
        <v>21018000</v>
      </c>
      <c r="I37" s="159">
        <f t="shared" si="39"/>
        <v>0</v>
      </c>
      <c r="J37" s="159">
        <f t="shared" si="39"/>
        <v>-1622000</v>
      </c>
      <c r="K37" s="159">
        <f t="shared" si="39"/>
        <v>57952000</v>
      </c>
      <c r="L37" s="159">
        <f t="shared" si="39"/>
        <v>26212000</v>
      </c>
      <c r="M37" s="159">
        <f t="shared" ref="M37:N37" si="40">SUM(M10,M19,M25,M27,M31,M33,M34,M35)</f>
        <v>-26212000</v>
      </c>
      <c r="N37" s="159">
        <f t="shared" si="40"/>
        <v>-22603000</v>
      </c>
      <c r="O37" s="159">
        <f t="shared" ref="O37:P37" si="41">SUM(O10,O19,O25,O27,O31,O33,O34,O35)</f>
        <v>16904000</v>
      </c>
      <c r="P37" s="159">
        <f t="shared" si="41"/>
        <v>-83194000</v>
      </c>
      <c r="Q37" s="159">
        <f t="shared" si="39"/>
        <v>8789000</v>
      </c>
      <c r="R37" s="159">
        <f t="shared" si="39"/>
        <v>2025835000</v>
      </c>
      <c r="T37" s="447">
        <f t="shared" si="39"/>
        <v>-16904000</v>
      </c>
      <c r="U37" s="447">
        <f>SUM(U10,U19,U25,U27,U31,U33,U34,U35)</f>
        <v>21342000</v>
      </c>
      <c r="V37" s="447">
        <f>SUM(V10,V19,V25,V27,V31,V33,V34,V35)</f>
        <v>4438000</v>
      </c>
      <c r="W37" s="440"/>
      <c r="X37" s="447">
        <f t="shared" si="39"/>
        <v>2030273000</v>
      </c>
      <c r="Y37" s="432">
        <f>+V37/R37</f>
        <v>2.1907016119279213E-3</v>
      </c>
      <c r="AA37" s="387"/>
      <c r="AB37" s="450"/>
      <c r="AC37" s="451"/>
    </row>
    <row r="38" spans="1:29" ht="12" thickTop="1" x14ac:dyDescent="0.2">
      <c r="A38" s="151">
        <f t="shared" si="0"/>
        <v>31</v>
      </c>
      <c r="T38" s="389"/>
      <c r="U38" s="389"/>
      <c r="V38" s="389"/>
      <c r="W38" s="440"/>
      <c r="X38" s="389"/>
      <c r="Y38" s="389"/>
      <c r="AA38" s="387"/>
      <c r="AB38" s="450"/>
      <c r="AC38" s="451"/>
    </row>
    <row r="39" spans="1:29" x14ac:dyDescent="0.2">
      <c r="A39" s="151">
        <f t="shared" si="0"/>
        <v>32</v>
      </c>
      <c r="B39" s="361">
        <v>5</v>
      </c>
      <c r="C39" s="227">
        <v>7409000</v>
      </c>
      <c r="D39" s="227">
        <v>338000</v>
      </c>
      <c r="E39" s="227">
        <v>-4000</v>
      </c>
      <c r="F39" s="227">
        <v>0</v>
      </c>
      <c r="G39" s="227">
        <v>0</v>
      </c>
      <c r="H39" s="227">
        <v>0</v>
      </c>
      <c r="I39" s="227">
        <v>0</v>
      </c>
      <c r="J39" s="227">
        <v>-1000</v>
      </c>
      <c r="K39" s="227">
        <v>0</v>
      </c>
      <c r="L39" s="227">
        <v>0</v>
      </c>
      <c r="M39" s="227">
        <v>0</v>
      </c>
      <c r="N39" s="227">
        <v>0</v>
      </c>
      <c r="O39" s="227">
        <v>0</v>
      </c>
      <c r="P39" s="227">
        <v>0</v>
      </c>
      <c r="Q39" s="154">
        <f>SUM(E39:P39)</f>
        <v>-5000</v>
      </c>
      <c r="R39" s="154">
        <f>SUM(D39:P39)</f>
        <v>333000</v>
      </c>
      <c r="T39" s="440">
        <f>-O39</f>
        <v>0</v>
      </c>
      <c r="U39" s="445">
        <f>'Sch 142 Impacts'!K41</f>
        <v>0</v>
      </c>
      <c r="V39" s="440">
        <f>SUM(T39:U39)</f>
        <v>0</v>
      </c>
      <c r="W39" s="389"/>
      <c r="X39" s="440">
        <f>SUM(V39,R39)</f>
        <v>333000</v>
      </c>
      <c r="Y39" s="446">
        <f>+V39/R39</f>
        <v>0</v>
      </c>
      <c r="AA39" s="449">
        <f t="shared" ref="AA39" si="42">R39/C39</f>
        <v>4.4945336752598194E-2</v>
      </c>
      <c r="AB39" s="450">
        <f>'2019 Norm Total Usage'!$N$30</f>
        <v>7208636.6420518691</v>
      </c>
      <c r="AC39" s="451">
        <f>AA39*AB39</f>
        <v>323994.60140413989</v>
      </c>
    </row>
    <row r="40" spans="1:29" x14ac:dyDescent="0.2">
      <c r="A40" s="151">
        <f t="shared" si="0"/>
        <v>33</v>
      </c>
      <c r="B40" s="361"/>
      <c r="T40" s="389"/>
      <c r="U40" s="389"/>
      <c r="V40" s="389"/>
      <c r="W40" s="389"/>
      <c r="X40" s="389"/>
      <c r="Y40" s="389"/>
      <c r="AA40" s="387"/>
      <c r="AB40" s="387"/>
      <c r="AC40" s="451"/>
    </row>
    <row r="41" spans="1:29" ht="12" thickBot="1" x14ac:dyDescent="0.25">
      <c r="A41" s="151">
        <f t="shared" si="0"/>
        <v>34</v>
      </c>
      <c r="B41" s="361" t="s">
        <v>473</v>
      </c>
      <c r="C41" s="159">
        <f>C37+C39</f>
        <v>23247018000</v>
      </c>
      <c r="D41" s="159">
        <f t="shared" ref="D41:X41" si="43">D37+D39</f>
        <v>2017384000</v>
      </c>
      <c r="E41" s="159">
        <f t="shared" si="43"/>
        <v>-20597000</v>
      </c>
      <c r="F41" s="159">
        <f t="shared" si="43"/>
        <v>-37477000</v>
      </c>
      <c r="G41" s="159">
        <f t="shared" si="43"/>
        <v>78404000</v>
      </c>
      <c r="H41" s="159">
        <f t="shared" si="43"/>
        <v>21018000</v>
      </c>
      <c r="I41" s="159">
        <f t="shared" si="43"/>
        <v>0</v>
      </c>
      <c r="J41" s="159">
        <f t="shared" si="43"/>
        <v>-1623000</v>
      </c>
      <c r="K41" s="159">
        <f t="shared" si="43"/>
        <v>57952000</v>
      </c>
      <c r="L41" s="159">
        <f t="shared" si="43"/>
        <v>26212000</v>
      </c>
      <c r="M41" s="159">
        <f t="shared" si="43"/>
        <v>-26212000</v>
      </c>
      <c r="N41" s="159">
        <f t="shared" si="43"/>
        <v>-22603000</v>
      </c>
      <c r="O41" s="159">
        <f t="shared" si="43"/>
        <v>16904000</v>
      </c>
      <c r="P41" s="159">
        <f t="shared" si="43"/>
        <v>-83194000</v>
      </c>
      <c r="Q41" s="159">
        <f t="shared" si="43"/>
        <v>8784000</v>
      </c>
      <c r="R41" s="159">
        <f t="shared" si="43"/>
        <v>2026168000</v>
      </c>
      <c r="S41" s="159">
        <f t="shared" si="43"/>
        <v>0</v>
      </c>
      <c r="T41" s="447">
        <f t="shared" si="43"/>
        <v>-16904000</v>
      </c>
      <c r="U41" s="447">
        <f t="shared" si="43"/>
        <v>21342000</v>
      </c>
      <c r="V41" s="447">
        <f t="shared" si="43"/>
        <v>4438000</v>
      </c>
      <c r="W41" s="447">
        <f t="shared" si="43"/>
        <v>0</v>
      </c>
      <c r="X41" s="447">
        <f t="shared" si="43"/>
        <v>2030606000</v>
      </c>
      <c r="Y41" s="432">
        <f>+V41/R41</f>
        <v>2.1903415708865209E-3</v>
      </c>
      <c r="AA41" s="387"/>
      <c r="AB41" s="387"/>
      <c r="AC41" s="451"/>
    </row>
    <row r="42" spans="1:29" ht="12" thickTop="1" x14ac:dyDescent="0.2">
      <c r="A42" s="151">
        <f t="shared" si="0"/>
        <v>35</v>
      </c>
    </row>
    <row r="43" spans="1:29" x14ac:dyDescent="0.2">
      <c r="A43" s="151">
        <f t="shared" si="0"/>
        <v>36</v>
      </c>
      <c r="AB43" s="160"/>
    </row>
    <row r="44" spans="1:29" x14ac:dyDescent="0.2">
      <c r="A44" s="151">
        <f t="shared" si="0"/>
        <v>37</v>
      </c>
      <c r="B44" s="39" t="s">
        <v>486</v>
      </c>
      <c r="AB44" s="160"/>
    </row>
  </sheetData>
  <mergeCells count="4">
    <mergeCell ref="A1:Y1"/>
    <mergeCell ref="A2:Y2"/>
    <mergeCell ref="A3:Y3"/>
    <mergeCell ref="A4:Y4"/>
  </mergeCells>
  <printOptions horizontalCentered="1"/>
  <pageMargins left="0.45" right="0.45" top="0.75" bottom="0.75" header="0.3" footer="0.3"/>
  <pageSetup scale="58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M47"/>
  <sheetViews>
    <sheetView zoomScaleNormal="100" workbookViewId="0">
      <pane xSplit="3" ySplit="7" topLeftCell="D17" activePane="bottomRight" state="frozen"/>
      <selection activeCell="J45" sqref="J45"/>
      <selection pane="topRight" activeCell="J45" sqref="J45"/>
      <selection pane="bottomLeft" activeCell="J45" sqref="J45"/>
      <selection pane="bottomRight" activeCell="G46" sqref="G46"/>
    </sheetView>
  </sheetViews>
  <sheetFormatPr defaultColWidth="8.85546875" defaultRowHeight="11.25" x14ac:dyDescent="0.2"/>
  <cols>
    <col min="1" max="1" width="3.42578125" style="39" bestFit="1" customWidth="1"/>
    <col min="2" max="2" width="6.140625" style="39" bestFit="1" customWidth="1"/>
    <col min="3" max="3" width="16.7109375" style="39" bestFit="1" customWidth="1"/>
    <col min="4" max="4" width="12.85546875" style="39" bestFit="1" customWidth="1"/>
    <col min="5" max="5" width="9.28515625" style="39" bestFit="1" customWidth="1"/>
    <col min="6" max="6" width="1.28515625" style="39" customWidth="1"/>
    <col min="7" max="8" width="10" style="39" bestFit="1" customWidth="1"/>
    <col min="9" max="9" width="1.28515625" style="39" customWidth="1"/>
    <col min="10" max="10" width="11.28515625" style="39" bestFit="1" customWidth="1"/>
    <col min="11" max="11" width="10.7109375" style="39" bestFit="1" customWidth="1"/>
    <col min="12" max="16384" width="8.85546875" style="39"/>
  </cols>
  <sheetData>
    <row r="1" spans="1:13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</row>
    <row r="2" spans="1:13" x14ac:dyDescent="0.2">
      <c r="A2" s="562" t="str">
        <f>'Delivery Rate Change Calc'!A2:H2</f>
        <v>2020 Electric Decoupling Filing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</row>
    <row r="3" spans="1:13" x14ac:dyDescent="0.2">
      <c r="A3" s="551" t="s">
        <v>322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</row>
    <row r="4" spans="1:13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</row>
    <row r="5" spans="1:13" x14ac:dyDescent="0.2">
      <c r="A5" s="565"/>
      <c r="B5" s="565"/>
      <c r="C5" s="565"/>
      <c r="D5" s="565"/>
      <c r="E5" s="565"/>
      <c r="F5" s="565"/>
      <c r="G5" s="565"/>
      <c r="H5" s="565"/>
      <c r="I5" s="565"/>
      <c r="J5" s="565"/>
      <c r="K5" s="565"/>
    </row>
    <row r="6" spans="1:13" ht="15" x14ac:dyDescent="0.25">
      <c r="A6" s="563" t="s">
        <v>463</v>
      </c>
      <c r="B6" s="564"/>
      <c r="C6" s="564"/>
      <c r="D6" s="564"/>
      <c r="E6" s="564"/>
      <c r="F6" s="564"/>
      <c r="G6" s="564"/>
      <c r="H6" s="564"/>
      <c r="I6" s="564"/>
      <c r="J6" s="564"/>
      <c r="K6" s="564"/>
    </row>
    <row r="7" spans="1:13" s="186" customFormat="1" ht="45" x14ac:dyDescent="0.2">
      <c r="A7" s="187" t="s">
        <v>58</v>
      </c>
      <c r="B7" s="187" t="s">
        <v>31</v>
      </c>
      <c r="C7" s="187" t="s">
        <v>159</v>
      </c>
      <c r="D7" s="188" t="s">
        <v>286</v>
      </c>
      <c r="E7" s="149" t="s">
        <v>315</v>
      </c>
      <c r="F7" s="189"/>
      <c r="G7" s="188" t="s">
        <v>455</v>
      </c>
      <c r="H7" s="188" t="s">
        <v>456</v>
      </c>
      <c r="I7" s="189"/>
      <c r="J7" s="149" t="s">
        <v>457</v>
      </c>
      <c r="K7" s="149" t="s">
        <v>458</v>
      </c>
      <c r="L7" s="39"/>
      <c r="M7" s="39"/>
    </row>
    <row r="8" spans="1:13" s="186" customFormat="1" ht="33.75" x14ac:dyDescent="0.2">
      <c r="A8" s="187"/>
      <c r="B8" s="187"/>
      <c r="C8" s="187"/>
      <c r="D8" s="150" t="s">
        <v>9</v>
      </c>
      <c r="E8" s="190" t="s">
        <v>10</v>
      </c>
      <c r="F8" s="150"/>
      <c r="G8" s="150" t="s">
        <v>12</v>
      </c>
      <c r="H8" s="189" t="s">
        <v>13</v>
      </c>
      <c r="I8" s="150"/>
      <c r="J8" s="150" t="s">
        <v>316</v>
      </c>
      <c r="K8" s="150" t="s">
        <v>317</v>
      </c>
      <c r="L8" s="39"/>
      <c r="M8" s="39"/>
    </row>
    <row r="9" spans="1:13" s="186" customFormat="1" x14ac:dyDescent="0.2">
      <c r="A9" s="32">
        <v>1</v>
      </c>
      <c r="B9" s="32">
        <v>7</v>
      </c>
      <c r="C9" s="25"/>
      <c r="D9" s="61">
        <v>10790076000</v>
      </c>
      <c r="E9" s="132"/>
      <c r="F9" s="189"/>
      <c r="G9" s="64">
        <v>6.2100000000000002E-4</v>
      </c>
      <c r="H9" s="64">
        <f>'Summary of Rates'!E11</f>
        <v>7.3999999999999999E-4</v>
      </c>
      <c r="I9" s="189"/>
      <c r="J9" s="153">
        <f>ROUND(D9*G9,-3)</f>
        <v>6701000</v>
      </c>
      <c r="K9" s="153">
        <f>ROUND(D9*H9,-3)</f>
        <v>7985000</v>
      </c>
      <c r="L9" s="39"/>
      <c r="M9" s="39"/>
    </row>
    <row r="10" spans="1:13" s="186" customFormat="1" x14ac:dyDescent="0.2">
      <c r="A10" s="32">
        <f t="shared" ref="A10:A43" si="0">+A9+1</f>
        <v>2</v>
      </c>
      <c r="B10" s="147" t="s">
        <v>167</v>
      </c>
      <c r="C10" s="25"/>
      <c r="D10" s="61">
        <v>2576000</v>
      </c>
      <c r="E10" s="132"/>
      <c r="F10" s="189"/>
      <c r="G10" s="64">
        <v>-6.5700000000000003E-4</v>
      </c>
      <c r="H10" s="64">
        <f>'Summary of Rates'!E17</f>
        <v>-1.2100000000000001E-4</v>
      </c>
      <c r="I10" s="189"/>
      <c r="J10" s="153">
        <f>ROUND(D10*G10,-3)</f>
        <v>-2000</v>
      </c>
      <c r="K10" s="153">
        <f>ROUND(D10*H10,-3)</f>
        <v>0</v>
      </c>
      <c r="L10" s="39"/>
      <c r="M10" s="39"/>
    </row>
    <row r="11" spans="1:13" x14ac:dyDescent="0.2">
      <c r="A11" s="361">
        <f t="shared" si="0"/>
        <v>3</v>
      </c>
      <c r="B11" s="32"/>
      <c r="C11" s="25" t="s">
        <v>72</v>
      </c>
      <c r="D11" s="157">
        <f>SUM(D9:D10)</f>
        <v>10792652000</v>
      </c>
      <c r="E11" s="132"/>
      <c r="F11" s="189"/>
      <c r="G11" s="64"/>
      <c r="H11" s="191"/>
      <c r="I11" s="189"/>
      <c r="J11" s="158">
        <f>SUM(J9:J10)</f>
        <v>6699000</v>
      </c>
      <c r="K11" s="158">
        <f>SUM(K9:K10)</f>
        <v>7985000</v>
      </c>
    </row>
    <row r="12" spans="1:13" x14ac:dyDescent="0.2">
      <c r="A12" s="361">
        <f t="shared" si="0"/>
        <v>4</v>
      </c>
      <c r="B12" s="32"/>
      <c r="C12" s="25"/>
      <c r="D12" s="132"/>
      <c r="E12" s="132"/>
      <c r="F12" s="37"/>
      <c r="G12" s="64"/>
      <c r="H12" s="191"/>
      <c r="I12" s="37"/>
      <c r="J12" s="153"/>
      <c r="K12" s="153"/>
    </row>
    <row r="13" spans="1:13" x14ac:dyDescent="0.2">
      <c r="A13" s="361">
        <f t="shared" si="0"/>
        <v>5</v>
      </c>
      <c r="B13" s="147" t="s">
        <v>318</v>
      </c>
      <c r="C13" s="25"/>
      <c r="D13" s="61">
        <v>248059000</v>
      </c>
      <c r="E13" s="132"/>
      <c r="F13" s="37"/>
      <c r="G13" s="64">
        <v>2.8170000000000001E-3</v>
      </c>
      <c r="H13" s="64">
        <f>'Summary of Rates'!E14</f>
        <v>2.5969999999999999E-3</v>
      </c>
      <c r="I13" s="37"/>
      <c r="J13" s="153">
        <f t="shared" ref="J13:J18" si="1">ROUND(D13*G13,-3)</f>
        <v>699000</v>
      </c>
      <c r="K13" s="153">
        <f t="shared" ref="K13:K18" si="2">ROUND(D13*H13,-3)</f>
        <v>644000</v>
      </c>
    </row>
    <row r="14" spans="1:13" x14ac:dyDescent="0.2">
      <c r="A14" s="361">
        <f t="shared" si="0"/>
        <v>6</v>
      </c>
      <c r="B14" s="32">
        <v>24</v>
      </c>
      <c r="C14" s="25"/>
      <c r="D14" s="61">
        <v>2605281000</v>
      </c>
      <c r="E14" s="132"/>
      <c r="F14" s="37"/>
      <c r="G14" s="191">
        <f>G13</f>
        <v>2.8170000000000001E-3</v>
      </c>
      <c r="H14" s="191">
        <f>H13</f>
        <v>2.5969999999999999E-3</v>
      </c>
      <c r="I14" s="37"/>
      <c r="J14" s="153">
        <f t="shared" si="1"/>
        <v>7339000</v>
      </c>
      <c r="K14" s="153">
        <f t="shared" si="2"/>
        <v>6766000</v>
      </c>
    </row>
    <row r="15" spans="1:13" x14ac:dyDescent="0.2">
      <c r="A15" s="361">
        <f t="shared" si="0"/>
        <v>7</v>
      </c>
      <c r="B15" s="147">
        <v>11</v>
      </c>
      <c r="C15" s="25"/>
      <c r="D15" s="61">
        <v>149599000</v>
      </c>
      <c r="E15" s="132"/>
      <c r="F15" s="37"/>
      <c r="G15" s="191">
        <f>G10</f>
        <v>-6.5700000000000003E-4</v>
      </c>
      <c r="H15" s="191">
        <f>H10</f>
        <v>-1.2100000000000001E-4</v>
      </c>
      <c r="I15" s="37"/>
      <c r="J15" s="153">
        <f t="shared" si="1"/>
        <v>-98000</v>
      </c>
      <c r="K15" s="153">
        <f t="shared" si="2"/>
        <v>-18000</v>
      </c>
    </row>
    <row r="16" spans="1:13" x14ac:dyDescent="0.2">
      <c r="A16" s="361">
        <f t="shared" si="0"/>
        <v>8</v>
      </c>
      <c r="B16" s="147">
        <v>25</v>
      </c>
      <c r="C16" s="25"/>
      <c r="D16" s="61">
        <v>2873070000</v>
      </c>
      <c r="E16" s="132"/>
      <c r="F16" s="37"/>
      <c r="G16" s="191">
        <f>+G10</f>
        <v>-6.5700000000000003E-4</v>
      </c>
      <c r="H16" s="191">
        <f>+H10</f>
        <v>-1.2100000000000001E-4</v>
      </c>
      <c r="I16" s="37"/>
      <c r="J16" s="153">
        <f t="shared" si="1"/>
        <v>-1888000</v>
      </c>
      <c r="K16" s="153">
        <f t="shared" si="2"/>
        <v>-348000</v>
      </c>
    </row>
    <row r="17" spans="1:11" x14ac:dyDescent="0.2">
      <c r="A17" s="361">
        <f t="shared" si="0"/>
        <v>9</v>
      </c>
      <c r="B17" s="32">
        <v>12</v>
      </c>
      <c r="C17" s="25"/>
      <c r="D17" s="61">
        <v>18043000</v>
      </c>
      <c r="E17" s="132"/>
      <c r="F17" s="37"/>
      <c r="G17" s="64">
        <v>-1.27E-4</v>
      </c>
      <c r="H17" s="64">
        <f>'Summary of Rates'!E27</f>
        <v>1.3799999999999999E-4</v>
      </c>
      <c r="I17" s="37"/>
      <c r="J17" s="153">
        <f t="shared" si="1"/>
        <v>-2000</v>
      </c>
      <c r="K17" s="153">
        <f t="shared" si="2"/>
        <v>2000</v>
      </c>
    </row>
    <row r="18" spans="1:11" x14ac:dyDescent="0.2">
      <c r="A18" s="361">
        <f t="shared" si="0"/>
        <v>10</v>
      </c>
      <c r="B18" s="147" t="s">
        <v>319</v>
      </c>
      <c r="C18" s="25"/>
      <c r="D18" s="61">
        <v>1761785000</v>
      </c>
      <c r="E18" s="132"/>
      <c r="F18" s="37"/>
      <c r="G18" s="191">
        <f>G17</f>
        <v>-1.27E-4</v>
      </c>
      <c r="H18" s="191">
        <f>H17</f>
        <v>1.3799999999999999E-4</v>
      </c>
      <c r="I18" s="37"/>
      <c r="J18" s="153">
        <f t="shared" si="1"/>
        <v>-224000</v>
      </c>
      <c r="K18" s="153">
        <f t="shared" si="2"/>
        <v>243000</v>
      </c>
    </row>
    <row r="19" spans="1:11" x14ac:dyDescent="0.2">
      <c r="A19" s="361">
        <f t="shared" si="0"/>
        <v>11</v>
      </c>
      <c r="B19" s="32">
        <v>12</v>
      </c>
      <c r="C19" s="25"/>
      <c r="D19" s="61"/>
      <c r="E19" s="61">
        <v>45092</v>
      </c>
      <c r="F19" s="37"/>
      <c r="G19" s="305">
        <v>0.37</v>
      </c>
      <c r="H19" s="305">
        <f>'Summary of Rates'!E26</f>
        <v>0.23</v>
      </c>
      <c r="I19" s="37"/>
      <c r="J19" s="153">
        <f>ROUND(E19*G19,-3)</f>
        <v>17000</v>
      </c>
      <c r="K19" s="153">
        <f>ROUND(E19*H19,-3)</f>
        <v>10000</v>
      </c>
    </row>
    <row r="20" spans="1:11" x14ac:dyDescent="0.2">
      <c r="A20" s="361">
        <f t="shared" si="0"/>
        <v>12</v>
      </c>
      <c r="B20" s="147" t="s">
        <v>319</v>
      </c>
      <c r="C20" s="25"/>
      <c r="D20" s="61"/>
      <c r="E20" s="61">
        <v>4305366</v>
      </c>
      <c r="F20" s="37"/>
      <c r="G20" s="118">
        <f>+G19</f>
        <v>0.37</v>
      </c>
      <c r="H20" s="118">
        <f>+H19</f>
        <v>0.23</v>
      </c>
      <c r="I20" s="37"/>
      <c r="J20" s="153">
        <f>ROUND(E20*G20,-3)</f>
        <v>1593000</v>
      </c>
      <c r="K20" s="153">
        <f>ROUND(E20*H20,-3)</f>
        <v>990000</v>
      </c>
    </row>
    <row r="21" spans="1:11" x14ac:dyDescent="0.2">
      <c r="A21" s="361">
        <f t="shared" si="0"/>
        <v>13</v>
      </c>
      <c r="B21" s="32">
        <v>29</v>
      </c>
      <c r="C21" s="25"/>
      <c r="D21" s="61">
        <v>15090000</v>
      </c>
      <c r="E21" s="132"/>
      <c r="F21" s="37"/>
      <c r="G21" s="191">
        <f>G10</f>
        <v>-6.5700000000000003E-4</v>
      </c>
      <c r="H21" s="191">
        <f>H10</f>
        <v>-1.2100000000000001E-4</v>
      </c>
      <c r="I21" s="37"/>
      <c r="J21" s="153">
        <f>ROUND(D21*G21,-3)</f>
        <v>-10000</v>
      </c>
      <c r="K21" s="153">
        <f>ROUND(D21*H21,-3)</f>
        <v>-2000</v>
      </c>
    </row>
    <row r="22" spans="1:11" x14ac:dyDescent="0.2">
      <c r="A22" s="361">
        <f t="shared" si="0"/>
        <v>14</v>
      </c>
      <c r="B22" s="32"/>
      <c r="C22" s="165" t="s">
        <v>74</v>
      </c>
      <c r="D22" s="157">
        <f>SUM(D13:D21)</f>
        <v>7670927000</v>
      </c>
      <c r="E22" s="157">
        <f>SUM(E13:E21)</f>
        <v>4350458</v>
      </c>
      <c r="F22" s="37"/>
      <c r="G22" s="64"/>
      <c r="H22" s="191"/>
      <c r="I22" s="37"/>
      <c r="J22" s="158">
        <f>SUM(J13:J21)</f>
        <v>7426000</v>
      </c>
      <c r="K22" s="158">
        <f>SUM(K13:K21)</f>
        <v>8287000</v>
      </c>
    </row>
    <row r="23" spans="1:11" x14ac:dyDescent="0.2">
      <c r="A23" s="361">
        <f t="shared" si="0"/>
        <v>15</v>
      </c>
      <c r="B23" s="32"/>
      <c r="C23" s="25"/>
      <c r="D23" s="132"/>
      <c r="E23" s="132"/>
      <c r="F23" s="37"/>
      <c r="G23" s="64"/>
      <c r="H23" s="191"/>
      <c r="I23" s="37"/>
      <c r="J23" s="153"/>
      <c r="K23" s="153"/>
    </row>
    <row r="24" spans="1:11" x14ac:dyDescent="0.2">
      <c r="A24" s="361">
        <f t="shared" si="0"/>
        <v>16</v>
      </c>
      <c r="B24" s="32">
        <v>10</v>
      </c>
      <c r="C24" s="25"/>
      <c r="D24" s="61">
        <v>33826000</v>
      </c>
      <c r="E24" s="132"/>
      <c r="F24" s="37"/>
      <c r="G24" s="64">
        <v>-2.5399999999999999E-4</v>
      </c>
      <c r="H24" s="64">
        <f>'Summary of Rates'!E31</f>
        <v>8.2200000000000003E-4</v>
      </c>
      <c r="I24" s="37"/>
      <c r="J24" s="153">
        <f>ROUND(D24*G24,-3)</f>
        <v>-9000</v>
      </c>
      <c r="K24" s="153">
        <f>ROUND(D24*H24,-3)</f>
        <v>28000</v>
      </c>
    </row>
    <row r="25" spans="1:11" x14ac:dyDescent="0.2">
      <c r="A25" s="361">
        <f t="shared" si="0"/>
        <v>17</v>
      </c>
      <c r="B25" s="32">
        <v>31</v>
      </c>
      <c r="C25" s="25"/>
      <c r="D25" s="61">
        <v>1278570000</v>
      </c>
      <c r="E25" s="132"/>
      <c r="F25" s="37"/>
      <c r="G25" s="191">
        <f>G24</f>
        <v>-2.5399999999999999E-4</v>
      </c>
      <c r="H25" s="191">
        <f>H24</f>
        <v>8.2200000000000003E-4</v>
      </c>
      <c r="I25" s="37"/>
      <c r="J25" s="153">
        <f>ROUND(D25*G25,-3)</f>
        <v>-325000</v>
      </c>
      <c r="K25" s="153">
        <f>ROUND(D25*H25,-3)</f>
        <v>1051000</v>
      </c>
    </row>
    <row r="26" spans="1:11" x14ac:dyDescent="0.2">
      <c r="A26" s="361">
        <f t="shared" si="0"/>
        <v>18</v>
      </c>
      <c r="B26" s="32">
        <v>10</v>
      </c>
      <c r="C26" s="25"/>
      <c r="D26" s="44"/>
      <c r="E26" s="61">
        <v>76778</v>
      </c>
      <c r="F26" s="37"/>
      <c r="G26" s="305">
        <v>0.16</v>
      </c>
      <c r="H26" s="305">
        <f>'Summary of Rates'!E30</f>
        <v>0.38</v>
      </c>
      <c r="I26" s="37"/>
      <c r="J26" s="153">
        <f>ROUND(E26*G26,-3)</f>
        <v>12000</v>
      </c>
      <c r="K26" s="153">
        <f>ROUND(E26*H26,-3)</f>
        <v>29000</v>
      </c>
    </row>
    <row r="27" spans="1:11" x14ac:dyDescent="0.2">
      <c r="A27" s="361">
        <f t="shared" si="0"/>
        <v>19</v>
      </c>
      <c r="B27" s="32">
        <v>31</v>
      </c>
      <c r="C27" s="25"/>
      <c r="D27" s="44"/>
      <c r="E27" s="61">
        <v>3225365</v>
      </c>
      <c r="F27" s="37"/>
      <c r="G27" s="118">
        <f>+G26</f>
        <v>0.16</v>
      </c>
      <c r="H27" s="118">
        <f>+H26</f>
        <v>0.38</v>
      </c>
      <c r="I27" s="37"/>
      <c r="J27" s="153">
        <f>ROUND(E27*G27,-3)</f>
        <v>516000</v>
      </c>
      <c r="K27" s="153">
        <f>ROUND(E27*H27,-3)</f>
        <v>1226000</v>
      </c>
    </row>
    <row r="28" spans="1:11" x14ac:dyDescent="0.2">
      <c r="A28" s="361">
        <f t="shared" si="0"/>
        <v>20</v>
      </c>
      <c r="B28" s="32">
        <v>35</v>
      </c>
      <c r="C28" s="25"/>
      <c r="D28" s="61">
        <v>4566000</v>
      </c>
      <c r="E28" s="132"/>
      <c r="F28" s="37"/>
      <c r="G28" s="191">
        <f>G10</f>
        <v>-6.5700000000000003E-4</v>
      </c>
      <c r="H28" s="191">
        <f>H10</f>
        <v>-1.2100000000000001E-4</v>
      </c>
      <c r="I28" s="37"/>
      <c r="J28" s="153">
        <f>ROUND(D28*G28,-3)</f>
        <v>-3000</v>
      </c>
      <c r="K28" s="153">
        <f>ROUND(D28*H28,-3)</f>
        <v>-1000</v>
      </c>
    </row>
    <row r="29" spans="1:11" x14ac:dyDescent="0.2">
      <c r="A29" s="361">
        <f t="shared" si="0"/>
        <v>21</v>
      </c>
      <c r="B29" s="32">
        <v>43</v>
      </c>
      <c r="C29" s="25"/>
      <c r="D29" s="61">
        <v>117556000</v>
      </c>
      <c r="E29" s="132"/>
      <c r="F29" s="37"/>
      <c r="G29" s="191">
        <f>G10</f>
        <v>-6.5700000000000003E-4</v>
      </c>
      <c r="H29" s="191">
        <f>H10</f>
        <v>-1.2100000000000001E-4</v>
      </c>
      <c r="I29" s="37"/>
      <c r="J29" s="153">
        <f>ROUND(D29*G29,-3)</f>
        <v>-77000</v>
      </c>
      <c r="K29" s="153">
        <f>ROUND(D29*H29,-3)</f>
        <v>-14000</v>
      </c>
    </row>
    <row r="30" spans="1:11" x14ac:dyDescent="0.2">
      <c r="A30" s="361">
        <f t="shared" si="0"/>
        <v>22</v>
      </c>
      <c r="B30" s="32"/>
      <c r="C30" s="25" t="s">
        <v>75</v>
      </c>
      <c r="D30" s="157">
        <f>SUM(D24:D29)</f>
        <v>1434518000</v>
      </c>
      <c r="E30" s="157">
        <f>SUM(E26:E29)</f>
        <v>3302143</v>
      </c>
      <c r="F30" s="37"/>
      <c r="G30" s="64"/>
      <c r="H30" s="191"/>
      <c r="I30" s="37"/>
      <c r="J30" s="158">
        <f>SUM(J24:J29)</f>
        <v>114000</v>
      </c>
      <c r="K30" s="158">
        <f>SUM(K24:K29)</f>
        <v>2319000</v>
      </c>
    </row>
    <row r="31" spans="1:11" x14ac:dyDescent="0.2">
      <c r="A31" s="361">
        <f t="shared" si="0"/>
        <v>23</v>
      </c>
      <c r="B31" s="32"/>
      <c r="C31" s="25"/>
      <c r="D31" s="132"/>
      <c r="E31" s="132"/>
      <c r="F31" s="37"/>
      <c r="G31" s="64"/>
      <c r="H31" s="191"/>
      <c r="I31" s="37"/>
      <c r="J31" s="153"/>
      <c r="K31" s="153"/>
    </row>
    <row r="32" spans="1:11" x14ac:dyDescent="0.2">
      <c r="A32" s="361">
        <f t="shared" si="0"/>
        <v>24</v>
      </c>
      <c r="B32" s="32">
        <v>40</v>
      </c>
      <c r="C32" s="25"/>
      <c r="D32" s="262">
        <v>129303000</v>
      </c>
      <c r="E32" s="132"/>
      <c r="F32" s="37"/>
      <c r="G32" s="64">
        <v>4.182E-3</v>
      </c>
      <c r="H32" s="64">
        <f>'Summary of Rates'!E20</f>
        <v>2.101E-3</v>
      </c>
      <c r="I32" s="37"/>
      <c r="J32" s="153">
        <f>ROUND(D32*G32,-3)</f>
        <v>541000</v>
      </c>
      <c r="K32" s="153">
        <f>ROUND(D32*H32,-3)</f>
        <v>272000</v>
      </c>
    </row>
    <row r="33" spans="1:11" x14ac:dyDescent="0.2">
      <c r="A33" s="361">
        <f t="shared" si="0"/>
        <v>25</v>
      </c>
      <c r="B33" s="32"/>
      <c r="C33" s="25"/>
      <c r="D33" s="132"/>
      <c r="E33" s="132"/>
      <c r="F33" s="37"/>
      <c r="G33" s="64"/>
      <c r="H33" s="191"/>
      <c r="I33" s="37"/>
      <c r="J33" s="153"/>
      <c r="K33" s="153"/>
    </row>
    <row r="34" spans="1:11" x14ac:dyDescent="0.2">
      <c r="A34" s="361">
        <f t="shared" si="0"/>
        <v>26</v>
      </c>
      <c r="B34" s="32">
        <v>46</v>
      </c>
      <c r="C34" s="25"/>
      <c r="D34" s="61">
        <v>72622000</v>
      </c>
      <c r="E34" s="132"/>
      <c r="F34" s="37"/>
      <c r="G34" s="64">
        <v>1.84E-4</v>
      </c>
      <c r="H34" s="64">
        <f>'Summary of Rates'!E34</f>
        <v>0</v>
      </c>
      <c r="I34" s="37"/>
      <c r="J34" s="153">
        <f>ROUND(D34*G34,-3)</f>
        <v>13000</v>
      </c>
      <c r="K34" s="153">
        <f>ROUND(D34*H34,-3)</f>
        <v>0</v>
      </c>
    </row>
    <row r="35" spans="1:11" x14ac:dyDescent="0.2">
      <c r="A35" s="361">
        <f t="shared" si="0"/>
        <v>27</v>
      </c>
      <c r="B35" s="32">
        <v>49</v>
      </c>
      <c r="C35" s="25"/>
      <c r="D35" s="61">
        <v>554335000</v>
      </c>
      <c r="E35" s="132"/>
      <c r="F35" s="37"/>
      <c r="G35" s="191">
        <f>G34</f>
        <v>1.84E-4</v>
      </c>
      <c r="H35" s="191">
        <f>H34</f>
        <v>0</v>
      </c>
      <c r="I35" s="37"/>
      <c r="J35" s="153">
        <f>ROUND(D35*G35,-3)</f>
        <v>102000</v>
      </c>
      <c r="K35" s="153">
        <f>ROUND(D35*H35,-3)</f>
        <v>0</v>
      </c>
    </row>
    <row r="36" spans="1:11" x14ac:dyDescent="0.2">
      <c r="A36" s="361">
        <f t="shared" si="0"/>
        <v>28</v>
      </c>
      <c r="B36" s="32"/>
      <c r="C36" s="25" t="s">
        <v>76</v>
      </c>
      <c r="D36" s="157">
        <f>SUM(D34:D35)</f>
        <v>626957000</v>
      </c>
      <c r="E36" s="132"/>
      <c r="F36" s="37"/>
      <c r="G36" s="191"/>
      <c r="H36" s="191"/>
      <c r="I36" s="37"/>
      <c r="J36" s="158">
        <f>SUM(J34:J35)</f>
        <v>115000</v>
      </c>
      <c r="K36" s="158">
        <f>SUM(K34:K35)</f>
        <v>0</v>
      </c>
    </row>
    <row r="37" spans="1:11" x14ac:dyDescent="0.2">
      <c r="A37" s="361">
        <f t="shared" si="0"/>
        <v>29</v>
      </c>
      <c r="B37" s="32"/>
      <c r="C37" s="25"/>
      <c r="D37" s="132"/>
      <c r="E37" s="132"/>
      <c r="F37" s="37"/>
      <c r="G37" s="193"/>
      <c r="H37" s="193"/>
      <c r="I37" s="37"/>
      <c r="J37" s="153"/>
      <c r="K37" s="153"/>
    </row>
    <row r="38" spans="1:11" x14ac:dyDescent="0.2">
      <c r="A38" s="361">
        <f t="shared" si="0"/>
        <v>30</v>
      </c>
      <c r="B38" s="361" t="s">
        <v>77</v>
      </c>
      <c r="C38" s="25" t="s">
        <v>468</v>
      </c>
      <c r="D38" s="227">
        <v>67926000</v>
      </c>
      <c r="E38" s="132"/>
      <c r="F38" s="37"/>
      <c r="G38" s="193"/>
      <c r="H38" s="193"/>
      <c r="I38" s="37"/>
      <c r="J38" s="153">
        <f>ROUND(D38*G38,-3)</f>
        <v>0</v>
      </c>
      <c r="K38" s="153">
        <f>ROUND(D38*H38,-3)</f>
        <v>0</v>
      </c>
    </row>
    <row r="39" spans="1:11" x14ac:dyDescent="0.2">
      <c r="A39" s="361">
        <f t="shared" si="0"/>
        <v>31</v>
      </c>
      <c r="B39" s="361" t="s">
        <v>78</v>
      </c>
      <c r="C39" s="25" t="s">
        <v>469</v>
      </c>
      <c r="D39" s="227">
        <v>2036910000</v>
      </c>
      <c r="E39" s="132"/>
      <c r="F39" s="37"/>
      <c r="G39" s="193"/>
      <c r="H39" s="193"/>
      <c r="I39" s="37"/>
      <c r="J39" s="153">
        <f>ROUND(D39*G39,-3)</f>
        <v>0</v>
      </c>
      <c r="K39" s="153">
        <f>ROUND(D39*H39,-3)</f>
        <v>0</v>
      </c>
    </row>
    <row r="40" spans="1:11" x14ac:dyDescent="0.2">
      <c r="A40" s="361">
        <f t="shared" si="0"/>
        <v>32</v>
      </c>
      <c r="B40" s="361" t="s">
        <v>574</v>
      </c>
      <c r="C40" s="25" t="s">
        <v>546</v>
      </c>
      <c r="D40" s="227">
        <v>480416000</v>
      </c>
      <c r="E40" s="132"/>
      <c r="F40" s="37"/>
      <c r="G40" s="193">
        <f>G32</f>
        <v>4.182E-3</v>
      </c>
      <c r="H40" s="20">
        <f>'Summary of Rates'!E23</f>
        <v>5.1610000000000007E-3</v>
      </c>
      <c r="I40" s="37"/>
      <c r="J40" s="153">
        <f t="shared" ref="J40:J41" si="3">ROUND(D40*G40,-3)</f>
        <v>2009000</v>
      </c>
      <c r="K40" s="153">
        <f>ROUND(D40*H40,-3)</f>
        <v>2479000</v>
      </c>
    </row>
    <row r="41" spans="1:11" x14ac:dyDescent="0.2">
      <c r="A41" s="361">
        <f t="shared" si="0"/>
        <v>33</v>
      </c>
      <c r="B41" s="361">
        <v>5</v>
      </c>
      <c r="C41" s="25" t="s">
        <v>471</v>
      </c>
      <c r="D41" s="227">
        <v>7409000</v>
      </c>
      <c r="E41" s="132"/>
      <c r="F41" s="37"/>
      <c r="G41" s="193"/>
      <c r="H41" s="193"/>
      <c r="I41" s="37"/>
      <c r="J41" s="153">
        <f t="shared" si="3"/>
        <v>0</v>
      </c>
      <c r="K41" s="153">
        <f t="shared" ref="K41" si="4">ROUND(D41*H41,-3)</f>
        <v>0</v>
      </c>
    </row>
    <row r="42" spans="1:11" x14ac:dyDescent="0.2">
      <c r="A42" s="361">
        <f t="shared" si="0"/>
        <v>34</v>
      </c>
      <c r="B42" s="32"/>
      <c r="C42" s="25"/>
      <c r="D42" s="132"/>
      <c r="E42" s="132"/>
      <c r="F42" s="37"/>
      <c r="G42" s="193"/>
      <c r="H42" s="193"/>
      <c r="I42" s="37"/>
      <c r="J42" s="153"/>
      <c r="K42" s="153"/>
    </row>
    <row r="43" spans="1:11" ht="12" thickBot="1" x14ac:dyDescent="0.25">
      <c r="A43" s="361">
        <f t="shared" si="0"/>
        <v>35</v>
      </c>
      <c r="B43" s="32"/>
      <c r="C43" s="165" t="s">
        <v>320</v>
      </c>
      <c r="D43" s="159">
        <f>SUM(D11,D22,D30,D32,D36,D38,D39,D41,D40)</f>
        <v>23247018000</v>
      </c>
      <c r="E43" s="159">
        <f>SUM(E11,E22,E30,E32,E36,E38,E39,E41)</f>
        <v>7652601</v>
      </c>
      <c r="F43" s="37"/>
      <c r="G43" s="193"/>
      <c r="H43" s="193"/>
      <c r="I43" s="37"/>
      <c r="J43" s="505">
        <f>SUM(J11,J22,J30,J32,J36,J38,J39,J41,J40)</f>
        <v>16904000</v>
      </c>
      <c r="K43" s="505">
        <f>SUM(K11,K22,K30,K32,K36,K38,K39,K41,K40)</f>
        <v>21342000</v>
      </c>
    </row>
    <row r="44" spans="1:11" ht="12" thickTop="1" x14ac:dyDescent="0.2">
      <c r="A44" s="361"/>
      <c r="F44" s="40"/>
      <c r="G44" s="25"/>
      <c r="H44" s="25"/>
      <c r="I44" s="37"/>
      <c r="J44" s="25"/>
      <c r="K44" s="25"/>
    </row>
    <row r="45" spans="1:11" x14ac:dyDescent="0.2">
      <c r="A45" s="361"/>
      <c r="F45" s="40"/>
      <c r="G45" s="25"/>
      <c r="H45" s="25"/>
      <c r="I45" s="37"/>
      <c r="J45" s="25"/>
      <c r="K45" s="153"/>
    </row>
    <row r="46" spans="1:11" x14ac:dyDescent="0.2">
      <c r="A46" s="361"/>
      <c r="B46" s="39" t="s">
        <v>575</v>
      </c>
      <c r="F46" s="40"/>
      <c r="I46" s="40"/>
    </row>
    <row r="47" spans="1:11" x14ac:dyDescent="0.2">
      <c r="A47" s="361"/>
      <c r="F47" s="40"/>
      <c r="I47" s="40"/>
    </row>
  </sheetData>
  <mergeCells count="6">
    <mergeCell ref="A6:K6"/>
    <mergeCell ref="A1:K1"/>
    <mergeCell ref="A2:K2"/>
    <mergeCell ref="A3:K3"/>
    <mergeCell ref="A5:K5"/>
    <mergeCell ref="A4:K4"/>
  </mergeCells>
  <printOptions horizontalCentered="1"/>
  <pageMargins left="0.45" right="0.45" top="0.75" bottom="0.75" header="0.3" footer="0.3"/>
  <pageSetup scale="96" orientation="landscape" blackAndWhite="1" r:id="rId1"/>
  <headerFooter>
    <oddFooter>&amp;R&amp;F
&amp;A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T87"/>
  <sheetViews>
    <sheetView topLeftCell="A30" zoomScaleNormal="100" workbookViewId="0">
      <selection activeCell="F55" sqref="F55"/>
    </sheetView>
  </sheetViews>
  <sheetFormatPr defaultColWidth="9.140625" defaultRowHeight="11.25" x14ac:dyDescent="0.2"/>
  <cols>
    <col min="1" max="1" width="20" style="39" bestFit="1" customWidth="1"/>
    <col min="2" max="2" width="13.5703125" style="39" bestFit="1" customWidth="1"/>
    <col min="3" max="3" width="11.28515625" style="39" bestFit="1" customWidth="1"/>
    <col min="4" max="5" width="7.42578125" style="39" bestFit="1" customWidth="1"/>
    <col min="6" max="6" width="10" style="39" bestFit="1" customWidth="1"/>
    <col min="7" max="7" width="11.140625" style="39" bestFit="1" customWidth="1"/>
    <col min="8" max="8" width="7.28515625" style="39" bestFit="1" customWidth="1"/>
    <col min="9" max="9" width="6.5703125" style="39" bestFit="1" customWidth="1"/>
    <col min="10" max="10" width="6.85546875" style="39" bestFit="1" customWidth="1"/>
    <col min="11" max="11" width="7.42578125" style="39" bestFit="1" customWidth="1"/>
    <col min="12" max="12" width="7.5703125" style="39" customWidth="1"/>
    <col min="13" max="14" width="7.42578125" style="39" bestFit="1" customWidth="1"/>
    <col min="15" max="15" width="10.28515625" style="39" bestFit="1" customWidth="1"/>
    <col min="16" max="16" width="9" style="39" customWidth="1"/>
    <col min="17" max="17" width="8.28515625" style="39" customWidth="1"/>
    <col min="18" max="18" width="10.42578125" style="39" bestFit="1" customWidth="1"/>
    <col min="19" max="19" width="9.7109375" style="39" bestFit="1" customWidth="1"/>
    <col min="20" max="20" width="9.5703125" style="39" customWidth="1"/>
    <col min="21" max="16384" width="9.140625" style="39"/>
  </cols>
  <sheetData>
    <row r="1" spans="1:20" x14ac:dyDescent="0.2">
      <c r="A1" s="560" t="s">
        <v>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</row>
    <row r="2" spans="1:20" x14ac:dyDescent="0.2">
      <c r="A2" s="561" t="str">
        <f>'Delivery Rate Change Calc'!A2:H2</f>
        <v>2020 Electric Decoupling Filing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</row>
    <row r="3" spans="1:20" x14ac:dyDescent="0.2">
      <c r="A3" s="560" t="s">
        <v>287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</row>
    <row r="4" spans="1:20" x14ac:dyDescent="0.2">
      <c r="A4" s="561" t="str">
        <f>'Delivery Rate Change Calc'!A4:H4</f>
        <v>Proposed Effective May 1, 2020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</row>
    <row r="5" spans="1:20" ht="12" thickBot="1" x14ac:dyDescent="0.25"/>
    <row r="6" spans="1:20" x14ac:dyDescent="0.2">
      <c r="C6" s="567" t="s">
        <v>115</v>
      </c>
      <c r="D6" s="567"/>
      <c r="E6" s="567"/>
      <c r="F6" s="567"/>
      <c r="G6" s="567"/>
      <c r="H6" s="567"/>
      <c r="I6" s="567"/>
      <c r="J6" s="567"/>
      <c r="K6" s="568"/>
      <c r="L6" s="567"/>
      <c r="M6" s="567"/>
      <c r="N6" s="567"/>
      <c r="O6" s="567"/>
      <c r="P6" s="452" t="s">
        <v>288</v>
      </c>
      <c r="Q6" s="453" t="s">
        <v>289</v>
      </c>
    </row>
    <row r="7" spans="1:20" ht="33.75" x14ac:dyDescent="0.2">
      <c r="A7" s="369" t="s">
        <v>116</v>
      </c>
      <c r="B7" s="369" t="s">
        <v>111</v>
      </c>
      <c r="C7" s="370" t="s">
        <v>292</v>
      </c>
      <c r="D7" s="370" t="s">
        <v>293</v>
      </c>
      <c r="E7" s="370" t="s">
        <v>294</v>
      </c>
      <c r="F7" s="370" t="s">
        <v>295</v>
      </c>
      <c r="G7" s="370" t="s">
        <v>296</v>
      </c>
      <c r="H7" s="370" t="s">
        <v>297</v>
      </c>
      <c r="I7" s="370" t="s">
        <v>298</v>
      </c>
      <c r="J7" s="370" t="s">
        <v>299</v>
      </c>
      <c r="K7" s="370" t="s">
        <v>474</v>
      </c>
      <c r="L7" s="370" t="s">
        <v>475</v>
      </c>
      <c r="M7" s="370" t="s">
        <v>110</v>
      </c>
      <c r="N7" s="371" t="s">
        <v>300</v>
      </c>
      <c r="O7" s="371" t="s">
        <v>301</v>
      </c>
      <c r="P7" s="454" t="s">
        <v>479</v>
      </c>
      <c r="Q7" s="455" t="s">
        <v>93</v>
      </c>
      <c r="R7" s="372" t="s">
        <v>117</v>
      </c>
      <c r="S7" s="372" t="s">
        <v>302</v>
      </c>
      <c r="T7" s="369" t="s">
        <v>118</v>
      </c>
    </row>
    <row r="8" spans="1:20" x14ac:dyDescent="0.2">
      <c r="A8" s="39" t="s">
        <v>119</v>
      </c>
      <c r="B8" s="128">
        <v>1189</v>
      </c>
      <c r="C8" s="22">
        <v>122.5</v>
      </c>
      <c r="D8" s="22">
        <v>-1.31</v>
      </c>
      <c r="E8" s="22">
        <v>-2.25</v>
      </c>
      <c r="F8" s="22">
        <v>4.6399999999999997</v>
      </c>
      <c r="G8" s="22">
        <v>1.27</v>
      </c>
      <c r="H8" s="22">
        <v>0</v>
      </c>
      <c r="I8" s="22">
        <v>-0.1</v>
      </c>
      <c r="J8" s="22">
        <v>3.84</v>
      </c>
      <c r="K8" s="22">
        <v>-1.51</v>
      </c>
      <c r="L8" s="22">
        <v>0</v>
      </c>
      <c r="M8" s="22">
        <v>0.74</v>
      </c>
      <c r="N8" s="22">
        <v>-8.7799999999999994</v>
      </c>
      <c r="O8" s="107">
        <f>SUM(C8:N8)</f>
        <v>119.03999999999999</v>
      </c>
      <c r="P8" s="456">
        <f>-M8</f>
        <v>-0.74</v>
      </c>
      <c r="Q8" s="457">
        <f>ROUND($B8*$G$42,2)</f>
        <v>0.88</v>
      </c>
      <c r="R8" s="122">
        <f t="shared" ref="R8:R19" si="0">SUM(P8:Q8)</f>
        <v>0.14000000000000001</v>
      </c>
      <c r="S8" s="122">
        <f t="shared" ref="S8:S19" si="1">+O8+R8</f>
        <v>119.17999999999999</v>
      </c>
      <c r="T8" s="161">
        <f t="shared" ref="T8:T19" si="2">+R8/O8</f>
        <v>1.1760752688172046E-3</v>
      </c>
    </row>
    <row r="9" spans="1:20" x14ac:dyDescent="0.2">
      <c r="A9" s="39" t="s">
        <v>120</v>
      </c>
      <c r="B9" s="128">
        <v>993</v>
      </c>
      <c r="C9" s="22">
        <v>101.67</v>
      </c>
      <c r="D9" s="22">
        <v>-1.0900000000000001</v>
      </c>
      <c r="E9" s="22">
        <v>-1.88</v>
      </c>
      <c r="F9" s="22">
        <v>3.88</v>
      </c>
      <c r="G9" s="22">
        <v>1.06</v>
      </c>
      <c r="H9" s="22">
        <v>0</v>
      </c>
      <c r="I9" s="22">
        <v>-0.08</v>
      </c>
      <c r="J9" s="22">
        <v>3.21</v>
      </c>
      <c r="K9" s="22">
        <v>-1.26</v>
      </c>
      <c r="L9" s="22">
        <v>0</v>
      </c>
      <c r="M9" s="22">
        <v>0.62</v>
      </c>
      <c r="N9" s="22">
        <v>-7.33</v>
      </c>
      <c r="O9" s="107">
        <f t="shared" ref="O9:O19" si="3">SUM(C9:N9)</f>
        <v>98.8</v>
      </c>
      <c r="P9" s="456">
        <f t="shared" ref="P9:P19" si="4">-M9</f>
        <v>-0.62</v>
      </c>
      <c r="Q9" s="457">
        <f t="shared" ref="Q9:Q19" si="5">ROUND($B9*$G$42,2)</f>
        <v>0.73</v>
      </c>
      <c r="R9" s="122">
        <f t="shared" si="0"/>
        <v>0.10999999999999999</v>
      </c>
      <c r="S9" s="122">
        <f t="shared" si="1"/>
        <v>98.91</v>
      </c>
      <c r="T9" s="161">
        <f t="shared" si="2"/>
        <v>1.1133603238866396E-3</v>
      </c>
    </row>
    <row r="10" spans="1:20" x14ac:dyDescent="0.2">
      <c r="A10" s="39" t="s">
        <v>121</v>
      </c>
      <c r="B10" s="128">
        <v>994</v>
      </c>
      <c r="C10" s="22">
        <v>101.77</v>
      </c>
      <c r="D10" s="22">
        <v>-1.0900000000000001</v>
      </c>
      <c r="E10" s="22">
        <v>-1.88</v>
      </c>
      <c r="F10" s="22">
        <v>3.88</v>
      </c>
      <c r="G10" s="22">
        <v>1.06</v>
      </c>
      <c r="H10" s="22">
        <v>0</v>
      </c>
      <c r="I10" s="22">
        <v>-0.08</v>
      </c>
      <c r="J10" s="22">
        <v>3.21</v>
      </c>
      <c r="K10" s="22">
        <v>-1.26</v>
      </c>
      <c r="L10" s="22">
        <v>0</v>
      </c>
      <c r="M10" s="22">
        <v>0.62</v>
      </c>
      <c r="N10" s="22">
        <v>-7.34</v>
      </c>
      <c r="O10" s="107">
        <f t="shared" si="3"/>
        <v>98.889999999999986</v>
      </c>
      <c r="P10" s="456">
        <f t="shared" si="4"/>
        <v>-0.62</v>
      </c>
      <c r="Q10" s="457">
        <f t="shared" si="5"/>
        <v>0.74</v>
      </c>
      <c r="R10" s="122">
        <f t="shared" si="0"/>
        <v>0.12</v>
      </c>
      <c r="S10" s="122">
        <f t="shared" si="1"/>
        <v>99.009999999999991</v>
      </c>
      <c r="T10" s="161">
        <f t="shared" si="2"/>
        <v>1.2134695115785217E-3</v>
      </c>
    </row>
    <row r="11" spans="1:20" x14ac:dyDescent="0.2">
      <c r="A11" s="39" t="s">
        <v>122</v>
      </c>
      <c r="B11" s="128">
        <v>814</v>
      </c>
      <c r="C11" s="22">
        <v>82.64</v>
      </c>
      <c r="D11" s="22">
        <v>-0.89</v>
      </c>
      <c r="E11" s="22">
        <v>-1.54</v>
      </c>
      <c r="F11" s="22">
        <v>3.18</v>
      </c>
      <c r="G11" s="22">
        <v>0.87</v>
      </c>
      <c r="H11" s="22">
        <v>0</v>
      </c>
      <c r="I11" s="22">
        <v>-7.0000000000000007E-2</v>
      </c>
      <c r="J11" s="22">
        <v>2.63</v>
      </c>
      <c r="K11" s="22">
        <v>-1.03</v>
      </c>
      <c r="L11" s="22">
        <v>0</v>
      </c>
      <c r="M11" s="22">
        <v>0.51</v>
      </c>
      <c r="N11" s="22">
        <v>-6.01</v>
      </c>
      <c r="O11" s="107">
        <f t="shared" si="3"/>
        <v>80.290000000000006</v>
      </c>
      <c r="P11" s="456">
        <f t="shared" si="4"/>
        <v>-0.51</v>
      </c>
      <c r="Q11" s="457">
        <f t="shared" si="5"/>
        <v>0.6</v>
      </c>
      <c r="R11" s="122">
        <f t="shared" si="0"/>
        <v>8.9999999999999969E-2</v>
      </c>
      <c r="S11" s="122">
        <f t="shared" si="1"/>
        <v>80.38000000000001</v>
      </c>
      <c r="T11" s="161">
        <f t="shared" si="2"/>
        <v>1.120936604807572E-3</v>
      </c>
    </row>
    <row r="12" spans="1:20" x14ac:dyDescent="0.2">
      <c r="A12" s="39" t="s">
        <v>123</v>
      </c>
      <c r="B12" s="128">
        <v>712</v>
      </c>
      <c r="C12" s="22">
        <v>71.8</v>
      </c>
      <c r="D12" s="22">
        <v>-0.78</v>
      </c>
      <c r="E12" s="22">
        <v>-1.35</v>
      </c>
      <c r="F12" s="22">
        <v>2.78</v>
      </c>
      <c r="G12" s="22">
        <v>0.76</v>
      </c>
      <c r="H12" s="22">
        <v>0</v>
      </c>
      <c r="I12" s="22">
        <v>-0.06</v>
      </c>
      <c r="J12" s="22">
        <v>2.2999999999999998</v>
      </c>
      <c r="K12" s="22">
        <v>-0.9</v>
      </c>
      <c r="L12" s="22">
        <v>0</v>
      </c>
      <c r="M12" s="22">
        <v>0.44</v>
      </c>
      <c r="N12" s="22">
        <v>-5.26</v>
      </c>
      <c r="O12" s="107">
        <f t="shared" si="3"/>
        <v>69.72999999999999</v>
      </c>
      <c r="P12" s="456">
        <f t="shared" si="4"/>
        <v>-0.44</v>
      </c>
      <c r="Q12" s="457">
        <f t="shared" si="5"/>
        <v>0.53</v>
      </c>
      <c r="R12" s="122">
        <f t="shared" si="0"/>
        <v>9.0000000000000024E-2</v>
      </c>
      <c r="S12" s="122">
        <f t="shared" si="1"/>
        <v>69.819999999999993</v>
      </c>
      <c r="T12" s="161">
        <f t="shared" si="2"/>
        <v>1.2906926717338311E-3</v>
      </c>
    </row>
    <row r="13" spans="1:20" x14ac:dyDescent="0.2">
      <c r="A13" s="39" t="s">
        <v>124</v>
      </c>
      <c r="B13" s="128">
        <v>656</v>
      </c>
      <c r="C13" s="22">
        <v>65.84</v>
      </c>
      <c r="D13" s="22">
        <v>-0.72</v>
      </c>
      <c r="E13" s="22">
        <v>-1.24</v>
      </c>
      <c r="F13" s="22">
        <v>2.56</v>
      </c>
      <c r="G13" s="22">
        <v>0.7</v>
      </c>
      <c r="H13" s="22">
        <v>0</v>
      </c>
      <c r="I13" s="22">
        <v>-0.05</v>
      </c>
      <c r="J13" s="22">
        <v>2.12</v>
      </c>
      <c r="K13" s="22">
        <v>-0.83</v>
      </c>
      <c r="L13" s="22">
        <v>0</v>
      </c>
      <c r="M13" s="22">
        <v>0.41</v>
      </c>
      <c r="N13" s="22">
        <v>-4.8499999999999996</v>
      </c>
      <c r="O13" s="107">
        <f t="shared" si="3"/>
        <v>63.940000000000005</v>
      </c>
      <c r="P13" s="456">
        <f t="shared" si="4"/>
        <v>-0.41</v>
      </c>
      <c r="Q13" s="457">
        <f t="shared" si="5"/>
        <v>0.49</v>
      </c>
      <c r="R13" s="122">
        <f t="shared" si="0"/>
        <v>8.0000000000000016E-2</v>
      </c>
      <c r="S13" s="122">
        <f t="shared" si="1"/>
        <v>64.02000000000001</v>
      </c>
      <c r="T13" s="161">
        <f t="shared" si="2"/>
        <v>1.2511729746637473E-3</v>
      </c>
    </row>
    <row r="14" spans="1:20" x14ac:dyDescent="0.2">
      <c r="A14" s="39" t="s">
        <v>125</v>
      </c>
      <c r="B14" s="128">
        <v>672</v>
      </c>
      <c r="C14" s="22">
        <v>67.540000000000006</v>
      </c>
      <c r="D14" s="22">
        <v>-0.74</v>
      </c>
      <c r="E14" s="22">
        <v>-1.27</v>
      </c>
      <c r="F14" s="22">
        <v>2.62</v>
      </c>
      <c r="G14" s="22">
        <v>0.72</v>
      </c>
      <c r="H14" s="22">
        <v>0</v>
      </c>
      <c r="I14" s="22">
        <v>-0.06</v>
      </c>
      <c r="J14" s="22">
        <v>2.17</v>
      </c>
      <c r="K14" s="22">
        <v>-0.85</v>
      </c>
      <c r="L14" s="22">
        <v>0</v>
      </c>
      <c r="M14" s="22">
        <v>0.42</v>
      </c>
      <c r="N14" s="22">
        <v>-4.96</v>
      </c>
      <c r="O14" s="107">
        <f t="shared" si="3"/>
        <v>65.590000000000032</v>
      </c>
      <c r="P14" s="456">
        <f t="shared" si="4"/>
        <v>-0.42</v>
      </c>
      <c r="Q14" s="457">
        <f t="shared" si="5"/>
        <v>0.5</v>
      </c>
      <c r="R14" s="122">
        <f t="shared" si="0"/>
        <v>8.0000000000000016E-2</v>
      </c>
      <c r="S14" s="122">
        <f t="shared" si="1"/>
        <v>65.67000000000003</v>
      </c>
      <c r="T14" s="161">
        <f t="shared" si="2"/>
        <v>1.2196981247141329E-3</v>
      </c>
    </row>
    <row r="15" spans="1:20" x14ac:dyDescent="0.2">
      <c r="A15" s="39" t="s">
        <v>126</v>
      </c>
      <c r="B15" s="128">
        <v>658</v>
      </c>
      <c r="C15" s="22">
        <v>66.06</v>
      </c>
      <c r="D15" s="22">
        <v>-0.72</v>
      </c>
      <c r="E15" s="22">
        <v>-1.25</v>
      </c>
      <c r="F15" s="22">
        <v>2.57</v>
      </c>
      <c r="G15" s="22">
        <v>0.7</v>
      </c>
      <c r="H15" s="22">
        <v>0</v>
      </c>
      <c r="I15" s="22">
        <v>-0.05</v>
      </c>
      <c r="J15" s="22">
        <v>2.12</v>
      </c>
      <c r="K15" s="22">
        <v>-0.84</v>
      </c>
      <c r="L15" s="22">
        <v>0</v>
      </c>
      <c r="M15" s="22">
        <v>0.41</v>
      </c>
      <c r="N15" s="22">
        <v>-4.8600000000000003</v>
      </c>
      <c r="O15" s="107">
        <f t="shared" si="3"/>
        <v>64.14</v>
      </c>
      <c r="P15" s="456">
        <f t="shared" si="4"/>
        <v>-0.41</v>
      </c>
      <c r="Q15" s="457">
        <f t="shared" si="5"/>
        <v>0.49</v>
      </c>
      <c r="R15" s="122">
        <f t="shared" si="0"/>
        <v>8.0000000000000016E-2</v>
      </c>
      <c r="S15" s="122">
        <f t="shared" si="1"/>
        <v>64.22</v>
      </c>
      <c r="T15" s="161">
        <f t="shared" si="2"/>
        <v>1.2472715933894607E-3</v>
      </c>
    </row>
    <row r="16" spans="1:20" x14ac:dyDescent="0.2">
      <c r="A16" s="39" t="s">
        <v>127</v>
      </c>
      <c r="B16" s="128">
        <v>647</v>
      </c>
      <c r="C16" s="22">
        <v>64.89</v>
      </c>
      <c r="D16" s="22">
        <v>-0.71</v>
      </c>
      <c r="E16" s="22">
        <v>-1.22</v>
      </c>
      <c r="F16" s="22">
        <v>2.5299999999999998</v>
      </c>
      <c r="G16" s="22">
        <v>0.69</v>
      </c>
      <c r="H16" s="22">
        <v>0</v>
      </c>
      <c r="I16" s="22">
        <v>-0.05</v>
      </c>
      <c r="J16" s="22">
        <v>2.09</v>
      </c>
      <c r="K16" s="22">
        <v>-0.82</v>
      </c>
      <c r="L16" s="22">
        <v>0</v>
      </c>
      <c r="M16" s="22">
        <v>0.4</v>
      </c>
      <c r="N16" s="22">
        <v>-4.78</v>
      </c>
      <c r="O16" s="107">
        <f t="shared" si="3"/>
        <v>63.020000000000024</v>
      </c>
      <c r="P16" s="456">
        <f t="shared" si="4"/>
        <v>-0.4</v>
      </c>
      <c r="Q16" s="457">
        <f t="shared" si="5"/>
        <v>0.48</v>
      </c>
      <c r="R16" s="122">
        <f t="shared" si="0"/>
        <v>7.999999999999996E-2</v>
      </c>
      <c r="S16" s="122">
        <f t="shared" si="1"/>
        <v>63.100000000000023</v>
      </c>
      <c r="T16" s="161">
        <f t="shared" si="2"/>
        <v>1.2694382735639468E-3</v>
      </c>
    </row>
    <row r="17" spans="1:20" x14ac:dyDescent="0.2">
      <c r="A17" s="39" t="s">
        <v>128</v>
      </c>
      <c r="B17" s="128">
        <v>808</v>
      </c>
      <c r="C17" s="22">
        <v>82</v>
      </c>
      <c r="D17" s="22">
        <v>-0.89</v>
      </c>
      <c r="E17" s="22">
        <v>-1.53</v>
      </c>
      <c r="F17" s="22">
        <v>3.16</v>
      </c>
      <c r="G17" s="22">
        <v>0.86</v>
      </c>
      <c r="H17" s="22">
        <v>0</v>
      </c>
      <c r="I17" s="22">
        <v>-7.0000000000000007E-2</v>
      </c>
      <c r="J17" s="22">
        <v>2.61</v>
      </c>
      <c r="K17" s="22">
        <v>-1.03</v>
      </c>
      <c r="L17" s="22">
        <v>0</v>
      </c>
      <c r="M17" s="22">
        <v>0.5</v>
      </c>
      <c r="N17" s="22">
        <v>-5.97</v>
      </c>
      <c r="O17" s="107">
        <f t="shared" si="3"/>
        <v>79.64</v>
      </c>
      <c r="P17" s="456">
        <f t="shared" si="4"/>
        <v>-0.5</v>
      </c>
      <c r="Q17" s="457">
        <f t="shared" si="5"/>
        <v>0.6</v>
      </c>
      <c r="R17" s="122">
        <f t="shared" si="0"/>
        <v>9.9999999999999978E-2</v>
      </c>
      <c r="S17" s="122">
        <f t="shared" si="1"/>
        <v>79.739999999999995</v>
      </c>
      <c r="T17" s="161">
        <f t="shared" si="2"/>
        <v>1.2556504269211448E-3</v>
      </c>
    </row>
    <row r="18" spans="1:20" x14ac:dyDescent="0.2">
      <c r="A18" s="39" t="s">
        <v>129</v>
      </c>
      <c r="B18" s="128">
        <v>995</v>
      </c>
      <c r="C18" s="22">
        <v>101.88</v>
      </c>
      <c r="D18" s="22">
        <v>-1.0900000000000001</v>
      </c>
      <c r="E18" s="22">
        <v>-1.88</v>
      </c>
      <c r="F18" s="22">
        <v>3.89</v>
      </c>
      <c r="G18" s="22">
        <v>1.06</v>
      </c>
      <c r="H18" s="22">
        <v>0</v>
      </c>
      <c r="I18" s="22">
        <v>-0.08</v>
      </c>
      <c r="J18" s="22">
        <v>3.21</v>
      </c>
      <c r="K18" s="22">
        <v>-1.26</v>
      </c>
      <c r="L18" s="22">
        <v>0</v>
      </c>
      <c r="M18" s="22">
        <v>0.62</v>
      </c>
      <c r="N18" s="22">
        <v>-7.35</v>
      </c>
      <c r="O18" s="107">
        <f t="shared" si="3"/>
        <v>99</v>
      </c>
      <c r="P18" s="456">
        <f t="shared" si="4"/>
        <v>-0.62</v>
      </c>
      <c r="Q18" s="457">
        <f t="shared" si="5"/>
        <v>0.74</v>
      </c>
      <c r="R18" s="122">
        <f t="shared" si="0"/>
        <v>0.12</v>
      </c>
      <c r="S18" s="122">
        <f t="shared" si="1"/>
        <v>99.12</v>
      </c>
      <c r="T18" s="161">
        <f t="shared" si="2"/>
        <v>1.2121212121212121E-3</v>
      </c>
    </row>
    <row r="19" spans="1:20" x14ac:dyDescent="0.2">
      <c r="A19" s="39" t="s">
        <v>130</v>
      </c>
      <c r="B19" s="128">
        <v>1255</v>
      </c>
      <c r="C19" s="22">
        <v>129.52000000000001</v>
      </c>
      <c r="D19" s="22">
        <v>-1.38</v>
      </c>
      <c r="E19" s="22">
        <v>-2.38</v>
      </c>
      <c r="F19" s="22">
        <v>4.9000000000000004</v>
      </c>
      <c r="G19" s="22">
        <v>1.34</v>
      </c>
      <c r="H19" s="22">
        <v>0</v>
      </c>
      <c r="I19" s="22">
        <v>-0.1</v>
      </c>
      <c r="J19" s="22">
        <v>4.05</v>
      </c>
      <c r="K19" s="22">
        <v>-1.6</v>
      </c>
      <c r="L19" s="22">
        <v>0</v>
      </c>
      <c r="M19" s="22">
        <v>0.78</v>
      </c>
      <c r="N19" s="22">
        <v>-9.27</v>
      </c>
      <c r="O19" s="107">
        <f t="shared" si="3"/>
        <v>125.86000000000006</v>
      </c>
      <c r="P19" s="456">
        <f t="shared" si="4"/>
        <v>-0.78</v>
      </c>
      <c r="Q19" s="457">
        <f t="shared" si="5"/>
        <v>0.93</v>
      </c>
      <c r="R19" s="122">
        <f t="shared" si="0"/>
        <v>0.15000000000000002</v>
      </c>
      <c r="S19" s="122">
        <f t="shared" si="1"/>
        <v>126.01000000000006</v>
      </c>
      <c r="T19" s="161">
        <f t="shared" si="2"/>
        <v>1.1918004131574761E-3</v>
      </c>
    </row>
    <row r="20" spans="1:20" x14ac:dyDescent="0.2"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07"/>
      <c r="P20" s="456"/>
      <c r="Q20" s="457"/>
      <c r="R20" s="122"/>
      <c r="S20" s="122"/>
      <c r="T20" s="161"/>
    </row>
    <row r="21" spans="1:20" ht="12" thickBot="1" x14ac:dyDescent="0.25">
      <c r="A21" s="155" t="s">
        <v>131</v>
      </c>
      <c r="B21" s="162">
        <f>SUM(B8:B20)</f>
        <v>10393</v>
      </c>
      <c r="C21" s="163">
        <f>SUM(C8:C20)</f>
        <v>1058.1099999999999</v>
      </c>
      <c r="D21" s="163">
        <f>SUM(D8:D20)</f>
        <v>-11.41</v>
      </c>
      <c r="E21" s="163">
        <f>SUM(E8:E20)</f>
        <v>-19.669999999999998</v>
      </c>
      <c r="F21" s="163">
        <f t="shared" ref="F21:S21" si="6">SUM(F8:F20)</f>
        <v>40.589999999999996</v>
      </c>
      <c r="G21" s="163">
        <f t="shared" si="6"/>
        <v>11.09</v>
      </c>
      <c r="H21" s="163">
        <f t="shared" si="6"/>
        <v>0</v>
      </c>
      <c r="I21" s="163">
        <f t="shared" si="6"/>
        <v>-0.85000000000000009</v>
      </c>
      <c r="J21" s="163">
        <f t="shared" si="6"/>
        <v>33.56</v>
      </c>
      <c r="K21" s="163">
        <f>SUM(K8:K20)</f>
        <v>-13.19</v>
      </c>
      <c r="L21" s="163">
        <f>SUM(L8:L20)</f>
        <v>0</v>
      </c>
      <c r="M21" s="163">
        <f t="shared" si="6"/>
        <v>6.4700000000000006</v>
      </c>
      <c r="N21" s="163">
        <f t="shared" si="6"/>
        <v>-76.759999999999991</v>
      </c>
      <c r="O21" s="121">
        <f t="shared" si="6"/>
        <v>1027.94</v>
      </c>
      <c r="P21" s="458">
        <f t="shared" si="6"/>
        <v>-6.4700000000000006</v>
      </c>
      <c r="Q21" s="459">
        <f t="shared" si="6"/>
        <v>7.7099999999999991</v>
      </c>
      <c r="R21" s="163">
        <f t="shared" si="6"/>
        <v>1.2400000000000002</v>
      </c>
      <c r="S21" s="163">
        <f t="shared" si="6"/>
        <v>1029.18</v>
      </c>
      <c r="T21" s="164">
        <f>+R21/O21</f>
        <v>1.2062960873202718E-3</v>
      </c>
    </row>
    <row r="22" spans="1:20" ht="12" thickTop="1" x14ac:dyDescent="0.2">
      <c r="A22" s="155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07"/>
      <c r="P22" s="456"/>
      <c r="Q22" s="457"/>
      <c r="R22" s="122"/>
      <c r="S22" s="122"/>
      <c r="T22" s="161"/>
    </row>
    <row r="23" spans="1:20" ht="12" thickBot="1" x14ac:dyDescent="0.25">
      <c r="A23" s="152" t="s">
        <v>132</v>
      </c>
      <c r="B23" s="162">
        <f>ROUND(+B21/12,0)</f>
        <v>866</v>
      </c>
      <c r="C23" s="163">
        <f>+C21/12</f>
        <v>88.17583333333333</v>
      </c>
      <c r="D23" s="163">
        <f>+D21/12</f>
        <v>-0.95083333333333331</v>
      </c>
      <c r="E23" s="163">
        <f>+E21/12</f>
        <v>-1.6391666666666664</v>
      </c>
      <c r="F23" s="163">
        <f t="shared" ref="F23:S23" si="7">+F21/12</f>
        <v>3.3824999999999998</v>
      </c>
      <c r="G23" s="163">
        <f t="shared" si="7"/>
        <v>0.92416666666666669</v>
      </c>
      <c r="H23" s="163">
        <f t="shared" si="7"/>
        <v>0</v>
      </c>
      <c r="I23" s="163">
        <f t="shared" si="7"/>
        <v>-7.0833333333333345E-2</v>
      </c>
      <c r="J23" s="163">
        <f t="shared" si="7"/>
        <v>2.7966666666666669</v>
      </c>
      <c r="K23" s="163">
        <f>+K21/12</f>
        <v>-1.0991666666666666</v>
      </c>
      <c r="L23" s="163">
        <f t="shared" si="7"/>
        <v>0</v>
      </c>
      <c r="M23" s="163">
        <f t="shared" si="7"/>
        <v>0.53916666666666668</v>
      </c>
      <c r="N23" s="163">
        <f t="shared" si="7"/>
        <v>-6.3966666666666656</v>
      </c>
      <c r="O23" s="121">
        <f t="shared" si="7"/>
        <v>85.661666666666676</v>
      </c>
      <c r="P23" s="458">
        <f>-M23</f>
        <v>-0.53916666666666668</v>
      </c>
      <c r="Q23" s="459">
        <f>ROUND($B23*$G$42,2)</f>
        <v>0.64</v>
      </c>
      <c r="R23" s="121">
        <f t="shared" si="7"/>
        <v>0.10333333333333335</v>
      </c>
      <c r="S23" s="163">
        <f t="shared" si="7"/>
        <v>85.765000000000001</v>
      </c>
      <c r="T23" s="164">
        <f>+R23/O23</f>
        <v>1.2062960873202716E-3</v>
      </c>
    </row>
    <row r="24" spans="1:20" ht="12" thickTop="1" x14ac:dyDescent="0.2"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07"/>
      <c r="P24" s="456"/>
      <c r="Q24" s="457"/>
      <c r="R24" s="107"/>
      <c r="S24" s="122"/>
    </row>
    <row r="25" spans="1:20" x14ac:dyDescent="0.2">
      <c r="A25" s="165" t="s">
        <v>303</v>
      </c>
      <c r="B25" s="25"/>
      <c r="C25" s="120">
        <f>+C21/$B$21*100</f>
        <v>10.180987202925044</v>
      </c>
      <c r="D25" s="120">
        <f t="shared" ref="D25:S25" si="8">+D21/$B$21*100</f>
        <v>-0.10978543250264601</v>
      </c>
      <c r="E25" s="120">
        <f t="shared" si="8"/>
        <v>-0.18926200327143267</v>
      </c>
      <c r="F25" s="120">
        <f t="shared" si="8"/>
        <v>0.39055133262773017</v>
      </c>
      <c r="G25" s="120">
        <f t="shared" si="8"/>
        <v>0.10670643702492062</v>
      </c>
      <c r="H25" s="120">
        <f t="shared" si="8"/>
        <v>0</v>
      </c>
      <c r="I25" s="120">
        <f t="shared" si="8"/>
        <v>-8.1785817377080742E-3</v>
      </c>
      <c r="J25" s="120">
        <f t="shared" si="8"/>
        <v>0.3229096507264505</v>
      </c>
      <c r="K25" s="120">
        <f>+K21/$B$21*100</f>
        <v>-0.1269123448474935</v>
      </c>
      <c r="L25" s="120">
        <f t="shared" si="8"/>
        <v>0</v>
      </c>
      <c r="M25" s="120">
        <f t="shared" si="8"/>
        <v>6.2253439815260277E-2</v>
      </c>
      <c r="N25" s="120">
        <f t="shared" si="8"/>
        <v>-0.73857404021937834</v>
      </c>
      <c r="O25" s="120">
        <f t="shared" si="8"/>
        <v>9.8906956605407501</v>
      </c>
      <c r="P25" s="460">
        <f t="shared" si="8"/>
        <v>-6.2253439815260277E-2</v>
      </c>
      <c r="Q25" s="461">
        <f t="shared" si="8"/>
        <v>7.4184547291446162E-2</v>
      </c>
      <c r="R25" s="120">
        <f t="shared" si="8"/>
        <v>1.1931107476185896E-2</v>
      </c>
      <c r="S25" s="120">
        <f t="shared" si="8"/>
        <v>9.9026267680169351</v>
      </c>
      <c r="T25" s="161"/>
    </row>
    <row r="26" spans="1:20" x14ac:dyDescent="0.2"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07"/>
      <c r="P26" s="456"/>
      <c r="Q26" s="457"/>
      <c r="R26" s="107"/>
      <c r="S26" s="122"/>
    </row>
    <row r="27" spans="1:20" ht="12" thickBot="1" x14ac:dyDescent="0.25">
      <c r="A27" s="152" t="s">
        <v>304</v>
      </c>
      <c r="B27" s="386">
        <f>ROUND(B23,-2)</f>
        <v>900</v>
      </c>
      <c r="C27" s="163">
        <f>ROUND($F$34+IF($B27&gt;600,(600*$F$37+(($B27-600)*$F$45)),$B27*$F$37),2)</f>
        <v>91.78</v>
      </c>
      <c r="D27" s="163">
        <f>ROUND($B27*$F$57,2)</f>
        <v>-0.99</v>
      </c>
      <c r="E27" s="163">
        <f>ROUND($B27*$F$58,2)</f>
        <v>-1.7</v>
      </c>
      <c r="F27" s="163">
        <f>ROUND($B27*$F$59,2)</f>
        <v>3.51</v>
      </c>
      <c r="G27" s="163">
        <f>ROUND($B27*$F$38,2)</f>
        <v>0.96</v>
      </c>
      <c r="H27" s="163">
        <f>ROUND($B27*$F$60,2)</f>
        <v>0</v>
      </c>
      <c r="I27" s="163">
        <f>ROUND($B27*$F$61,2)</f>
        <v>-7.0000000000000007E-2</v>
      </c>
      <c r="J27" s="163">
        <f>ROUND($B27*$F$39,2)</f>
        <v>2.91</v>
      </c>
      <c r="K27" s="163">
        <f>ROUND($B27*$F$41,2)</f>
        <v>-1.1399999999999999</v>
      </c>
      <c r="L27" s="163">
        <f>ROUND($B27*$F$40,2)</f>
        <v>0</v>
      </c>
      <c r="M27" s="163">
        <f>ROUND($B27*$F$42,2)</f>
        <v>0.56000000000000005</v>
      </c>
      <c r="N27" s="163">
        <f>ROUND($B27*$F$53,2)</f>
        <v>-6.65</v>
      </c>
      <c r="O27" s="121">
        <f>SUM(C27:N27)</f>
        <v>89.17</v>
      </c>
      <c r="P27" s="458">
        <f>-M27</f>
        <v>-0.56000000000000005</v>
      </c>
      <c r="Q27" s="459">
        <f>ROUND($B27*$G$42,2)</f>
        <v>0.67</v>
      </c>
      <c r="R27" s="121">
        <f>SUM(P27:Q27)</f>
        <v>0.10999999999999999</v>
      </c>
      <c r="S27" s="163">
        <f>+O27+R27</f>
        <v>89.28</v>
      </c>
      <c r="T27" s="164">
        <f>+R27/O27</f>
        <v>1.2335987439721877E-3</v>
      </c>
    </row>
    <row r="28" spans="1:20" ht="12" thickTop="1" x14ac:dyDescent="0.2">
      <c r="A28" s="152"/>
      <c r="B28" s="166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18"/>
      <c r="P28" s="456"/>
      <c r="Q28" s="457"/>
      <c r="R28" s="118"/>
      <c r="S28" s="167"/>
      <c r="T28" s="168"/>
    </row>
    <row r="29" spans="1:20" ht="12" thickBot="1" x14ac:dyDescent="0.25">
      <c r="A29" s="152" t="s">
        <v>305</v>
      </c>
      <c r="B29" s="162">
        <v>1000</v>
      </c>
      <c r="C29" s="163">
        <f>ROUND($F$34+IF($B29&gt;600,(600*$F$37+(($B29-600)*$F$45)),$B29*$F$37),2)</f>
        <v>102.41</v>
      </c>
      <c r="D29" s="163">
        <f>ROUND($B29*$F$57,2)</f>
        <v>-1.1000000000000001</v>
      </c>
      <c r="E29" s="163">
        <f>ROUND($B29*$F$58,2)</f>
        <v>-1.89</v>
      </c>
      <c r="F29" s="163">
        <f>ROUND($B29*$F$59,2)</f>
        <v>3.91</v>
      </c>
      <c r="G29" s="163">
        <f>ROUND($B29*$F$38,2)</f>
        <v>1.07</v>
      </c>
      <c r="H29" s="163">
        <f>ROUND($B29*$F$60,2)</f>
        <v>0</v>
      </c>
      <c r="I29" s="163">
        <f>ROUND($B29*$F$61,2)</f>
        <v>-0.08</v>
      </c>
      <c r="J29" s="163">
        <f>ROUND($B29*$F$39,2)</f>
        <v>3.23</v>
      </c>
      <c r="K29" s="163">
        <f>ROUND($B29*$F$41,2)</f>
        <v>-1.27</v>
      </c>
      <c r="L29" s="163">
        <f>ROUND($B29*$F$40,2)</f>
        <v>0</v>
      </c>
      <c r="M29" s="163">
        <f>ROUND($B29*$F$42,2)</f>
        <v>0.62</v>
      </c>
      <c r="N29" s="163">
        <f>ROUND($B29*$F$53,2)</f>
        <v>-7.39</v>
      </c>
      <c r="O29" s="121">
        <f>SUM(C29:N29)</f>
        <v>99.51</v>
      </c>
      <c r="P29" s="458">
        <f>-M29</f>
        <v>-0.62</v>
      </c>
      <c r="Q29" s="459">
        <f>ROUND($B29*$G$42,2)</f>
        <v>0.74</v>
      </c>
      <c r="R29" s="121">
        <f>SUM(P29:Q29)</f>
        <v>0.12</v>
      </c>
      <c r="S29" s="163">
        <f>+O29+R29</f>
        <v>99.63000000000001</v>
      </c>
      <c r="T29" s="432">
        <f>+R29/O29</f>
        <v>1.2059089538739825E-3</v>
      </c>
    </row>
    <row r="30" spans="1:20" ht="12.75" thickTop="1" thickBot="1" x14ac:dyDescent="0.25">
      <c r="P30" s="375"/>
      <c r="Q30" s="462"/>
    </row>
    <row r="32" spans="1:20" ht="45" x14ac:dyDescent="0.2">
      <c r="A32" s="169" t="s">
        <v>306</v>
      </c>
      <c r="B32" s="170"/>
      <c r="C32" s="170"/>
      <c r="D32" s="170"/>
      <c r="F32" s="430" t="s">
        <v>612</v>
      </c>
      <c r="G32" s="495" t="s">
        <v>476</v>
      </c>
    </row>
    <row r="33" spans="1:11" x14ac:dyDescent="0.2">
      <c r="A33" s="569" t="s">
        <v>133</v>
      </c>
      <c r="B33" s="569"/>
      <c r="C33" s="569"/>
      <c r="D33" s="569"/>
      <c r="F33" s="171"/>
      <c r="G33" s="172"/>
    </row>
    <row r="34" spans="1:11" x14ac:dyDescent="0.2">
      <c r="A34" s="570" t="s">
        <v>307</v>
      </c>
      <c r="B34" s="570"/>
      <c r="C34" s="570"/>
      <c r="D34" s="570"/>
      <c r="F34" s="261">
        <v>7.49</v>
      </c>
      <c r="G34" s="173">
        <f>+F34</f>
        <v>7.49</v>
      </c>
      <c r="H34" s="39" t="s">
        <v>134</v>
      </c>
    </row>
    <row r="35" spans="1:11" ht="12" thickBot="1" x14ac:dyDescent="0.25">
      <c r="A35" s="566" t="s">
        <v>135</v>
      </c>
      <c r="B35" s="566"/>
      <c r="C35" s="566"/>
      <c r="D35" s="566"/>
      <c r="F35" s="175">
        <f>SUM(F34:F34)</f>
        <v>7.49</v>
      </c>
      <c r="G35" s="176">
        <f>SUM(G34:G34)</f>
        <v>7.49</v>
      </c>
    </row>
    <row r="36" spans="1:11" ht="12" thickTop="1" x14ac:dyDescent="0.2">
      <c r="A36" s="569" t="s">
        <v>136</v>
      </c>
      <c r="B36" s="569"/>
      <c r="C36" s="569"/>
      <c r="D36" s="569"/>
      <c r="F36" s="271"/>
      <c r="G36" s="178"/>
    </row>
    <row r="37" spans="1:11" x14ac:dyDescent="0.2">
      <c r="A37" s="570" t="s">
        <v>137</v>
      </c>
      <c r="B37" s="570"/>
      <c r="C37" s="570"/>
      <c r="D37" s="570"/>
      <c r="F37" s="550">
        <v>8.7335999999999997E-2</v>
      </c>
      <c r="G37" s="179">
        <f>+F37</f>
        <v>8.7335999999999997E-2</v>
      </c>
      <c r="H37" s="39" t="s">
        <v>138</v>
      </c>
    </row>
    <row r="38" spans="1:11" x14ac:dyDescent="0.2">
      <c r="A38" s="571" t="s">
        <v>139</v>
      </c>
      <c r="B38" s="571"/>
      <c r="C38" s="571"/>
      <c r="D38" s="571"/>
      <c r="F38" s="550">
        <v>1.0679999999999999E-3</v>
      </c>
      <c r="G38" s="179">
        <f t="shared" ref="G38:G40" si="9">+F38</f>
        <v>1.0679999999999999E-3</v>
      </c>
      <c r="H38" s="39" t="s">
        <v>138</v>
      </c>
    </row>
    <row r="39" spans="1:11" x14ac:dyDescent="0.2">
      <c r="A39" s="571" t="s">
        <v>140</v>
      </c>
      <c r="B39" s="571"/>
      <c r="C39" s="571"/>
      <c r="D39" s="571"/>
      <c r="F39" s="550">
        <v>3.228E-3</v>
      </c>
      <c r="G39" s="179">
        <f t="shared" si="9"/>
        <v>3.228E-3</v>
      </c>
      <c r="H39" s="25" t="s">
        <v>138</v>
      </c>
      <c r="I39" s="25"/>
      <c r="J39" s="25"/>
      <c r="K39" s="25"/>
    </row>
    <row r="40" spans="1:11" x14ac:dyDescent="0.2">
      <c r="A40" s="360" t="s">
        <v>477</v>
      </c>
      <c r="B40" s="360"/>
      <c r="C40" s="360"/>
      <c r="D40" s="360"/>
      <c r="F40" s="550">
        <v>0</v>
      </c>
      <c r="G40" s="179">
        <f t="shared" si="9"/>
        <v>0</v>
      </c>
      <c r="H40" s="25"/>
      <c r="I40" s="25"/>
      <c r="J40" s="25"/>
      <c r="K40" s="25"/>
    </row>
    <row r="41" spans="1:11" x14ac:dyDescent="0.2">
      <c r="A41" s="360" t="s">
        <v>478</v>
      </c>
      <c r="B41" s="360"/>
      <c r="C41" s="360"/>
      <c r="D41" s="360"/>
      <c r="F41" s="550">
        <v>-1.271E-3</v>
      </c>
      <c r="G41" s="179">
        <f>+F41</f>
        <v>-1.271E-3</v>
      </c>
      <c r="H41" s="25" t="s">
        <v>138</v>
      </c>
      <c r="I41" s="25"/>
      <c r="J41" s="25"/>
      <c r="K41" s="25"/>
    </row>
    <row r="42" spans="1:11" x14ac:dyDescent="0.2">
      <c r="A42" s="572" t="s">
        <v>141</v>
      </c>
      <c r="B42" s="572"/>
      <c r="C42" s="572"/>
      <c r="D42" s="572"/>
      <c r="F42" s="549">
        <v>6.2100000000000002E-4</v>
      </c>
      <c r="G42" s="494">
        <f>'Summary of Rates'!E11</f>
        <v>7.3999999999999999E-4</v>
      </c>
      <c r="H42" s="25" t="s">
        <v>138</v>
      </c>
      <c r="I42" s="25"/>
      <c r="J42" s="25"/>
      <c r="K42" s="25"/>
    </row>
    <row r="43" spans="1:11" ht="12" thickBot="1" x14ac:dyDescent="0.25">
      <c r="A43" s="566" t="s">
        <v>142</v>
      </c>
      <c r="B43" s="566"/>
      <c r="C43" s="566"/>
      <c r="D43" s="566"/>
      <c r="F43" s="180">
        <f>SUM(F37:F42)</f>
        <v>9.0981999999999993E-2</v>
      </c>
      <c r="G43" s="181">
        <f>SUM(G37:G42)</f>
        <v>9.1101000000000001E-2</v>
      </c>
      <c r="H43" s="25" t="s">
        <v>138</v>
      </c>
      <c r="I43" s="25"/>
      <c r="J43" s="25"/>
      <c r="K43" s="25"/>
    </row>
    <row r="44" spans="1:11" ht="12" thickTop="1" x14ac:dyDescent="0.2">
      <c r="A44" s="569"/>
      <c r="B44" s="569"/>
      <c r="C44" s="569"/>
      <c r="D44" s="569"/>
      <c r="F44" s="182"/>
      <c r="G44" s="179"/>
    </row>
    <row r="45" spans="1:11" x14ac:dyDescent="0.2">
      <c r="A45" s="569" t="s">
        <v>143</v>
      </c>
      <c r="B45" s="569"/>
      <c r="C45" s="569"/>
      <c r="D45" s="569"/>
      <c r="F45" s="550">
        <v>0.106297</v>
      </c>
      <c r="G45" s="179">
        <f>+F45</f>
        <v>0.106297</v>
      </c>
      <c r="H45" s="39" t="s">
        <v>138</v>
      </c>
    </row>
    <row r="46" spans="1:11" x14ac:dyDescent="0.2">
      <c r="A46" s="571" t="s">
        <v>139</v>
      </c>
      <c r="B46" s="571"/>
      <c r="C46" s="571"/>
      <c r="D46" s="571"/>
      <c r="F46" s="550">
        <f>+F38</f>
        <v>1.0679999999999999E-3</v>
      </c>
      <c r="G46" s="179">
        <f>+G38</f>
        <v>1.0679999999999999E-3</v>
      </c>
      <c r="H46" s="39" t="s">
        <v>138</v>
      </c>
    </row>
    <row r="47" spans="1:11" x14ac:dyDescent="0.2">
      <c r="A47" s="360" t="s">
        <v>140</v>
      </c>
      <c r="B47" s="360"/>
      <c r="C47" s="360"/>
      <c r="D47" s="360"/>
      <c r="F47" s="550">
        <f>+F39</f>
        <v>3.228E-3</v>
      </c>
      <c r="G47" s="179">
        <f>+F47</f>
        <v>3.228E-3</v>
      </c>
      <c r="H47" s="39" t="s">
        <v>138</v>
      </c>
    </row>
    <row r="48" spans="1:11" x14ac:dyDescent="0.2">
      <c r="A48" s="360" t="s">
        <v>477</v>
      </c>
      <c r="B48" s="360"/>
      <c r="C48" s="360"/>
      <c r="D48" s="360"/>
      <c r="F48" s="550">
        <f>+F40</f>
        <v>0</v>
      </c>
      <c r="G48" s="179">
        <f>+F48</f>
        <v>0</v>
      </c>
    </row>
    <row r="49" spans="1:20" x14ac:dyDescent="0.2">
      <c r="A49" s="360" t="s">
        <v>478</v>
      </c>
      <c r="B49" s="360"/>
      <c r="C49" s="360"/>
      <c r="D49" s="360"/>
      <c r="F49" s="550">
        <f>+F41</f>
        <v>-1.271E-3</v>
      </c>
      <c r="G49" s="179">
        <f>+F49</f>
        <v>-1.271E-3</v>
      </c>
      <c r="H49" s="25" t="s">
        <v>138</v>
      </c>
      <c r="I49" s="25"/>
      <c r="J49" s="25"/>
      <c r="K49" s="25"/>
    </row>
    <row r="50" spans="1:20" x14ac:dyDescent="0.2">
      <c r="A50" s="360" t="s">
        <v>141</v>
      </c>
      <c r="B50" s="360"/>
      <c r="C50" s="360"/>
      <c r="D50" s="360"/>
      <c r="F50" s="550">
        <f>+F42</f>
        <v>6.2100000000000002E-4</v>
      </c>
      <c r="G50" s="179">
        <f>G42</f>
        <v>7.3999999999999999E-4</v>
      </c>
      <c r="H50" s="25" t="s">
        <v>138</v>
      </c>
      <c r="I50" s="25"/>
      <c r="J50" s="25"/>
      <c r="K50" s="25"/>
    </row>
    <row r="51" spans="1:20" ht="12" thickBot="1" x14ac:dyDescent="0.25">
      <c r="A51" s="566" t="s">
        <v>144</v>
      </c>
      <c r="B51" s="566"/>
      <c r="C51" s="566"/>
      <c r="D51" s="566"/>
      <c r="F51" s="180">
        <f>SUM(F45:F50)</f>
        <v>0.109943</v>
      </c>
      <c r="G51" s="181">
        <f>SUM(G45:G50)</f>
        <v>0.11006200000000001</v>
      </c>
      <c r="H51" s="25" t="s">
        <v>138</v>
      </c>
      <c r="I51" s="25"/>
      <c r="J51" s="25"/>
      <c r="K51" s="25"/>
    </row>
    <row r="52" spans="1:20" ht="12" thickTop="1" x14ac:dyDescent="0.2">
      <c r="A52" s="569"/>
      <c r="B52" s="569"/>
      <c r="C52" s="569"/>
      <c r="D52" s="569"/>
      <c r="F52" s="182"/>
      <c r="G52" s="179"/>
      <c r="H52" s="25"/>
      <c r="I52" s="25"/>
      <c r="J52" s="25"/>
      <c r="K52" s="25"/>
    </row>
    <row r="53" spans="1:20" x14ac:dyDescent="0.2">
      <c r="A53" s="566" t="s">
        <v>151</v>
      </c>
      <c r="B53" s="566"/>
      <c r="C53" s="566"/>
      <c r="D53" s="566"/>
      <c r="F53" s="550">
        <v>-7.3861270000000001E-3</v>
      </c>
      <c r="G53" s="179">
        <v>-7.4060000000000003E-3</v>
      </c>
      <c r="H53" s="25" t="s">
        <v>138</v>
      </c>
      <c r="I53" s="25"/>
      <c r="J53" s="25"/>
      <c r="K53" s="25"/>
    </row>
    <row r="54" spans="1:20" x14ac:dyDescent="0.2">
      <c r="A54" s="566" t="s">
        <v>149</v>
      </c>
      <c r="B54" s="566"/>
      <c r="C54" s="566"/>
      <c r="D54" s="566"/>
      <c r="F54" s="550">
        <v>0</v>
      </c>
      <c r="G54" s="179">
        <f>+F54</f>
        <v>0</v>
      </c>
      <c r="H54" s="25" t="s">
        <v>138</v>
      </c>
    </row>
    <row r="55" spans="1:20" x14ac:dyDescent="0.2">
      <c r="A55" s="569"/>
      <c r="B55" s="569"/>
      <c r="C55" s="569"/>
      <c r="D55" s="569"/>
      <c r="F55" s="182"/>
      <c r="G55" s="179"/>
    </row>
    <row r="56" spans="1:20" x14ac:dyDescent="0.2">
      <c r="A56" s="569" t="s">
        <v>308</v>
      </c>
      <c r="B56" s="569"/>
      <c r="C56" s="569"/>
      <c r="D56" s="569"/>
      <c r="F56" s="182"/>
      <c r="G56" s="179"/>
      <c r="H56" s="39" t="s">
        <v>138</v>
      </c>
    </row>
    <row r="57" spans="1:20" x14ac:dyDescent="0.2">
      <c r="A57" s="570" t="s">
        <v>145</v>
      </c>
      <c r="B57" s="570"/>
      <c r="C57" s="570"/>
      <c r="D57" s="570"/>
      <c r="E57" s="25"/>
      <c r="F57" s="550">
        <v>-1.098E-3</v>
      </c>
      <c r="G57" s="179">
        <f>+F57</f>
        <v>-1.098E-3</v>
      </c>
      <c r="H57" s="39" t="s">
        <v>138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1:20" x14ac:dyDescent="0.2">
      <c r="A58" s="570" t="s">
        <v>146</v>
      </c>
      <c r="B58" s="570"/>
      <c r="C58" s="570"/>
      <c r="D58" s="570"/>
      <c r="F58" s="550">
        <v>-1.8929999999999999E-3</v>
      </c>
      <c r="G58" s="179">
        <f>+F58</f>
        <v>-1.8929999999999999E-3</v>
      </c>
      <c r="H58" s="25" t="s">
        <v>138</v>
      </c>
      <c r="I58" s="25"/>
      <c r="J58" s="25"/>
      <c r="K58" s="25"/>
    </row>
    <row r="59" spans="1:20" x14ac:dyDescent="0.2">
      <c r="A59" s="570" t="s">
        <v>147</v>
      </c>
      <c r="B59" s="570"/>
      <c r="C59" s="570"/>
      <c r="D59" s="570"/>
      <c r="F59" s="550">
        <v>3.9050000000000001E-3</v>
      </c>
      <c r="G59" s="179">
        <f>+F59</f>
        <v>3.9050000000000001E-3</v>
      </c>
      <c r="H59" s="25" t="s">
        <v>138</v>
      </c>
      <c r="I59" s="25"/>
      <c r="J59" s="25"/>
      <c r="K59" s="25"/>
      <c r="L59" s="122"/>
    </row>
    <row r="60" spans="1:20" x14ac:dyDescent="0.2">
      <c r="A60" s="570" t="s">
        <v>148</v>
      </c>
      <c r="B60" s="570"/>
      <c r="C60" s="570"/>
      <c r="D60" s="570"/>
      <c r="F60" s="550">
        <v>0</v>
      </c>
      <c r="G60" s="179">
        <f t="shared" ref="G60:G61" si="10">+F60</f>
        <v>0</v>
      </c>
      <c r="H60" s="25" t="s">
        <v>138</v>
      </c>
      <c r="I60" s="25"/>
      <c r="J60" s="25"/>
      <c r="K60" s="25"/>
    </row>
    <row r="61" spans="1:20" x14ac:dyDescent="0.2">
      <c r="A61" s="570" t="s">
        <v>150</v>
      </c>
      <c r="B61" s="570"/>
      <c r="C61" s="570"/>
      <c r="D61" s="570"/>
      <c r="F61" s="550">
        <v>-8.2000000000000001E-5</v>
      </c>
      <c r="G61" s="179">
        <f t="shared" si="10"/>
        <v>-8.2000000000000001E-5</v>
      </c>
      <c r="H61" s="25" t="s">
        <v>138</v>
      </c>
      <c r="I61" s="25"/>
      <c r="J61" s="25"/>
      <c r="K61" s="25"/>
    </row>
    <row r="62" spans="1:20" ht="12" thickBot="1" x14ac:dyDescent="0.25">
      <c r="A62" s="566" t="s">
        <v>309</v>
      </c>
      <c r="B62" s="566"/>
      <c r="C62" s="566"/>
      <c r="D62" s="566"/>
      <c r="F62" s="180">
        <f>SUM(F57:F61)</f>
        <v>8.3200000000000027E-4</v>
      </c>
      <c r="G62" s="181">
        <f>SUM(G57:G61)</f>
        <v>8.3200000000000027E-4</v>
      </c>
      <c r="H62" s="25" t="s">
        <v>138</v>
      </c>
    </row>
    <row r="63" spans="1:20" ht="12" thickTop="1" x14ac:dyDescent="0.2">
      <c r="A63" s="569"/>
      <c r="B63" s="569"/>
      <c r="C63" s="569"/>
      <c r="D63" s="569"/>
      <c r="F63" s="177"/>
      <c r="G63" s="178"/>
    </row>
    <row r="64" spans="1:20" x14ac:dyDescent="0.2">
      <c r="A64" s="566" t="s">
        <v>310</v>
      </c>
      <c r="B64" s="566"/>
      <c r="C64" s="566"/>
      <c r="D64" s="566"/>
      <c r="F64" s="183">
        <f>SUM(F43,F53:F54,F62)</f>
        <v>8.4427872999999987E-2</v>
      </c>
      <c r="G64" s="174">
        <f>SUM(G43,G53:G54,G62)</f>
        <v>8.4527000000000005E-2</v>
      </c>
      <c r="H64" s="25" t="s">
        <v>138</v>
      </c>
    </row>
    <row r="65" spans="1:20" x14ac:dyDescent="0.2">
      <c r="A65" s="566" t="s">
        <v>311</v>
      </c>
      <c r="B65" s="566"/>
      <c r="C65" s="566"/>
      <c r="D65" s="566"/>
      <c r="F65" s="184">
        <f>SUM(F51,F53:F54,F62)</f>
        <v>0.10338887299999999</v>
      </c>
      <c r="G65" s="185">
        <f>SUM(G51,G53:G54,G62)</f>
        <v>0.10348800000000001</v>
      </c>
      <c r="H65" s="25" t="s">
        <v>138</v>
      </c>
    </row>
    <row r="68" spans="1:20" ht="12" thickBot="1" x14ac:dyDescent="0.25"/>
    <row r="69" spans="1:20" x14ac:dyDescent="0.2">
      <c r="A69" s="573" t="s">
        <v>613</v>
      </c>
      <c r="B69" s="574"/>
      <c r="C69" s="574"/>
      <c r="D69" s="575"/>
    </row>
    <row r="70" spans="1:20" ht="56.25" x14ac:dyDescent="0.2">
      <c r="A70" s="377"/>
      <c r="B70" s="378" t="s">
        <v>312</v>
      </c>
      <c r="C70" s="378" t="s">
        <v>313</v>
      </c>
      <c r="D70" s="379" t="s">
        <v>314</v>
      </c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</row>
    <row r="71" spans="1:20" x14ac:dyDescent="0.2">
      <c r="A71" s="373" t="str">
        <f t="shared" ref="A71:A82" si="11">+A8</f>
        <v>January</v>
      </c>
      <c r="B71" s="433">
        <v>1242286999.9999998</v>
      </c>
      <c r="C71" s="433">
        <v>1044607</v>
      </c>
      <c r="D71" s="374">
        <f>ROUND(+B71/C71,0)</f>
        <v>1189</v>
      </c>
    </row>
    <row r="72" spans="1:20" x14ac:dyDescent="0.2">
      <c r="A72" s="373" t="str">
        <f t="shared" si="11"/>
        <v>February</v>
      </c>
      <c r="B72" s="433">
        <v>1038556999.9999999</v>
      </c>
      <c r="C72" s="433">
        <v>1045872</v>
      </c>
      <c r="D72" s="374">
        <f t="shared" ref="D72:D82" si="12">ROUND(+B72/C72,0)</f>
        <v>993</v>
      </c>
    </row>
    <row r="73" spans="1:20" x14ac:dyDescent="0.2">
      <c r="A73" s="373" t="str">
        <f t="shared" si="11"/>
        <v>March</v>
      </c>
      <c r="B73" s="433">
        <v>1040175999.9999996</v>
      </c>
      <c r="C73" s="433">
        <v>1046870</v>
      </c>
      <c r="D73" s="374">
        <f t="shared" si="12"/>
        <v>994</v>
      </c>
    </row>
    <row r="74" spans="1:20" x14ac:dyDescent="0.2">
      <c r="A74" s="373" t="str">
        <f t="shared" si="11"/>
        <v>April</v>
      </c>
      <c r="B74" s="433">
        <v>852976000</v>
      </c>
      <c r="C74" s="433">
        <v>1047705</v>
      </c>
      <c r="D74" s="374">
        <f t="shared" si="12"/>
        <v>814</v>
      </c>
    </row>
    <row r="75" spans="1:20" x14ac:dyDescent="0.2">
      <c r="A75" s="373" t="str">
        <f t="shared" si="11"/>
        <v>May</v>
      </c>
      <c r="B75" s="433">
        <v>737952000.00000012</v>
      </c>
      <c r="C75" s="433">
        <v>1035847</v>
      </c>
      <c r="D75" s="374">
        <f t="shared" si="12"/>
        <v>712</v>
      </c>
    </row>
    <row r="76" spans="1:20" x14ac:dyDescent="0.2">
      <c r="A76" s="373" t="str">
        <f t="shared" si="11"/>
        <v>June</v>
      </c>
      <c r="B76" s="433">
        <v>680005999.99999988</v>
      </c>
      <c r="C76" s="433">
        <v>1036691</v>
      </c>
      <c r="D76" s="374">
        <f t="shared" si="12"/>
        <v>656</v>
      </c>
    </row>
    <row r="77" spans="1:20" x14ac:dyDescent="0.2">
      <c r="A77" s="373" t="str">
        <f t="shared" si="11"/>
        <v>July</v>
      </c>
      <c r="B77" s="433">
        <v>696924000.00000012</v>
      </c>
      <c r="C77" s="433">
        <v>1037136</v>
      </c>
      <c r="D77" s="374">
        <f t="shared" si="12"/>
        <v>672</v>
      </c>
    </row>
    <row r="78" spans="1:20" x14ac:dyDescent="0.2">
      <c r="A78" s="373" t="str">
        <f t="shared" si="11"/>
        <v>August</v>
      </c>
      <c r="B78" s="433">
        <v>682561999.99999988</v>
      </c>
      <c r="C78" s="433">
        <v>1037921</v>
      </c>
      <c r="D78" s="374">
        <f t="shared" si="12"/>
        <v>658</v>
      </c>
    </row>
    <row r="79" spans="1:20" x14ac:dyDescent="0.2">
      <c r="A79" s="373" t="str">
        <f t="shared" si="11"/>
        <v>September</v>
      </c>
      <c r="B79" s="433">
        <v>672653999.99999988</v>
      </c>
      <c r="C79" s="433">
        <v>1039166</v>
      </c>
      <c r="D79" s="374">
        <f t="shared" si="12"/>
        <v>647</v>
      </c>
    </row>
    <row r="80" spans="1:20" x14ac:dyDescent="0.2">
      <c r="A80" s="373" t="str">
        <f t="shared" si="11"/>
        <v>October</v>
      </c>
      <c r="B80" s="433">
        <v>830134000</v>
      </c>
      <c r="C80" s="433">
        <v>1027933</v>
      </c>
      <c r="D80" s="374">
        <f t="shared" si="12"/>
        <v>808</v>
      </c>
    </row>
    <row r="81" spans="1:4" x14ac:dyDescent="0.2">
      <c r="A81" s="373" t="str">
        <f t="shared" si="11"/>
        <v>November</v>
      </c>
      <c r="B81" s="433">
        <v>1024677000.0000001</v>
      </c>
      <c r="C81" s="433">
        <v>1029469</v>
      </c>
      <c r="D81" s="374">
        <f t="shared" si="12"/>
        <v>995</v>
      </c>
    </row>
    <row r="82" spans="1:4" x14ac:dyDescent="0.2">
      <c r="A82" s="373" t="str">
        <f t="shared" si="11"/>
        <v>December</v>
      </c>
      <c r="B82" s="434">
        <v>1293746999.9999998</v>
      </c>
      <c r="C82" s="434">
        <v>1030732</v>
      </c>
      <c r="D82" s="380">
        <f t="shared" si="12"/>
        <v>1255</v>
      </c>
    </row>
    <row r="83" spans="1:4" x14ac:dyDescent="0.2">
      <c r="A83" s="381" t="s">
        <v>79</v>
      </c>
      <c r="B83" s="382">
        <v>10792652000</v>
      </c>
      <c r="C83" s="382">
        <v>12459949</v>
      </c>
      <c r="D83" s="383">
        <f>SUM(D71:D82)</f>
        <v>10393</v>
      </c>
    </row>
    <row r="84" spans="1:4" x14ac:dyDescent="0.2">
      <c r="A84" s="373"/>
      <c r="B84" s="40"/>
      <c r="C84" s="40"/>
      <c r="D84" s="374"/>
    </row>
    <row r="85" spans="1:4" ht="12" thickBot="1" x14ac:dyDescent="0.25">
      <c r="A85" s="375"/>
      <c r="B85" s="376"/>
      <c r="C85" s="384" t="s">
        <v>171</v>
      </c>
      <c r="D85" s="385">
        <f>ROUND(AVERAGE(D71:D82),0)</f>
        <v>866</v>
      </c>
    </row>
    <row r="86" spans="1:4" x14ac:dyDescent="0.2">
      <c r="D86" s="160"/>
    </row>
    <row r="87" spans="1:4" x14ac:dyDescent="0.2">
      <c r="D87" s="160"/>
    </row>
  </sheetData>
  <mergeCells count="33">
    <mergeCell ref="A63:D63"/>
    <mergeCell ref="A64:D64"/>
    <mergeCell ref="A65:D65"/>
    <mergeCell ref="A69:D69"/>
    <mergeCell ref="A1:T1"/>
    <mergeCell ref="A2:T2"/>
    <mergeCell ref="A3:T3"/>
    <mergeCell ref="A4:T4"/>
    <mergeCell ref="A57:D57"/>
    <mergeCell ref="A58:D58"/>
    <mergeCell ref="A59:D59"/>
    <mergeCell ref="A60:D60"/>
    <mergeCell ref="A61:D61"/>
    <mergeCell ref="A62:D62"/>
    <mergeCell ref="A51:D51"/>
    <mergeCell ref="A52:D52"/>
    <mergeCell ref="A53:D53"/>
    <mergeCell ref="A54:D54"/>
    <mergeCell ref="A55:D55"/>
    <mergeCell ref="A56:D56"/>
    <mergeCell ref="A44:D44"/>
    <mergeCell ref="A45:D45"/>
    <mergeCell ref="A46:D46"/>
    <mergeCell ref="A43:D43"/>
    <mergeCell ref="C6:O6"/>
    <mergeCell ref="A33:D33"/>
    <mergeCell ref="A34:D34"/>
    <mergeCell ref="A35:D35"/>
    <mergeCell ref="A36:D36"/>
    <mergeCell ref="A37:D37"/>
    <mergeCell ref="A38:D38"/>
    <mergeCell ref="A39:D39"/>
    <mergeCell ref="A42:D42"/>
  </mergeCells>
  <printOptions horizontalCentered="1"/>
  <pageMargins left="0.45" right="0.45" top="0.75" bottom="0.75" header="0.3" footer="0.3"/>
  <pageSetup scale="48" orientation="landscape" blackAndWhite="1" r:id="rId1"/>
  <headerFooter>
    <oddFooter>&amp;R&amp;F
&amp;A</oddFooter>
  </headerFooter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C000"/>
    <pageSetUpPr fitToPage="1"/>
  </sheetPr>
  <dimension ref="A1"/>
  <sheetViews>
    <sheetView topLeftCell="A29" workbookViewId="0">
      <selection activeCell="J45" sqref="J45"/>
    </sheetView>
  </sheetViews>
  <sheetFormatPr defaultRowHeight="15" x14ac:dyDescent="0.25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N43"/>
  <sheetViews>
    <sheetView zoomScaleNormal="100" workbookViewId="0">
      <selection activeCell="D18" sqref="D18"/>
    </sheetView>
  </sheetViews>
  <sheetFormatPr defaultColWidth="9.140625" defaultRowHeight="11.25" x14ac:dyDescent="0.2"/>
  <cols>
    <col min="1" max="1" width="4.7109375" style="87" bestFit="1" customWidth="1"/>
    <col min="2" max="2" width="37.140625" style="87" bestFit="1" customWidth="1"/>
    <col min="3" max="3" width="11.7109375" style="87" bestFit="1" customWidth="1"/>
    <col min="4" max="4" width="10.7109375" style="87" bestFit="1" customWidth="1"/>
    <col min="5" max="5" width="9.85546875" style="87" bestFit="1" customWidth="1"/>
    <col min="6" max="6" width="11.140625" style="87" customWidth="1"/>
    <col min="7" max="9" width="9.85546875" style="87" bestFit="1" customWidth="1"/>
    <col min="10" max="10" width="9.28515625" style="87" bestFit="1" customWidth="1"/>
    <col min="11" max="16384" width="9.140625" style="87"/>
  </cols>
  <sheetData>
    <row r="1" spans="1:14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4"/>
      <c r="L1" s="4"/>
      <c r="M1" s="4"/>
      <c r="N1" s="4"/>
    </row>
    <row r="2" spans="1:14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552"/>
      <c r="G2" s="552"/>
      <c r="H2" s="552"/>
      <c r="I2" s="552"/>
      <c r="J2" s="552"/>
      <c r="K2" s="4"/>
      <c r="L2" s="4"/>
      <c r="M2" s="4"/>
      <c r="N2" s="4"/>
    </row>
    <row r="3" spans="1:14" x14ac:dyDescent="0.2">
      <c r="A3" s="576" t="s">
        <v>204</v>
      </c>
      <c r="B3" s="576"/>
      <c r="C3" s="576"/>
      <c r="D3" s="576"/>
      <c r="E3" s="576"/>
      <c r="F3" s="576"/>
      <c r="G3" s="576"/>
      <c r="H3" s="576"/>
      <c r="I3" s="576"/>
      <c r="J3" s="576"/>
      <c r="K3" s="4"/>
      <c r="L3" s="4"/>
      <c r="M3" s="4"/>
      <c r="N3" s="4"/>
    </row>
    <row r="4" spans="1:14" x14ac:dyDescent="0.2">
      <c r="A4" s="562" t="str">
        <f>'Delivery Rate Change Calc'!A4:H4</f>
        <v>Proposed Effective May 1, 2020</v>
      </c>
      <c r="B4" s="562"/>
      <c r="C4" s="562"/>
      <c r="D4" s="562"/>
      <c r="E4" s="562"/>
      <c r="F4" s="562"/>
      <c r="G4" s="562"/>
      <c r="H4" s="562"/>
      <c r="I4" s="562"/>
      <c r="J4" s="562"/>
      <c r="K4" s="4"/>
      <c r="L4" s="4"/>
      <c r="M4" s="4"/>
      <c r="N4" s="4"/>
    </row>
    <row r="5" spans="1:14" x14ac:dyDescent="0.2">
      <c r="A5" s="12"/>
      <c r="B5" s="12"/>
      <c r="C5" s="12"/>
      <c r="D5" s="12"/>
      <c r="E5" s="12"/>
      <c r="F5" s="12"/>
      <c r="G5" s="12"/>
      <c r="H5" s="12"/>
    </row>
    <row r="6" spans="1:14" x14ac:dyDescent="0.2">
      <c r="A6" s="7" t="s">
        <v>205</v>
      </c>
      <c r="B6" s="12"/>
      <c r="C6" s="12"/>
      <c r="D6" s="9" t="s">
        <v>3</v>
      </c>
      <c r="E6" s="9" t="s">
        <v>4</v>
      </c>
      <c r="F6" s="9" t="s">
        <v>4</v>
      </c>
      <c r="G6" s="9" t="s">
        <v>3</v>
      </c>
      <c r="H6" s="9" t="s">
        <v>4</v>
      </c>
      <c r="I6" s="9" t="s">
        <v>4</v>
      </c>
      <c r="J6" s="9" t="s">
        <v>4</v>
      </c>
    </row>
    <row r="7" spans="1:14" ht="22.5" x14ac:dyDescent="0.2">
      <c r="A7" s="94" t="s">
        <v>5</v>
      </c>
      <c r="B7" s="11"/>
      <c r="C7" s="33" t="s">
        <v>6</v>
      </c>
      <c r="D7" s="10">
        <v>7</v>
      </c>
      <c r="E7" s="10" t="s">
        <v>7</v>
      </c>
      <c r="F7" s="365" t="s">
        <v>8</v>
      </c>
      <c r="G7" s="10" t="s">
        <v>401</v>
      </c>
      <c r="H7" s="10" t="s">
        <v>24</v>
      </c>
      <c r="I7" s="10" t="s">
        <v>25</v>
      </c>
      <c r="J7" s="10" t="s">
        <v>160</v>
      </c>
    </row>
    <row r="8" spans="1:14" x14ac:dyDescent="0.2">
      <c r="A8" s="12"/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3" t="s">
        <v>67</v>
      </c>
      <c r="I8" s="95" t="s">
        <v>68</v>
      </c>
      <c r="J8" s="95" t="s">
        <v>69</v>
      </c>
    </row>
    <row r="9" spans="1:14" x14ac:dyDescent="0.2">
      <c r="A9" s="13">
        <v>1</v>
      </c>
      <c r="B9" s="14"/>
      <c r="C9" s="13"/>
      <c r="D9" s="13"/>
      <c r="E9" s="13"/>
      <c r="F9" s="12"/>
      <c r="G9" s="12"/>
      <c r="H9" s="13"/>
      <c r="I9" s="95"/>
      <c r="J9" s="95"/>
    </row>
    <row r="10" spans="1:14" x14ac:dyDescent="0.2">
      <c r="A10" s="13">
        <f t="shared" ref="A10:A26" si="0">A9+1</f>
        <v>2</v>
      </c>
      <c r="B10" s="12" t="s">
        <v>436</v>
      </c>
      <c r="C10" s="95" t="s">
        <v>195</v>
      </c>
      <c r="D10" s="50">
        <f>'Electric Account Balance'!CM13</f>
        <v>-105430.11549610551</v>
      </c>
      <c r="E10" s="50">
        <f>'Electric Account Balance'!CM31</f>
        <v>739175.39827278047</v>
      </c>
      <c r="F10" s="50">
        <f>'Electric Account Balance'!CM39</f>
        <v>187036.08122311137</v>
      </c>
      <c r="G10" s="50">
        <f>'Electric Account Balance'!CM47</f>
        <v>85684.645457159408</v>
      </c>
      <c r="H10" s="50">
        <f>'Electric Account Balance'!CM54</f>
        <v>64402.829213450546</v>
      </c>
      <c r="I10" s="50">
        <f>'Electric Account Balance'!CM62</f>
        <v>60636.217563887723</v>
      </c>
      <c r="J10" s="50">
        <f>'Electric Account Balance'!CM70</f>
        <v>5886.3773996180535</v>
      </c>
    </row>
    <row r="11" spans="1:14" x14ac:dyDescent="0.2">
      <c r="A11" s="13">
        <f t="shared" si="0"/>
        <v>3</v>
      </c>
      <c r="D11" s="50"/>
      <c r="E11" s="50"/>
      <c r="F11" s="50"/>
      <c r="G11" s="50"/>
      <c r="H11" s="50"/>
      <c r="I11" s="50"/>
      <c r="J11" s="50"/>
    </row>
    <row r="12" spans="1:14" x14ac:dyDescent="0.2">
      <c r="A12" s="13">
        <f t="shared" si="0"/>
        <v>4</v>
      </c>
      <c r="B12" s="12" t="s">
        <v>467</v>
      </c>
      <c r="C12" s="95" t="s">
        <v>195</v>
      </c>
      <c r="D12" s="50">
        <f>'Electric Account Balance'!CI78</f>
        <v>5821625.6299999999</v>
      </c>
      <c r="E12" s="50">
        <f>'Electric Account Balance'!CI97</f>
        <v>3078273.419999999</v>
      </c>
      <c r="F12" s="50">
        <f>'Electric Account Balance'!CI105</f>
        <v>1565533.0600000003</v>
      </c>
      <c r="G12" s="50">
        <f>'Electric Account Balance'!CI113</f>
        <v>1088786.6069971784</v>
      </c>
      <c r="H12" s="50">
        <f>'Electric Account Balance'!CI122</f>
        <v>754442.50999999978</v>
      </c>
      <c r="I12" s="50">
        <f>'Electric Account Balance'!CI132</f>
        <v>1067138.3699999999</v>
      </c>
      <c r="J12" s="50">
        <f>'Electric Account Balance'!CI140</f>
        <v>0</v>
      </c>
    </row>
    <row r="13" spans="1:14" x14ac:dyDescent="0.2">
      <c r="A13" s="13">
        <f t="shared" si="0"/>
        <v>5</v>
      </c>
      <c r="B13" s="12"/>
      <c r="C13" s="13"/>
      <c r="D13" s="50"/>
      <c r="E13" s="50"/>
      <c r="F13" s="21"/>
      <c r="G13" s="21"/>
      <c r="H13" s="21"/>
      <c r="I13" s="21"/>
      <c r="J13" s="21"/>
    </row>
    <row r="14" spans="1:14" x14ac:dyDescent="0.2">
      <c r="A14" s="13">
        <f t="shared" si="0"/>
        <v>6</v>
      </c>
      <c r="B14" s="12" t="s">
        <v>428</v>
      </c>
      <c r="C14" s="95" t="s">
        <v>195</v>
      </c>
      <c r="D14" s="307">
        <f>'Electric Account Balance'!CI149</f>
        <v>399115.14</v>
      </c>
      <c r="E14" s="307">
        <f>'Electric Account Balance'!CI168</f>
        <v>324916.7</v>
      </c>
      <c r="F14" s="307">
        <f>'Electric Account Balance'!CI176</f>
        <v>139720.64000000001</v>
      </c>
      <c r="G14" s="307">
        <f>'Electric Account Balance'!CI184</f>
        <v>99355.368366349008</v>
      </c>
      <c r="H14" s="307">
        <f>'Electric Account Balance'!CI194</f>
        <v>116803.34000000001</v>
      </c>
      <c r="I14" s="307">
        <f>'Electric Account Balance'!CI205</f>
        <v>64185.98</v>
      </c>
      <c r="J14" s="307">
        <f>'Electric Account Balance'!CI213</f>
        <v>5989.3999999999951</v>
      </c>
    </row>
    <row r="15" spans="1:14" x14ac:dyDescent="0.2">
      <c r="A15" s="13">
        <f t="shared" si="0"/>
        <v>7</v>
      </c>
      <c r="B15" s="12"/>
      <c r="C15" s="13"/>
      <c r="D15" s="44"/>
      <c r="E15" s="44"/>
      <c r="F15" s="12"/>
      <c r="G15" s="12"/>
      <c r="H15" s="12"/>
      <c r="I15" s="12"/>
      <c r="J15" s="12"/>
    </row>
    <row r="16" spans="1:14" x14ac:dyDescent="0.2">
      <c r="A16" s="13">
        <f t="shared" si="0"/>
        <v>8</v>
      </c>
      <c r="B16" s="12" t="s">
        <v>386</v>
      </c>
      <c r="C16" s="13" t="s">
        <v>196</v>
      </c>
      <c r="D16" s="21">
        <f>D10+D12+D14</f>
        <v>6115310.654503894</v>
      </c>
      <c r="E16" s="21">
        <f t="shared" ref="E16:G16" si="1">E10+E12+E14</f>
        <v>4142365.5182727799</v>
      </c>
      <c r="F16" s="21">
        <f t="shared" si="1"/>
        <v>1892289.7812231118</v>
      </c>
      <c r="G16" s="21">
        <f t="shared" si="1"/>
        <v>1273826.6208206869</v>
      </c>
      <c r="H16" s="21">
        <f t="shared" ref="H16:J16" si="2">H10+H12+H14</f>
        <v>935648.67921345029</v>
      </c>
      <c r="I16" s="21">
        <f t="shared" si="2"/>
        <v>1191960.5675638877</v>
      </c>
      <c r="J16" s="21">
        <f t="shared" si="2"/>
        <v>11875.777399618048</v>
      </c>
    </row>
    <row r="17" spans="1:10" x14ac:dyDescent="0.2">
      <c r="A17" s="13">
        <f t="shared" si="0"/>
        <v>9</v>
      </c>
      <c r="B17" s="12"/>
      <c r="C17" s="13"/>
      <c r="D17" s="21"/>
      <c r="E17" s="21"/>
      <c r="F17" s="21"/>
      <c r="G17" s="21"/>
      <c r="H17" s="21"/>
      <c r="I17" s="21"/>
      <c r="J17" s="21"/>
    </row>
    <row r="18" spans="1:10" x14ac:dyDescent="0.2">
      <c r="A18" s="13">
        <f t="shared" si="0"/>
        <v>10</v>
      </c>
      <c r="B18" s="12" t="s">
        <v>152</v>
      </c>
      <c r="C18" s="91" t="s">
        <v>15</v>
      </c>
      <c r="D18" s="96">
        <f>'2017 GRC Conversion Factor'!$E$19</f>
        <v>0.95238599999999995</v>
      </c>
      <c r="E18" s="366">
        <f>$D$18</f>
        <v>0.95238599999999995</v>
      </c>
      <c r="F18" s="366">
        <f t="shared" ref="F18:J18" si="3">$D$18</f>
        <v>0.95238599999999995</v>
      </c>
      <c r="G18" s="366">
        <f t="shared" si="3"/>
        <v>0.95238599999999995</v>
      </c>
      <c r="H18" s="366">
        <f t="shared" si="3"/>
        <v>0.95238599999999995</v>
      </c>
      <c r="I18" s="366">
        <f t="shared" si="3"/>
        <v>0.95238599999999995</v>
      </c>
      <c r="J18" s="366">
        <f t="shared" si="3"/>
        <v>0.95238599999999995</v>
      </c>
    </row>
    <row r="19" spans="1:10" x14ac:dyDescent="0.2">
      <c r="A19" s="13">
        <f t="shared" si="0"/>
        <v>11</v>
      </c>
      <c r="B19" s="12"/>
      <c r="C19" s="91"/>
      <c r="D19" s="21"/>
      <c r="E19" s="21"/>
      <c r="F19" s="12"/>
      <c r="G19" s="12"/>
      <c r="H19" s="12"/>
      <c r="I19" s="12"/>
      <c r="J19" s="12"/>
    </row>
    <row r="20" spans="1:10" x14ac:dyDescent="0.2">
      <c r="A20" s="13">
        <f t="shared" si="0"/>
        <v>12</v>
      </c>
      <c r="B20" s="12" t="s">
        <v>197</v>
      </c>
      <c r="C20" s="13" t="s">
        <v>198</v>
      </c>
      <c r="D20" s="21">
        <f>D10/D$18</f>
        <v>-110701.03455542766</v>
      </c>
      <c r="E20" s="21">
        <f>E10/E$18</f>
        <v>776130.05469712964</v>
      </c>
      <c r="F20" s="21">
        <f>F10/F$18</f>
        <v>196386.84443399144</v>
      </c>
      <c r="G20" s="21">
        <f>G10/G$18</f>
        <v>89968.400897492626</v>
      </c>
      <c r="H20" s="21">
        <f t="shared" ref="H20:J20" si="4">H10/H$18</f>
        <v>67622.612274278028</v>
      </c>
      <c r="I20" s="21">
        <f t="shared" si="4"/>
        <v>63667.691003319793</v>
      </c>
      <c r="J20" s="21">
        <f t="shared" si="4"/>
        <v>6180.6635120823421</v>
      </c>
    </row>
    <row r="21" spans="1:10" x14ac:dyDescent="0.2">
      <c r="A21" s="13">
        <f t="shared" si="0"/>
        <v>13</v>
      </c>
      <c r="D21" s="21"/>
      <c r="E21" s="21"/>
      <c r="F21" s="21"/>
      <c r="G21" s="21"/>
      <c r="H21" s="21"/>
      <c r="I21" s="21"/>
      <c r="J21" s="21"/>
    </row>
    <row r="22" spans="1:10" x14ac:dyDescent="0.2">
      <c r="A22" s="13">
        <f t="shared" si="0"/>
        <v>14</v>
      </c>
      <c r="B22" s="12" t="s">
        <v>206</v>
      </c>
      <c r="C22" s="13" t="s">
        <v>199</v>
      </c>
      <c r="D22" s="21">
        <f>D12/D$18</f>
        <v>6112674.5143250739</v>
      </c>
      <c r="E22" s="21">
        <f>E12/E$18</f>
        <v>3232169.9604992084</v>
      </c>
      <c r="F22" s="21">
        <f>F12/F$18</f>
        <v>1643801.0008546959</v>
      </c>
      <c r="G22" s="21">
        <f>G12/G$18</f>
        <v>1143219.8782816825</v>
      </c>
      <c r="H22" s="21">
        <f t="shared" ref="H22:J22" si="5">H12/H$18</f>
        <v>792160.43704968342</v>
      </c>
      <c r="I22" s="21">
        <f t="shared" si="5"/>
        <v>1120489.3499064455</v>
      </c>
      <c r="J22" s="21">
        <f t="shared" si="5"/>
        <v>0</v>
      </c>
    </row>
    <row r="23" spans="1:10" x14ac:dyDescent="0.2">
      <c r="A23" s="13">
        <f t="shared" si="0"/>
        <v>15</v>
      </c>
      <c r="B23" s="12"/>
      <c r="C23" s="91"/>
      <c r="D23" s="21"/>
      <c r="E23" s="21"/>
      <c r="F23" s="21"/>
      <c r="G23" s="21"/>
      <c r="H23" s="21"/>
      <c r="I23" s="21"/>
      <c r="J23" s="21"/>
    </row>
    <row r="24" spans="1:10" x14ac:dyDescent="0.2">
      <c r="A24" s="13">
        <f t="shared" si="0"/>
        <v>16</v>
      </c>
      <c r="B24" s="12" t="s">
        <v>200</v>
      </c>
      <c r="C24" s="13" t="s">
        <v>201</v>
      </c>
      <c r="D24" s="306">
        <f>D14/D$18</f>
        <v>419068.67593601759</v>
      </c>
      <c r="E24" s="306">
        <f>E14/E$18</f>
        <v>341160.72684814775</v>
      </c>
      <c r="F24" s="306">
        <f>F14/F$18</f>
        <v>146705.8944587594</v>
      </c>
      <c r="G24" s="306">
        <f>G14/G$18</f>
        <v>104322.58387497193</v>
      </c>
      <c r="H24" s="306">
        <f t="shared" ref="H24:J24" si="6">H14/H$18</f>
        <v>122642.85699285795</v>
      </c>
      <c r="I24" s="306">
        <f t="shared" si="6"/>
        <v>67394.921806914426</v>
      </c>
      <c r="J24" s="306">
        <f t="shared" si="6"/>
        <v>6288.8366691656483</v>
      </c>
    </row>
    <row r="25" spans="1:10" x14ac:dyDescent="0.2">
      <c r="A25" s="13">
        <f t="shared" si="0"/>
        <v>17</v>
      </c>
      <c r="B25" s="12"/>
      <c r="C25" s="91"/>
      <c r="D25" s="21"/>
      <c r="E25" s="21"/>
      <c r="F25" s="21"/>
      <c r="G25" s="21"/>
      <c r="H25" s="21"/>
      <c r="I25" s="21"/>
      <c r="J25" s="21"/>
    </row>
    <row r="26" spans="1:10" x14ac:dyDescent="0.2">
      <c r="A26" s="13">
        <f t="shared" si="0"/>
        <v>18</v>
      </c>
      <c r="B26" s="12" t="s">
        <v>202</v>
      </c>
      <c r="C26" s="13" t="s">
        <v>203</v>
      </c>
      <c r="D26" s="21">
        <f>D20+D22+D24</f>
        <v>6421042.1557056634</v>
      </c>
      <c r="E26" s="21">
        <f t="shared" ref="E26:F26" si="7">E20+E22+E24</f>
        <v>4349460.7420444861</v>
      </c>
      <c r="F26" s="21">
        <f t="shared" si="7"/>
        <v>1986893.7397474467</v>
      </c>
      <c r="G26" s="21">
        <f>G20+G22+G24</f>
        <v>1337510.863054147</v>
      </c>
      <c r="H26" s="21">
        <f t="shared" ref="H26:J26" si="8">H20+H22+H24</f>
        <v>982425.90631681948</v>
      </c>
      <c r="I26" s="21">
        <f t="shared" si="8"/>
        <v>1251551.9627166798</v>
      </c>
      <c r="J26" s="21">
        <f t="shared" si="8"/>
        <v>12469.50018124799</v>
      </c>
    </row>
    <row r="27" spans="1:10" x14ac:dyDescent="0.2">
      <c r="A27" s="13"/>
      <c r="B27" s="12"/>
      <c r="C27" s="91"/>
      <c r="D27" s="21"/>
      <c r="E27" s="21"/>
      <c r="F27" s="12"/>
      <c r="G27" s="12"/>
      <c r="H27" s="12"/>
    </row>
    <row r="28" spans="1:10" x14ac:dyDescent="0.2">
      <c r="A28" s="13"/>
      <c r="B28" s="12" t="s">
        <v>402</v>
      </c>
      <c r="C28" s="12"/>
      <c r="D28" s="21"/>
      <c r="E28" s="21"/>
      <c r="F28" s="12"/>
      <c r="G28" s="12"/>
      <c r="H28" s="12"/>
    </row>
    <row r="29" spans="1:10" x14ac:dyDescent="0.2">
      <c r="A29" s="13"/>
      <c r="B29" s="12"/>
      <c r="C29" s="12"/>
      <c r="D29" s="21"/>
      <c r="E29" s="21"/>
      <c r="F29" s="12"/>
      <c r="G29" s="12"/>
      <c r="H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</row>
    <row r="32" spans="1:10" x14ac:dyDescent="0.2">
      <c r="A32" s="12"/>
      <c r="B32" s="12"/>
      <c r="C32" s="12"/>
      <c r="D32" s="6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x14ac:dyDescent="0.2">
      <c r="A41" s="12"/>
      <c r="B41" s="12"/>
      <c r="C41" s="12"/>
      <c r="D41" s="12"/>
      <c r="E41" s="12"/>
      <c r="F41" s="12"/>
      <c r="G41" s="12"/>
      <c r="H41" s="12"/>
    </row>
    <row r="42" spans="1:8" x14ac:dyDescent="0.2">
      <c r="A42" s="12"/>
      <c r="B42" s="12"/>
      <c r="C42" s="12"/>
      <c r="D42" s="12"/>
      <c r="E42" s="12"/>
      <c r="F42" s="12"/>
      <c r="G42" s="12"/>
      <c r="H42" s="12"/>
    </row>
    <row r="43" spans="1:8" x14ac:dyDescent="0.2">
      <c r="A43" s="12"/>
      <c r="B43" s="12"/>
      <c r="C43" s="12"/>
      <c r="D43" s="12"/>
      <c r="E43" s="12"/>
      <c r="F43" s="12"/>
      <c r="G43" s="12"/>
      <c r="H43" s="12"/>
    </row>
  </sheetData>
  <mergeCells count="4">
    <mergeCell ref="A1:J1"/>
    <mergeCell ref="A2:J2"/>
    <mergeCell ref="A3:J3"/>
    <mergeCell ref="A4:J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zoomScaleNormal="100" workbookViewId="0">
      <selection activeCell="D14" sqref="D14"/>
    </sheetView>
  </sheetViews>
  <sheetFormatPr defaultColWidth="9.140625" defaultRowHeight="11.25" x14ac:dyDescent="0.2"/>
  <cols>
    <col min="1" max="1" width="4.7109375" style="87" bestFit="1" customWidth="1"/>
    <col min="2" max="2" width="40" style="87" bestFit="1" customWidth="1"/>
    <col min="3" max="3" width="13.140625" style="87" bestFit="1" customWidth="1"/>
    <col min="4" max="5" width="9.85546875" style="87" bestFit="1" customWidth="1"/>
    <col min="6" max="6" width="11.140625" style="87" customWidth="1"/>
    <col min="7" max="8" width="9.85546875" style="87" bestFit="1" customWidth="1"/>
    <col min="9" max="9" width="9.28515625" style="87" bestFit="1" customWidth="1"/>
    <col min="10" max="10" width="9.85546875" style="87" bestFit="1" customWidth="1"/>
    <col min="11" max="11" width="9.28515625" style="87" bestFit="1" customWidth="1"/>
    <col min="12" max="16384" width="9.140625" style="87"/>
  </cols>
  <sheetData>
    <row r="1" spans="1:15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4"/>
      <c r="M1" s="4"/>
      <c r="N1" s="4"/>
      <c r="O1" s="4"/>
    </row>
    <row r="2" spans="1:15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4"/>
      <c r="M2" s="4"/>
      <c r="N2" s="4"/>
      <c r="O2" s="4"/>
    </row>
    <row r="3" spans="1:15" x14ac:dyDescent="0.2">
      <c r="A3" s="576" t="s">
        <v>246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4"/>
      <c r="M3" s="4"/>
      <c r="N3" s="4"/>
      <c r="O3" s="4"/>
    </row>
    <row r="4" spans="1:15" x14ac:dyDescent="0.2">
      <c r="A4" s="562" t="str">
        <f>'Delivery Rate Change Calc'!A4:H4</f>
        <v>Proposed Effective May 1, 2020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4"/>
      <c r="M4" s="4"/>
      <c r="N4" s="4"/>
      <c r="O4" s="4"/>
    </row>
    <row r="5" spans="1:15" x14ac:dyDescent="0.2">
      <c r="A5" s="12"/>
      <c r="B5" s="12"/>
      <c r="C5" s="12"/>
      <c r="D5" s="12"/>
      <c r="E5" s="12"/>
      <c r="F5" s="12"/>
      <c r="G5" s="12"/>
      <c r="H5" s="12"/>
      <c r="I5" s="12"/>
    </row>
    <row r="6" spans="1:15" x14ac:dyDescent="0.2">
      <c r="A6" s="358" t="s">
        <v>205</v>
      </c>
      <c r="B6" s="12"/>
      <c r="C6" s="12"/>
      <c r="D6" s="357" t="s">
        <v>3</v>
      </c>
      <c r="E6" s="357" t="s">
        <v>4</v>
      </c>
      <c r="F6" s="357" t="s">
        <v>4</v>
      </c>
      <c r="G6" s="357" t="s">
        <v>3</v>
      </c>
      <c r="H6" s="357" t="s">
        <v>3</v>
      </c>
      <c r="I6" s="357" t="s">
        <v>4</v>
      </c>
      <c r="J6" s="357" t="s">
        <v>4</v>
      </c>
      <c r="K6" s="357" t="s">
        <v>4</v>
      </c>
    </row>
    <row r="7" spans="1:15" ht="22.5" x14ac:dyDescent="0.2">
      <c r="A7" s="398" t="s">
        <v>5</v>
      </c>
      <c r="B7" s="397"/>
      <c r="C7" s="396" t="s">
        <v>6</v>
      </c>
      <c r="D7" s="311">
        <v>7</v>
      </c>
      <c r="E7" s="311" t="s">
        <v>7</v>
      </c>
      <c r="F7" s="395" t="s">
        <v>8</v>
      </c>
      <c r="G7" s="311">
        <v>40</v>
      </c>
      <c r="H7" s="311" t="s">
        <v>438</v>
      </c>
      <c r="I7" s="311" t="s">
        <v>24</v>
      </c>
      <c r="J7" s="311" t="s">
        <v>25</v>
      </c>
      <c r="K7" s="311" t="s">
        <v>492</v>
      </c>
    </row>
    <row r="8" spans="1:15" x14ac:dyDescent="0.2">
      <c r="A8" s="12"/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3" t="s">
        <v>67</v>
      </c>
      <c r="I8" s="95" t="s">
        <v>68</v>
      </c>
      <c r="J8" s="95" t="s">
        <v>69</v>
      </c>
      <c r="K8" s="95" t="s">
        <v>70</v>
      </c>
    </row>
    <row r="9" spans="1:15" x14ac:dyDescent="0.2">
      <c r="A9" s="13">
        <v>1</v>
      </c>
      <c r="B9" s="14"/>
      <c r="C9" s="13"/>
      <c r="D9" s="13"/>
      <c r="E9" s="13"/>
      <c r="F9" s="12"/>
      <c r="G9" s="12"/>
      <c r="H9" s="12"/>
      <c r="I9" s="13"/>
      <c r="J9" s="95"/>
      <c r="K9" s="95"/>
    </row>
    <row r="10" spans="1:15" x14ac:dyDescent="0.2">
      <c r="A10" s="13">
        <f t="shared" ref="A10:A26" si="0">A9+1</f>
        <v>2</v>
      </c>
      <c r="B10" s="12" t="s">
        <v>436</v>
      </c>
      <c r="C10" s="91" t="s">
        <v>15</v>
      </c>
      <c r="D10" s="50">
        <f>'Electric Account Balance'!CM221</f>
        <v>-26862.789918620372</v>
      </c>
      <c r="E10" s="50">
        <f>'Electric Account Balance'!CM228</f>
        <v>273032.21557772037</v>
      </c>
      <c r="F10" s="50">
        <f>'Electric Account Balance'!CM235</f>
        <v>-275660.04811494955</v>
      </c>
      <c r="G10" s="50">
        <f>'Electric Account Balance'!CM243</f>
        <v>32690.654168486493</v>
      </c>
      <c r="H10" s="50">
        <f>'Electric Account Balance'!CM251</f>
        <v>93977.535870702355</v>
      </c>
      <c r="I10" s="50">
        <f>'Electric Account Balance'!CM258</f>
        <v>-9551.0814538673912</v>
      </c>
      <c r="J10" s="50">
        <f>'Electric Account Balance'!CM265</f>
        <v>-35539.699282771202</v>
      </c>
      <c r="K10" s="50">
        <f>'Electric Account Balance'!CM273</f>
        <v>-7.5836000064555265E-4</v>
      </c>
    </row>
    <row r="11" spans="1:15" x14ac:dyDescent="0.2">
      <c r="A11" s="13">
        <f t="shared" si="0"/>
        <v>3</v>
      </c>
      <c r="D11" s="50"/>
      <c r="E11" s="50"/>
      <c r="F11" s="50"/>
      <c r="G11" s="50"/>
      <c r="H11" s="50"/>
      <c r="I11" s="50"/>
      <c r="J11" s="50"/>
      <c r="K11" s="50"/>
    </row>
    <row r="12" spans="1:15" x14ac:dyDescent="0.2">
      <c r="A12" s="13">
        <f t="shared" si="0"/>
        <v>4</v>
      </c>
      <c r="B12" s="12" t="s">
        <v>437</v>
      </c>
      <c r="C12" s="91" t="s">
        <v>15</v>
      </c>
      <c r="D12" s="50">
        <f>'Electric Account Balance'!CI281</f>
        <v>1652632.3499999994</v>
      </c>
      <c r="E12" s="50">
        <f>'Electric Account Balance'!CI289</f>
        <v>2494900.4099999992</v>
      </c>
      <c r="F12" s="50">
        <f>'Electric Account Balance'!CI297</f>
        <v>-1784860.1499999994</v>
      </c>
      <c r="G12" s="50">
        <f>'Electric Account Balance'!CI306</f>
        <v>-68975.03341942266</v>
      </c>
      <c r="H12" s="50">
        <f>'Electric Account Balance'!CI315</f>
        <v>1475742.0800488032</v>
      </c>
      <c r="I12" s="50">
        <f>'Electric Account Balance'!CI323</f>
        <v>260393.51000000004</v>
      </c>
      <c r="J12" s="50">
        <f>'Electric Account Balance'!CI331</f>
        <v>1054900.01</v>
      </c>
      <c r="K12" s="50">
        <f>'Electric Account Balance'!CI339</f>
        <v>0</v>
      </c>
    </row>
    <row r="13" spans="1:15" x14ac:dyDescent="0.2">
      <c r="A13" s="13">
        <f t="shared" si="0"/>
        <v>5</v>
      </c>
      <c r="B13" s="12"/>
      <c r="C13" s="13"/>
      <c r="D13" s="50"/>
      <c r="E13" s="50"/>
      <c r="F13" s="21"/>
      <c r="G13" s="21"/>
      <c r="H13" s="21"/>
      <c r="I13" s="21"/>
      <c r="J13" s="21"/>
      <c r="K13" s="21"/>
    </row>
    <row r="14" spans="1:15" x14ac:dyDescent="0.2">
      <c r="A14" s="13">
        <f t="shared" si="0"/>
        <v>6</v>
      </c>
      <c r="B14" s="12" t="s">
        <v>428</v>
      </c>
      <c r="C14" s="91" t="s">
        <v>15</v>
      </c>
      <c r="D14" s="307">
        <f>'Electric Account Balance'!CI346</f>
        <v>-131696.37</v>
      </c>
      <c r="E14" s="307">
        <f>'Electric Account Balance'!CI353</f>
        <v>147942.76</v>
      </c>
      <c r="F14" s="307">
        <f>'Electric Account Balance'!CI360</f>
        <v>-194445.49000000002</v>
      </c>
      <c r="G14" s="307">
        <f>'Electric Account Balance'!CI368</f>
        <v>24785.162333506356</v>
      </c>
      <c r="H14" s="307">
        <f>'Electric Account Balance'!CI376</f>
        <v>116054.11766649366</v>
      </c>
      <c r="I14" s="307">
        <f>'Electric Account Balance'!CI383</f>
        <v>-16570.489999999998</v>
      </c>
      <c r="J14" s="307">
        <f>'Electric Account Balance'!CI390</f>
        <v>8275.9800000000014</v>
      </c>
      <c r="K14" s="307">
        <f>'Electric Account Balance'!CI398</f>
        <v>0</v>
      </c>
    </row>
    <row r="15" spans="1:15" x14ac:dyDescent="0.2">
      <c r="A15" s="13">
        <f t="shared" si="0"/>
        <v>7</v>
      </c>
      <c r="B15" s="12"/>
      <c r="C15" s="13"/>
      <c r="D15" s="44"/>
      <c r="E15" s="44"/>
      <c r="F15" s="12"/>
      <c r="G15" s="12"/>
      <c r="H15" s="12"/>
      <c r="I15" s="12"/>
      <c r="J15" s="12"/>
      <c r="K15" s="12"/>
    </row>
    <row r="16" spans="1:15" x14ac:dyDescent="0.2">
      <c r="A16" s="13">
        <f t="shared" si="0"/>
        <v>8</v>
      </c>
      <c r="B16" s="12" t="s">
        <v>386</v>
      </c>
      <c r="C16" s="13" t="s">
        <v>196</v>
      </c>
      <c r="D16" s="21">
        <f t="shared" ref="D16:K16" si="1">D10+D12+D14</f>
        <v>1494073.1900813789</v>
      </c>
      <c r="E16" s="21">
        <f t="shared" si="1"/>
        <v>2915875.3855777197</v>
      </c>
      <c r="F16" s="21">
        <f t="shared" si="1"/>
        <v>-2254965.688114949</v>
      </c>
      <c r="G16" s="21">
        <f t="shared" si="1"/>
        <v>-11499.216917429811</v>
      </c>
      <c r="H16" s="21">
        <f t="shared" si="1"/>
        <v>1685773.7335859993</v>
      </c>
      <c r="I16" s="21">
        <f t="shared" si="1"/>
        <v>234271.93854613265</v>
      </c>
      <c r="J16" s="21">
        <f t="shared" si="1"/>
        <v>1027636.2907172288</v>
      </c>
      <c r="K16" s="21">
        <f t="shared" si="1"/>
        <v>-7.5836000064555265E-4</v>
      </c>
    </row>
    <row r="17" spans="1:11" x14ac:dyDescent="0.2">
      <c r="A17" s="13">
        <f t="shared" si="0"/>
        <v>9</v>
      </c>
      <c r="B17" s="12"/>
      <c r="C17" s="13"/>
      <c r="D17" s="21"/>
      <c r="E17" s="21"/>
      <c r="F17" s="21"/>
      <c r="G17" s="21"/>
      <c r="H17" s="21"/>
      <c r="I17" s="21"/>
      <c r="J17" s="21"/>
      <c r="K17" s="21"/>
    </row>
    <row r="18" spans="1:11" x14ac:dyDescent="0.2">
      <c r="A18" s="13">
        <f t="shared" si="0"/>
        <v>10</v>
      </c>
      <c r="B18" s="12" t="s">
        <v>152</v>
      </c>
      <c r="C18" s="91" t="s">
        <v>15</v>
      </c>
      <c r="D18" s="96">
        <f>'2017 GRC Conversion Factor'!$E$19</f>
        <v>0.95238599999999995</v>
      </c>
      <c r="E18" s="366">
        <f t="shared" ref="E18:K18" si="2">$D$18</f>
        <v>0.95238599999999995</v>
      </c>
      <c r="F18" s="366">
        <f t="shared" si="2"/>
        <v>0.95238599999999995</v>
      </c>
      <c r="G18" s="366">
        <f t="shared" si="2"/>
        <v>0.95238599999999995</v>
      </c>
      <c r="H18" s="366">
        <f t="shared" si="2"/>
        <v>0.95238599999999995</v>
      </c>
      <c r="I18" s="366">
        <f t="shared" si="2"/>
        <v>0.95238599999999995</v>
      </c>
      <c r="J18" s="366">
        <f t="shared" si="2"/>
        <v>0.95238599999999995</v>
      </c>
      <c r="K18" s="366">
        <f t="shared" si="2"/>
        <v>0.95238599999999995</v>
      </c>
    </row>
    <row r="19" spans="1:11" x14ac:dyDescent="0.2">
      <c r="A19" s="13">
        <f t="shared" si="0"/>
        <v>11</v>
      </c>
      <c r="B19" s="12"/>
      <c r="C19" s="91"/>
      <c r="D19" s="21"/>
      <c r="E19" s="21"/>
      <c r="F19" s="12"/>
      <c r="G19" s="12"/>
      <c r="H19" s="12"/>
      <c r="I19" s="12"/>
      <c r="J19" s="12"/>
      <c r="K19" s="12"/>
    </row>
    <row r="20" spans="1:11" x14ac:dyDescent="0.2">
      <c r="A20" s="13">
        <f t="shared" si="0"/>
        <v>12</v>
      </c>
      <c r="B20" s="12" t="s">
        <v>197</v>
      </c>
      <c r="C20" s="13" t="s">
        <v>198</v>
      </c>
      <c r="D20" s="21">
        <f t="shared" ref="D20:K20" si="3">D10/D$18</f>
        <v>-28205.779923917795</v>
      </c>
      <c r="E20" s="21">
        <f t="shared" si="3"/>
        <v>286682.30694037961</v>
      </c>
      <c r="F20" s="21">
        <f t="shared" si="3"/>
        <v>-289441.51648065972</v>
      </c>
      <c r="G20" s="21">
        <f t="shared" si="3"/>
        <v>34325.00495438456</v>
      </c>
      <c r="H20" s="21">
        <f t="shared" si="3"/>
        <v>98675.889682022156</v>
      </c>
      <c r="I20" s="21">
        <f t="shared" si="3"/>
        <v>-10028.582375074173</v>
      </c>
      <c r="J20" s="21">
        <f t="shared" si="3"/>
        <v>-37316.486469531475</v>
      </c>
      <c r="K20" s="21">
        <f t="shared" si="3"/>
        <v>-7.9627378042679406E-4</v>
      </c>
    </row>
    <row r="21" spans="1:11" x14ac:dyDescent="0.2">
      <c r="A21" s="13">
        <f t="shared" si="0"/>
        <v>13</v>
      </c>
      <c r="D21" s="21"/>
      <c r="E21" s="21"/>
      <c r="F21" s="21"/>
      <c r="G21" s="21"/>
      <c r="H21" s="21"/>
      <c r="I21" s="21"/>
      <c r="J21" s="21"/>
      <c r="K21" s="21"/>
    </row>
    <row r="22" spans="1:11" x14ac:dyDescent="0.2">
      <c r="A22" s="13">
        <f t="shared" si="0"/>
        <v>14</v>
      </c>
      <c r="B22" s="12" t="s">
        <v>206</v>
      </c>
      <c r="C22" s="13" t="s">
        <v>199</v>
      </c>
      <c r="D22" s="21">
        <f t="shared" ref="D22:K22" si="4">D12/D$18</f>
        <v>1735254.7706497151</v>
      </c>
      <c r="E22" s="21">
        <f t="shared" si="4"/>
        <v>2619631.5464528031</v>
      </c>
      <c r="F22" s="21">
        <f t="shared" si="4"/>
        <v>-1874093.224805908</v>
      </c>
      <c r="G22" s="21">
        <f t="shared" si="4"/>
        <v>-72423.401246367197</v>
      </c>
      <c r="H22" s="21">
        <f t="shared" si="4"/>
        <v>1549520.971590094</v>
      </c>
      <c r="I22" s="21">
        <f t="shared" si="4"/>
        <v>273411.73641779704</v>
      </c>
      <c r="J22" s="21">
        <f t="shared" si="4"/>
        <v>1107639.1400125581</v>
      </c>
      <c r="K22" s="21">
        <f t="shared" si="4"/>
        <v>0</v>
      </c>
    </row>
    <row r="23" spans="1:11" x14ac:dyDescent="0.2">
      <c r="A23" s="13">
        <f t="shared" si="0"/>
        <v>15</v>
      </c>
      <c r="B23" s="12"/>
      <c r="C23" s="91"/>
      <c r="D23" s="21"/>
      <c r="E23" s="21"/>
      <c r="F23" s="21"/>
      <c r="G23" s="21"/>
      <c r="H23" s="21"/>
      <c r="I23" s="21"/>
      <c r="J23" s="21"/>
      <c r="K23" s="21"/>
    </row>
    <row r="24" spans="1:11" x14ac:dyDescent="0.2">
      <c r="A24" s="13">
        <f t="shared" si="0"/>
        <v>16</v>
      </c>
      <c r="B24" s="12" t="s">
        <v>200</v>
      </c>
      <c r="C24" s="13" t="s">
        <v>201</v>
      </c>
      <c r="D24" s="306">
        <f t="shared" ref="D24:K24" si="5">D14/D$18</f>
        <v>-138280.45561358525</v>
      </c>
      <c r="E24" s="306">
        <f t="shared" si="5"/>
        <v>155339.07470290409</v>
      </c>
      <c r="F24" s="306">
        <f t="shared" si="5"/>
        <v>-204166.68241658324</v>
      </c>
      <c r="G24" s="306">
        <f t="shared" si="5"/>
        <v>26024.282521484311</v>
      </c>
      <c r="H24" s="306">
        <f t="shared" si="5"/>
        <v>121856.17771207647</v>
      </c>
      <c r="I24" s="306">
        <f t="shared" si="5"/>
        <v>-17398.922285711884</v>
      </c>
      <c r="J24" s="306">
        <f t="shared" si="5"/>
        <v>8689.7329444153966</v>
      </c>
      <c r="K24" s="306">
        <f t="shared" si="5"/>
        <v>0</v>
      </c>
    </row>
    <row r="25" spans="1:11" x14ac:dyDescent="0.2">
      <c r="A25" s="13">
        <f t="shared" si="0"/>
        <v>17</v>
      </c>
      <c r="B25" s="12"/>
      <c r="C25" s="91"/>
      <c r="D25" s="21"/>
      <c r="E25" s="21"/>
      <c r="F25" s="21"/>
      <c r="G25" s="21"/>
      <c r="H25" s="21"/>
      <c r="I25" s="21"/>
      <c r="J25" s="21"/>
      <c r="K25" s="21"/>
    </row>
    <row r="26" spans="1:11" x14ac:dyDescent="0.2">
      <c r="A26" s="13">
        <f t="shared" si="0"/>
        <v>18</v>
      </c>
      <c r="B26" s="12" t="s">
        <v>202</v>
      </c>
      <c r="C26" s="13" t="s">
        <v>203</v>
      </c>
      <c r="D26" s="21">
        <f t="shared" ref="D26:K26" si="6">D20+D22+D24</f>
        <v>1568768.5351122122</v>
      </c>
      <c r="E26" s="21">
        <f t="shared" si="6"/>
        <v>3061652.9280960867</v>
      </c>
      <c r="F26" s="21">
        <f t="shared" si="6"/>
        <v>-2367701.4237031513</v>
      </c>
      <c r="G26" s="21">
        <f t="shared" si="6"/>
        <v>-12074.113770498327</v>
      </c>
      <c r="H26" s="21">
        <f t="shared" si="6"/>
        <v>1770053.0389841928</v>
      </c>
      <c r="I26" s="21">
        <f t="shared" si="6"/>
        <v>245984.231757011</v>
      </c>
      <c r="J26" s="21">
        <f t="shared" si="6"/>
        <v>1079012.3864874421</v>
      </c>
      <c r="K26" s="21">
        <f t="shared" si="6"/>
        <v>-7.9627378042679406E-4</v>
      </c>
    </row>
    <row r="27" spans="1:11" x14ac:dyDescent="0.2">
      <c r="A27" s="13"/>
      <c r="B27" s="12"/>
      <c r="C27" s="91"/>
      <c r="D27" s="21"/>
      <c r="E27" s="21"/>
      <c r="F27" s="12"/>
      <c r="G27" s="12"/>
      <c r="H27" s="12"/>
      <c r="I27" s="12"/>
    </row>
    <row r="28" spans="1:11" x14ac:dyDescent="0.2">
      <c r="A28" s="13"/>
      <c r="B28" s="12"/>
      <c r="C28" s="12"/>
      <c r="D28" s="21"/>
      <c r="E28" s="21"/>
      <c r="F28" s="12"/>
      <c r="G28" s="12"/>
      <c r="H28" s="12"/>
      <c r="I28" s="12"/>
    </row>
    <row r="29" spans="1:11" x14ac:dyDescent="0.2">
      <c r="A29" s="13"/>
      <c r="B29" s="12" t="s">
        <v>491</v>
      </c>
      <c r="C29" s="12"/>
      <c r="D29" s="21"/>
      <c r="E29" s="21"/>
      <c r="F29" s="12"/>
      <c r="G29" s="12"/>
      <c r="H29" s="12"/>
      <c r="I29" s="12"/>
    </row>
    <row r="30" spans="1:11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11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11" x14ac:dyDescent="0.2">
      <c r="A32" s="12"/>
      <c r="B32" s="12"/>
      <c r="C32" s="12"/>
      <c r="D32" s="62"/>
      <c r="E32" s="12"/>
      <c r="F32" s="12"/>
      <c r="G32" s="12"/>
      <c r="H32" s="12"/>
      <c r="I32" s="12"/>
    </row>
    <row r="33" spans="1:9" x14ac:dyDescent="0.2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2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2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2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2"/>
      <c r="B43" s="12"/>
      <c r="C43" s="12"/>
      <c r="D43" s="12"/>
      <c r="E43" s="12"/>
      <c r="F43" s="12"/>
      <c r="G43" s="12"/>
      <c r="H43" s="12"/>
      <c r="I43" s="12"/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424"/>
  <sheetViews>
    <sheetView zoomScaleNormal="100" workbookViewId="0">
      <pane xSplit="3" ySplit="6" topLeftCell="BU340" activePane="bottomRight" state="frozen"/>
      <selection activeCell="J45" sqref="J45"/>
      <selection pane="topRight" activeCell="J45" sqref="J45"/>
      <selection pane="bottomLeft" activeCell="J45" sqref="J45"/>
      <selection pane="bottomRight" activeCell="CB373" activeCellId="5" sqref="A362:B362 A370:B370 BX365 BX373 CB365 CB373"/>
    </sheetView>
  </sheetViews>
  <sheetFormatPr defaultRowHeight="11.25" x14ac:dyDescent="0.2"/>
  <cols>
    <col min="1" max="1" width="3.85546875" style="39" customWidth="1"/>
    <col min="2" max="2" width="43.7109375" style="39" bestFit="1" customWidth="1"/>
    <col min="3" max="3" width="7.85546875" style="25" bestFit="1" customWidth="1"/>
    <col min="4" max="4" width="5.7109375" style="25" bestFit="1" customWidth="1"/>
    <col min="5" max="7" width="5.85546875" style="25" bestFit="1" customWidth="1"/>
    <col min="8" max="8" width="6.140625" style="25" bestFit="1" customWidth="1"/>
    <col min="9" max="9" width="5.7109375" style="25" bestFit="1" customWidth="1"/>
    <col min="10" max="13" width="12.5703125" style="25" bestFit="1" customWidth="1"/>
    <col min="14" max="17" width="13.5703125" style="25" bestFit="1" customWidth="1"/>
    <col min="18" max="19" width="12.5703125" style="25" bestFit="1" customWidth="1"/>
    <col min="20" max="24" width="13.5703125" style="25" bestFit="1" customWidth="1"/>
    <col min="25" max="63" width="12.85546875" style="25" bestFit="1" customWidth="1"/>
    <col min="64" max="67" width="12.85546875" style="25" customWidth="1"/>
    <col min="68" max="69" width="13.5703125" style="25" bestFit="1" customWidth="1"/>
    <col min="70" max="75" width="12.85546875" style="25" customWidth="1"/>
    <col min="76" max="79" width="12.85546875" style="25" bestFit="1" customWidth="1"/>
    <col min="80" max="89" width="13.5703125" style="25" bestFit="1" customWidth="1"/>
    <col min="90" max="91" width="13.5703125" style="39" bestFit="1" customWidth="1"/>
    <col min="92" max="271" width="9.140625" style="39"/>
    <col min="272" max="272" width="5.7109375" style="39" customWidth="1"/>
    <col min="273" max="273" width="7" style="39" customWidth="1"/>
    <col min="274" max="274" width="11.5703125" style="39" bestFit="1" customWidth="1"/>
    <col min="275" max="275" width="18.28515625" style="39" bestFit="1" customWidth="1"/>
    <col min="276" max="276" width="9.140625" style="39"/>
    <col min="277" max="278" width="0" style="39" hidden="1" customWidth="1"/>
    <col min="279" max="527" width="9.140625" style="39"/>
    <col min="528" max="528" width="5.7109375" style="39" customWidth="1"/>
    <col min="529" max="529" width="58.7109375" style="39" bestFit="1" customWidth="1"/>
    <col min="530" max="530" width="11.5703125" style="39" bestFit="1" customWidth="1"/>
    <col min="531" max="531" width="18.28515625" style="39" bestFit="1" customWidth="1"/>
    <col min="532" max="532" width="9.140625" style="39"/>
    <col min="533" max="534" width="0" style="39" hidden="1" customWidth="1"/>
    <col min="535" max="783" width="9.140625" style="39"/>
    <col min="784" max="784" width="5.7109375" style="39" customWidth="1"/>
    <col min="785" max="785" width="58.7109375" style="39" bestFit="1" customWidth="1"/>
    <col min="786" max="786" width="11.5703125" style="39" bestFit="1" customWidth="1"/>
    <col min="787" max="787" width="18.28515625" style="39" bestFit="1" customWidth="1"/>
    <col min="788" max="788" width="9.140625" style="39"/>
    <col min="789" max="790" width="0" style="39" hidden="1" customWidth="1"/>
    <col min="791" max="1039" width="9.140625" style="39"/>
    <col min="1040" max="1040" width="5.7109375" style="39" customWidth="1"/>
    <col min="1041" max="1041" width="58.7109375" style="39" bestFit="1" customWidth="1"/>
    <col min="1042" max="1042" width="11.5703125" style="39" bestFit="1" customWidth="1"/>
    <col min="1043" max="1043" width="18.28515625" style="39" bestFit="1" customWidth="1"/>
    <col min="1044" max="1044" width="9.140625" style="39"/>
    <col min="1045" max="1046" width="0" style="39" hidden="1" customWidth="1"/>
    <col min="1047" max="1295" width="9.140625" style="39"/>
    <col min="1296" max="1296" width="5.7109375" style="39" customWidth="1"/>
    <col min="1297" max="1297" width="58.7109375" style="39" bestFit="1" customWidth="1"/>
    <col min="1298" max="1298" width="11.5703125" style="39" bestFit="1" customWidth="1"/>
    <col min="1299" max="1299" width="18.28515625" style="39" bestFit="1" customWidth="1"/>
    <col min="1300" max="1300" width="9.140625" style="39"/>
    <col min="1301" max="1302" width="0" style="39" hidden="1" customWidth="1"/>
    <col min="1303" max="1551" width="9.140625" style="39"/>
    <col min="1552" max="1552" width="5.7109375" style="39" customWidth="1"/>
    <col min="1553" max="1553" width="58.7109375" style="39" bestFit="1" customWidth="1"/>
    <col min="1554" max="1554" width="11.5703125" style="39" bestFit="1" customWidth="1"/>
    <col min="1555" max="1555" width="18.28515625" style="39" bestFit="1" customWidth="1"/>
    <col min="1556" max="1556" width="9.140625" style="39"/>
    <col min="1557" max="1558" width="0" style="39" hidden="1" customWidth="1"/>
    <col min="1559" max="1807" width="9.140625" style="39"/>
    <col min="1808" max="1808" width="5.7109375" style="39" customWidth="1"/>
    <col min="1809" max="1809" width="58.7109375" style="39" bestFit="1" customWidth="1"/>
    <col min="1810" max="1810" width="11.5703125" style="39" bestFit="1" customWidth="1"/>
    <col min="1811" max="1811" width="18.28515625" style="39" bestFit="1" customWidth="1"/>
    <col min="1812" max="1812" width="9.140625" style="39"/>
    <col min="1813" max="1814" width="0" style="39" hidden="1" customWidth="1"/>
    <col min="1815" max="2063" width="9.140625" style="39"/>
    <col min="2064" max="2064" width="5.7109375" style="39" customWidth="1"/>
    <col min="2065" max="2065" width="58.7109375" style="39" bestFit="1" customWidth="1"/>
    <col min="2066" max="2066" width="11.5703125" style="39" bestFit="1" customWidth="1"/>
    <col min="2067" max="2067" width="18.28515625" style="39" bestFit="1" customWidth="1"/>
    <col min="2068" max="2068" width="9.140625" style="39"/>
    <col min="2069" max="2070" width="0" style="39" hidden="1" customWidth="1"/>
    <col min="2071" max="2319" width="9.140625" style="39"/>
    <col min="2320" max="2320" width="5.7109375" style="39" customWidth="1"/>
    <col min="2321" max="2321" width="58.7109375" style="39" bestFit="1" customWidth="1"/>
    <col min="2322" max="2322" width="11.5703125" style="39" bestFit="1" customWidth="1"/>
    <col min="2323" max="2323" width="18.28515625" style="39" bestFit="1" customWidth="1"/>
    <col min="2324" max="2324" width="9.140625" style="39"/>
    <col min="2325" max="2326" width="0" style="39" hidden="1" customWidth="1"/>
    <col min="2327" max="2575" width="9.140625" style="39"/>
    <col min="2576" max="2576" width="5.7109375" style="39" customWidth="1"/>
    <col min="2577" max="2577" width="58.7109375" style="39" bestFit="1" customWidth="1"/>
    <col min="2578" max="2578" width="11.5703125" style="39" bestFit="1" customWidth="1"/>
    <col min="2579" max="2579" width="18.28515625" style="39" bestFit="1" customWidth="1"/>
    <col min="2580" max="2580" width="9.140625" style="39"/>
    <col min="2581" max="2582" width="0" style="39" hidden="1" customWidth="1"/>
    <col min="2583" max="2831" width="9.140625" style="39"/>
    <col min="2832" max="2832" width="5.7109375" style="39" customWidth="1"/>
    <col min="2833" max="2833" width="58.7109375" style="39" bestFit="1" customWidth="1"/>
    <col min="2834" max="2834" width="11.5703125" style="39" bestFit="1" customWidth="1"/>
    <col min="2835" max="2835" width="18.28515625" style="39" bestFit="1" customWidth="1"/>
    <col min="2836" max="2836" width="9.140625" style="39"/>
    <col min="2837" max="2838" width="0" style="39" hidden="1" customWidth="1"/>
    <col min="2839" max="3087" width="9.140625" style="39"/>
    <col min="3088" max="3088" width="5.7109375" style="39" customWidth="1"/>
    <col min="3089" max="3089" width="58.7109375" style="39" bestFit="1" customWidth="1"/>
    <col min="3090" max="3090" width="11.5703125" style="39" bestFit="1" customWidth="1"/>
    <col min="3091" max="3091" width="18.28515625" style="39" bestFit="1" customWidth="1"/>
    <col min="3092" max="3092" width="9.140625" style="39"/>
    <col min="3093" max="3094" width="0" style="39" hidden="1" customWidth="1"/>
    <col min="3095" max="3343" width="9.140625" style="39"/>
    <col min="3344" max="3344" width="5.7109375" style="39" customWidth="1"/>
    <col min="3345" max="3345" width="58.7109375" style="39" bestFit="1" customWidth="1"/>
    <col min="3346" max="3346" width="11.5703125" style="39" bestFit="1" customWidth="1"/>
    <col min="3347" max="3347" width="18.28515625" style="39" bestFit="1" customWidth="1"/>
    <col min="3348" max="3348" width="9.140625" style="39"/>
    <col min="3349" max="3350" width="0" style="39" hidden="1" customWidth="1"/>
    <col min="3351" max="3599" width="9.140625" style="39"/>
    <col min="3600" max="3600" width="5.7109375" style="39" customWidth="1"/>
    <col min="3601" max="3601" width="58.7109375" style="39" bestFit="1" customWidth="1"/>
    <col min="3602" max="3602" width="11.5703125" style="39" bestFit="1" customWidth="1"/>
    <col min="3603" max="3603" width="18.28515625" style="39" bestFit="1" customWidth="1"/>
    <col min="3604" max="3604" width="9.140625" style="39"/>
    <col min="3605" max="3606" width="0" style="39" hidden="1" customWidth="1"/>
    <col min="3607" max="3855" width="9.140625" style="39"/>
    <col min="3856" max="3856" width="5.7109375" style="39" customWidth="1"/>
    <col min="3857" max="3857" width="58.7109375" style="39" bestFit="1" customWidth="1"/>
    <col min="3858" max="3858" width="11.5703125" style="39" bestFit="1" customWidth="1"/>
    <col min="3859" max="3859" width="18.28515625" style="39" bestFit="1" customWidth="1"/>
    <col min="3860" max="3860" width="9.140625" style="39"/>
    <col min="3861" max="3862" width="0" style="39" hidden="1" customWidth="1"/>
    <col min="3863" max="4111" width="9.140625" style="39"/>
    <col min="4112" max="4112" width="5.7109375" style="39" customWidth="1"/>
    <col min="4113" max="4113" width="58.7109375" style="39" bestFit="1" customWidth="1"/>
    <col min="4114" max="4114" width="11.5703125" style="39" bestFit="1" customWidth="1"/>
    <col min="4115" max="4115" width="18.28515625" style="39" bestFit="1" customWidth="1"/>
    <col min="4116" max="4116" width="9.140625" style="39"/>
    <col min="4117" max="4118" width="0" style="39" hidden="1" customWidth="1"/>
    <col min="4119" max="4367" width="9.140625" style="39"/>
    <col min="4368" max="4368" width="5.7109375" style="39" customWidth="1"/>
    <col min="4369" max="4369" width="58.7109375" style="39" bestFit="1" customWidth="1"/>
    <col min="4370" max="4370" width="11.5703125" style="39" bestFit="1" customWidth="1"/>
    <col min="4371" max="4371" width="18.28515625" style="39" bestFit="1" customWidth="1"/>
    <col min="4372" max="4372" width="9.140625" style="39"/>
    <col min="4373" max="4374" width="0" style="39" hidden="1" customWidth="1"/>
    <col min="4375" max="4623" width="9.140625" style="39"/>
    <col min="4624" max="4624" width="5.7109375" style="39" customWidth="1"/>
    <col min="4625" max="4625" width="58.7109375" style="39" bestFit="1" customWidth="1"/>
    <col min="4626" max="4626" width="11.5703125" style="39" bestFit="1" customWidth="1"/>
    <col min="4627" max="4627" width="18.28515625" style="39" bestFit="1" customWidth="1"/>
    <col min="4628" max="4628" width="9.140625" style="39"/>
    <col min="4629" max="4630" width="0" style="39" hidden="1" customWidth="1"/>
    <col min="4631" max="4879" width="9.140625" style="39"/>
    <col min="4880" max="4880" width="5.7109375" style="39" customWidth="1"/>
    <col min="4881" max="4881" width="58.7109375" style="39" bestFit="1" customWidth="1"/>
    <col min="4882" max="4882" width="11.5703125" style="39" bestFit="1" customWidth="1"/>
    <col min="4883" max="4883" width="18.28515625" style="39" bestFit="1" customWidth="1"/>
    <col min="4884" max="4884" width="9.140625" style="39"/>
    <col min="4885" max="4886" width="0" style="39" hidden="1" customWidth="1"/>
    <col min="4887" max="5135" width="9.140625" style="39"/>
    <col min="5136" max="5136" width="5.7109375" style="39" customWidth="1"/>
    <col min="5137" max="5137" width="58.7109375" style="39" bestFit="1" customWidth="1"/>
    <col min="5138" max="5138" width="11.5703125" style="39" bestFit="1" customWidth="1"/>
    <col min="5139" max="5139" width="18.28515625" style="39" bestFit="1" customWidth="1"/>
    <col min="5140" max="5140" width="9.140625" style="39"/>
    <col min="5141" max="5142" width="0" style="39" hidden="1" customWidth="1"/>
    <col min="5143" max="5391" width="9.140625" style="39"/>
    <col min="5392" max="5392" width="5.7109375" style="39" customWidth="1"/>
    <col min="5393" max="5393" width="58.7109375" style="39" bestFit="1" customWidth="1"/>
    <col min="5394" max="5394" width="11.5703125" style="39" bestFit="1" customWidth="1"/>
    <col min="5395" max="5395" width="18.28515625" style="39" bestFit="1" customWidth="1"/>
    <col min="5396" max="5396" width="9.140625" style="39"/>
    <col min="5397" max="5398" width="0" style="39" hidden="1" customWidth="1"/>
    <col min="5399" max="5647" width="9.140625" style="39"/>
    <col min="5648" max="5648" width="5.7109375" style="39" customWidth="1"/>
    <col min="5649" max="5649" width="58.7109375" style="39" bestFit="1" customWidth="1"/>
    <col min="5650" max="5650" width="11.5703125" style="39" bestFit="1" customWidth="1"/>
    <col min="5651" max="5651" width="18.28515625" style="39" bestFit="1" customWidth="1"/>
    <col min="5652" max="5652" width="9.140625" style="39"/>
    <col min="5653" max="5654" width="0" style="39" hidden="1" customWidth="1"/>
    <col min="5655" max="5903" width="9.140625" style="39"/>
    <col min="5904" max="5904" width="5.7109375" style="39" customWidth="1"/>
    <col min="5905" max="5905" width="58.7109375" style="39" bestFit="1" customWidth="1"/>
    <col min="5906" max="5906" width="11.5703125" style="39" bestFit="1" customWidth="1"/>
    <col min="5907" max="5907" width="18.28515625" style="39" bestFit="1" customWidth="1"/>
    <col min="5908" max="5908" width="9.140625" style="39"/>
    <col min="5909" max="5910" width="0" style="39" hidden="1" customWidth="1"/>
    <col min="5911" max="6159" width="9.140625" style="39"/>
    <col min="6160" max="6160" width="5.7109375" style="39" customWidth="1"/>
    <col min="6161" max="6161" width="58.7109375" style="39" bestFit="1" customWidth="1"/>
    <col min="6162" max="6162" width="11.5703125" style="39" bestFit="1" customWidth="1"/>
    <col min="6163" max="6163" width="18.28515625" style="39" bestFit="1" customWidth="1"/>
    <col min="6164" max="6164" width="9.140625" style="39"/>
    <col min="6165" max="6166" width="0" style="39" hidden="1" customWidth="1"/>
    <col min="6167" max="6415" width="9.140625" style="39"/>
    <col min="6416" max="6416" width="5.7109375" style="39" customWidth="1"/>
    <col min="6417" max="6417" width="58.7109375" style="39" bestFit="1" customWidth="1"/>
    <col min="6418" max="6418" width="11.5703125" style="39" bestFit="1" customWidth="1"/>
    <col min="6419" max="6419" width="18.28515625" style="39" bestFit="1" customWidth="1"/>
    <col min="6420" max="6420" width="9.140625" style="39"/>
    <col min="6421" max="6422" width="0" style="39" hidden="1" customWidth="1"/>
    <col min="6423" max="6671" width="9.140625" style="39"/>
    <col min="6672" max="6672" width="5.7109375" style="39" customWidth="1"/>
    <col min="6673" max="6673" width="58.7109375" style="39" bestFit="1" customWidth="1"/>
    <col min="6674" max="6674" width="11.5703125" style="39" bestFit="1" customWidth="1"/>
    <col min="6675" max="6675" width="18.28515625" style="39" bestFit="1" customWidth="1"/>
    <col min="6676" max="6676" width="9.140625" style="39"/>
    <col min="6677" max="6678" width="0" style="39" hidden="1" customWidth="1"/>
    <col min="6679" max="6927" width="9.140625" style="39"/>
    <col min="6928" max="6928" width="5.7109375" style="39" customWidth="1"/>
    <col min="6929" max="6929" width="58.7109375" style="39" bestFit="1" customWidth="1"/>
    <col min="6930" max="6930" width="11.5703125" style="39" bestFit="1" customWidth="1"/>
    <col min="6931" max="6931" width="18.28515625" style="39" bestFit="1" customWidth="1"/>
    <col min="6932" max="6932" width="9.140625" style="39"/>
    <col min="6933" max="6934" width="0" style="39" hidden="1" customWidth="1"/>
    <col min="6935" max="7183" width="9.140625" style="39"/>
    <col min="7184" max="7184" width="5.7109375" style="39" customWidth="1"/>
    <col min="7185" max="7185" width="58.7109375" style="39" bestFit="1" customWidth="1"/>
    <col min="7186" max="7186" width="11.5703125" style="39" bestFit="1" customWidth="1"/>
    <col min="7187" max="7187" width="18.28515625" style="39" bestFit="1" customWidth="1"/>
    <col min="7188" max="7188" width="9.140625" style="39"/>
    <col min="7189" max="7190" width="0" style="39" hidden="1" customWidth="1"/>
    <col min="7191" max="7439" width="9.140625" style="39"/>
    <col min="7440" max="7440" width="5.7109375" style="39" customWidth="1"/>
    <col min="7441" max="7441" width="58.7109375" style="39" bestFit="1" customWidth="1"/>
    <col min="7442" max="7442" width="11.5703125" style="39" bestFit="1" customWidth="1"/>
    <col min="7443" max="7443" width="18.28515625" style="39" bestFit="1" customWidth="1"/>
    <col min="7444" max="7444" width="9.140625" style="39"/>
    <col min="7445" max="7446" width="0" style="39" hidden="1" customWidth="1"/>
    <col min="7447" max="7695" width="9.140625" style="39"/>
    <col min="7696" max="7696" width="5.7109375" style="39" customWidth="1"/>
    <col min="7697" max="7697" width="58.7109375" style="39" bestFit="1" customWidth="1"/>
    <col min="7698" max="7698" width="11.5703125" style="39" bestFit="1" customWidth="1"/>
    <col min="7699" max="7699" width="18.28515625" style="39" bestFit="1" customWidth="1"/>
    <col min="7700" max="7700" width="9.140625" style="39"/>
    <col min="7701" max="7702" width="0" style="39" hidden="1" customWidth="1"/>
    <col min="7703" max="7951" width="9.140625" style="39"/>
    <col min="7952" max="7952" width="5.7109375" style="39" customWidth="1"/>
    <col min="7953" max="7953" width="58.7109375" style="39" bestFit="1" customWidth="1"/>
    <col min="7954" max="7954" width="11.5703125" style="39" bestFit="1" customWidth="1"/>
    <col min="7955" max="7955" width="18.28515625" style="39" bestFit="1" customWidth="1"/>
    <col min="7956" max="7956" width="9.140625" style="39"/>
    <col min="7957" max="7958" width="0" style="39" hidden="1" customWidth="1"/>
    <col min="7959" max="8207" width="9.140625" style="39"/>
    <col min="8208" max="8208" width="5.7109375" style="39" customWidth="1"/>
    <col min="8209" max="8209" width="58.7109375" style="39" bestFit="1" customWidth="1"/>
    <col min="8210" max="8210" width="11.5703125" style="39" bestFit="1" customWidth="1"/>
    <col min="8211" max="8211" width="18.28515625" style="39" bestFit="1" customWidth="1"/>
    <col min="8212" max="8212" width="9.140625" style="39"/>
    <col min="8213" max="8214" width="0" style="39" hidden="1" customWidth="1"/>
    <col min="8215" max="8463" width="9.140625" style="39"/>
    <col min="8464" max="8464" width="5.7109375" style="39" customWidth="1"/>
    <col min="8465" max="8465" width="58.7109375" style="39" bestFit="1" customWidth="1"/>
    <col min="8466" max="8466" width="11.5703125" style="39" bestFit="1" customWidth="1"/>
    <col min="8467" max="8467" width="18.28515625" style="39" bestFit="1" customWidth="1"/>
    <col min="8468" max="8468" width="9.140625" style="39"/>
    <col min="8469" max="8470" width="0" style="39" hidden="1" customWidth="1"/>
    <col min="8471" max="8719" width="9.140625" style="39"/>
    <col min="8720" max="8720" width="5.7109375" style="39" customWidth="1"/>
    <col min="8721" max="8721" width="58.7109375" style="39" bestFit="1" customWidth="1"/>
    <col min="8722" max="8722" width="11.5703125" style="39" bestFit="1" customWidth="1"/>
    <col min="8723" max="8723" width="18.28515625" style="39" bestFit="1" customWidth="1"/>
    <col min="8724" max="8724" width="9.140625" style="39"/>
    <col min="8725" max="8726" width="0" style="39" hidden="1" customWidth="1"/>
    <col min="8727" max="8975" width="9.140625" style="39"/>
    <col min="8976" max="8976" width="5.7109375" style="39" customWidth="1"/>
    <col min="8977" max="8977" width="58.7109375" style="39" bestFit="1" customWidth="1"/>
    <col min="8978" max="8978" width="11.5703125" style="39" bestFit="1" customWidth="1"/>
    <col min="8979" max="8979" width="18.28515625" style="39" bestFit="1" customWidth="1"/>
    <col min="8980" max="8980" width="9.140625" style="39"/>
    <col min="8981" max="8982" width="0" style="39" hidden="1" customWidth="1"/>
    <col min="8983" max="9231" width="9.140625" style="39"/>
    <col min="9232" max="9232" width="5.7109375" style="39" customWidth="1"/>
    <col min="9233" max="9233" width="58.7109375" style="39" bestFit="1" customWidth="1"/>
    <col min="9234" max="9234" width="11.5703125" style="39" bestFit="1" customWidth="1"/>
    <col min="9235" max="9235" width="18.28515625" style="39" bestFit="1" customWidth="1"/>
    <col min="9236" max="9236" width="9.140625" style="39"/>
    <col min="9237" max="9238" width="0" style="39" hidden="1" customWidth="1"/>
    <col min="9239" max="9487" width="9.140625" style="39"/>
    <col min="9488" max="9488" width="5.7109375" style="39" customWidth="1"/>
    <col min="9489" max="9489" width="58.7109375" style="39" bestFit="1" customWidth="1"/>
    <col min="9490" max="9490" width="11.5703125" style="39" bestFit="1" customWidth="1"/>
    <col min="9491" max="9491" width="18.28515625" style="39" bestFit="1" customWidth="1"/>
    <col min="9492" max="9492" width="9.140625" style="39"/>
    <col min="9493" max="9494" width="0" style="39" hidden="1" customWidth="1"/>
    <col min="9495" max="9743" width="9.140625" style="39"/>
    <col min="9744" max="9744" width="5.7109375" style="39" customWidth="1"/>
    <col min="9745" max="9745" width="58.7109375" style="39" bestFit="1" customWidth="1"/>
    <col min="9746" max="9746" width="11.5703125" style="39" bestFit="1" customWidth="1"/>
    <col min="9747" max="9747" width="18.28515625" style="39" bestFit="1" customWidth="1"/>
    <col min="9748" max="9748" width="9.140625" style="39"/>
    <col min="9749" max="9750" width="0" style="39" hidden="1" customWidth="1"/>
    <col min="9751" max="9999" width="9.140625" style="39"/>
    <col min="10000" max="10000" width="5.7109375" style="39" customWidth="1"/>
    <col min="10001" max="10001" width="58.7109375" style="39" bestFit="1" customWidth="1"/>
    <col min="10002" max="10002" width="11.5703125" style="39" bestFit="1" customWidth="1"/>
    <col min="10003" max="10003" width="18.28515625" style="39" bestFit="1" customWidth="1"/>
    <col min="10004" max="10004" width="9.140625" style="39"/>
    <col min="10005" max="10006" width="0" style="39" hidden="1" customWidth="1"/>
    <col min="10007" max="10255" width="9.140625" style="39"/>
    <col min="10256" max="10256" width="5.7109375" style="39" customWidth="1"/>
    <col min="10257" max="10257" width="58.7109375" style="39" bestFit="1" customWidth="1"/>
    <col min="10258" max="10258" width="11.5703125" style="39" bestFit="1" customWidth="1"/>
    <col min="10259" max="10259" width="18.28515625" style="39" bestFit="1" customWidth="1"/>
    <col min="10260" max="10260" width="9.140625" style="39"/>
    <col min="10261" max="10262" width="0" style="39" hidden="1" customWidth="1"/>
    <col min="10263" max="10511" width="9.140625" style="39"/>
    <col min="10512" max="10512" width="5.7109375" style="39" customWidth="1"/>
    <col min="10513" max="10513" width="58.7109375" style="39" bestFit="1" customWidth="1"/>
    <col min="10514" max="10514" width="11.5703125" style="39" bestFit="1" customWidth="1"/>
    <col min="10515" max="10515" width="18.28515625" style="39" bestFit="1" customWidth="1"/>
    <col min="10516" max="10516" width="9.140625" style="39"/>
    <col min="10517" max="10518" width="0" style="39" hidden="1" customWidth="1"/>
    <col min="10519" max="10767" width="9.140625" style="39"/>
    <col min="10768" max="10768" width="5.7109375" style="39" customWidth="1"/>
    <col min="10769" max="10769" width="58.7109375" style="39" bestFit="1" customWidth="1"/>
    <col min="10770" max="10770" width="11.5703125" style="39" bestFit="1" customWidth="1"/>
    <col min="10771" max="10771" width="18.28515625" style="39" bestFit="1" customWidth="1"/>
    <col min="10772" max="10772" width="9.140625" style="39"/>
    <col min="10773" max="10774" width="0" style="39" hidden="1" customWidth="1"/>
    <col min="10775" max="11023" width="9.140625" style="39"/>
    <col min="11024" max="11024" width="5.7109375" style="39" customWidth="1"/>
    <col min="11025" max="11025" width="58.7109375" style="39" bestFit="1" customWidth="1"/>
    <col min="11026" max="11026" width="11.5703125" style="39" bestFit="1" customWidth="1"/>
    <col min="11027" max="11027" width="18.28515625" style="39" bestFit="1" customWidth="1"/>
    <col min="11028" max="11028" width="9.140625" style="39"/>
    <col min="11029" max="11030" width="0" style="39" hidden="1" customWidth="1"/>
    <col min="11031" max="11279" width="9.140625" style="39"/>
    <col min="11280" max="11280" width="5.7109375" style="39" customWidth="1"/>
    <col min="11281" max="11281" width="58.7109375" style="39" bestFit="1" customWidth="1"/>
    <col min="11282" max="11282" width="11.5703125" style="39" bestFit="1" customWidth="1"/>
    <col min="11283" max="11283" width="18.28515625" style="39" bestFit="1" customWidth="1"/>
    <col min="11284" max="11284" width="9.140625" style="39"/>
    <col min="11285" max="11286" width="0" style="39" hidden="1" customWidth="1"/>
    <col min="11287" max="11535" width="9.140625" style="39"/>
    <col min="11536" max="11536" width="5.7109375" style="39" customWidth="1"/>
    <col min="11537" max="11537" width="58.7109375" style="39" bestFit="1" customWidth="1"/>
    <col min="11538" max="11538" width="11.5703125" style="39" bestFit="1" customWidth="1"/>
    <col min="11539" max="11539" width="18.28515625" style="39" bestFit="1" customWidth="1"/>
    <col min="11540" max="11540" width="9.140625" style="39"/>
    <col min="11541" max="11542" width="0" style="39" hidden="1" customWidth="1"/>
    <col min="11543" max="11791" width="9.140625" style="39"/>
    <col min="11792" max="11792" width="5.7109375" style="39" customWidth="1"/>
    <col min="11793" max="11793" width="58.7109375" style="39" bestFit="1" customWidth="1"/>
    <col min="11794" max="11794" width="11.5703125" style="39" bestFit="1" customWidth="1"/>
    <col min="11795" max="11795" width="18.28515625" style="39" bestFit="1" customWidth="1"/>
    <col min="11796" max="11796" width="9.140625" style="39"/>
    <col min="11797" max="11798" width="0" style="39" hidden="1" customWidth="1"/>
    <col min="11799" max="12047" width="9.140625" style="39"/>
    <col min="12048" max="12048" width="5.7109375" style="39" customWidth="1"/>
    <col min="12049" max="12049" width="58.7109375" style="39" bestFit="1" customWidth="1"/>
    <col min="12050" max="12050" width="11.5703125" style="39" bestFit="1" customWidth="1"/>
    <col min="12051" max="12051" width="18.28515625" style="39" bestFit="1" customWidth="1"/>
    <col min="12052" max="12052" width="9.140625" style="39"/>
    <col min="12053" max="12054" width="0" style="39" hidden="1" customWidth="1"/>
    <col min="12055" max="12303" width="9.140625" style="39"/>
    <col min="12304" max="12304" width="5.7109375" style="39" customWidth="1"/>
    <col min="12305" max="12305" width="58.7109375" style="39" bestFit="1" customWidth="1"/>
    <col min="12306" max="12306" width="11.5703125" style="39" bestFit="1" customWidth="1"/>
    <col min="12307" max="12307" width="18.28515625" style="39" bestFit="1" customWidth="1"/>
    <col min="12308" max="12308" width="9.140625" style="39"/>
    <col min="12309" max="12310" width="0" style="39" hidden="1" customWidth="1"/>
    <col min="12311" max="12559" width="9.140625" style="39"/>
    <col min="12560" max="12560" width="5.7109375" style="39" customWidth="1"/>
    <col min="12561" max="12561" width="58.7109375" style="39" bestFit="1" customWidth="1"/>
    <col min="12562" max="12562" width="11.5703125" style="39" bestFit="1" customWidth="1"/>
    <col min="12563" max="12563" width="18.28515625" style="39" bestFit="1" customWidth="1"/>
    <col min="12564" max="12564" width="9.140625" style="39"/>
    <col min="12565" max="12566" width="0" style="39" hidden="1" customWidth="1"/>
    <col min="12567" max="12815" width="9.140625" style="39"/>
    <col min="12816" max="12816" width="5.7109375" style="39" customWidth="1"/>
    <col min="12817" max="12817" width="58.7109375" style="39" bestFit="1" customWidth="1"/>
    <col min="12818" max="12818" width="11.5703125" style="39" bestFit="1" customWidth="1"/>
    <col min="12819" max="12819" width="18.28515625" style="39" bestFit="1" customWidth="1"/>
    <col min="12820" max="12820" width="9.140625" style="39"/>
    <col min="12821" max="12822" width="0" style="39" hidden="1" customWidth="1"/>
    <col min="12823" max="13071" width="9.140625" style="39"/>
    <col min="13072" max="13072" width="5.7109375" style="39" customWidth="1"/>
    <col min="13073" max="13073" width="58.7109375" style="39" bestFit="1" customWidth="1"/>
    <col min="13074" max="13074" width="11.5703125" style="39" bestFit="1" customWidth="1"/>
    <col min="13075" max="13075" width="18.28515625" style="39" bestFit="1" customWidth="1"/>
    <col min="13076" max="13076" width="9.140625" style="39"/>
    <col min="13077" max="13078" width="0" style="39" hidden="1" customWidth="1"/>
    <col min="13079" max="13327" width="9.140625" style="39"/>
    <col min="13328" max="13328" width="5.7109375" style="39" customWidth="1"/>
    <col min="13329" max="13329" width="58.7109375" style="39" bestFit="1" customWidth="1"/>
    <col min="13330" max="13330" width="11.5703125" style="39" bestFit="1" customWidth="1"/>
    <col min="13331" max="13331" width="18.28515625" style="39" bestFit="1" customWidth="1"/>
    <col min="13332" max="13332" width="9.140625" style="39"/>
    <col min="13333" max="13334" width="0" style="39" hidden="1" customWidth="1"/>
    <col min="13335" max="13583" width="9.140625" style="39"/>
    <col min="13584" max="13584" width="5.7109375" style="39" customWidth="1"/>
    <col min="13585" max="13585" width="58.7109375" style="39" bestFit="1" customWidth="1"/>
    <col min="13586" max="13586" width="11.5703125" style="39" bestFit="1" customWidth="1"/>
    <col min="13587" max="13587" width="18.28515625" style="39" bestFit="1" customWidth="1"/>
    <col min="13588" max="13588" width="9.140625" style="39"/>
    <col min="13589" max="13590" width="0" style="39" hidden="1" customWidth="1"/>
    <col min="13591" max="13839" width="9.140625" style="39"/>
    <col min="13840" max="13840" width="5.7109375" style="39" customWidth="1"/>
    <col min="13841" max="13841" width="58.7109375" style="39" bestFit="1" customWidth="1"/>
    <col min="13842" max="13842" width="11.5703125" style="39" bestFit="1" customWidth="1"/>
    <col min="13843" max="13843" width="18.28515625" style="39" bestFit="1" customWidth="1"/>
    <col min="13844" max="13844" width="9.140625" style="39"/>
    <col min="13845" max="13846" width="0" style="39" hidden="1" customWidth="1"/>
    <col min="13847" max="14095" width="9.140625" style="39"/>
    <col min="14096" max="14096" width="5.7109375" style="39" customWidth="1"/>
    <col min="14097" max="14097" width="58.7109375" style="39" bestFit="1" customWidth="1"/>
    <col min="14098" max="14098" width="11.5703125" style="39" bestFit="1" customWidth="1"/>
    <col min="14099" max="14099" width="18.28515625" style="39" bestFit="1" customWidth="1"/>
    <col min="14100" max="14100" width="9.140625" style="39"/>
    <col min="14101" max="14102" width="0" style="39" hidden="1" customWidth="1"/>
    <col min="14103" max="14351" width="9.140625" style="39"/>
    <col min="14352" max="14352" width="5.7109375" style="39" customWidth="1"/>
    <col min="14353" max="14353" width="58.7109375" style="39" bestFit="1" customWidth="1"/>
    <col min="14354" max="14354" width="11.5703125" style="39" bestFit="1" customWidth="1"/>
    <col min="14355" max="14355" width="18.28515625" style="39" bestFit="1" customWidth="1"/>
    <col min="14356" max="14356" width="9.140625" style="39"/>
    <col min="14357" max="14358" width="0" style="39" hidden="1" customWidth="1"/>
    <col min="14359" max="14607" width="9.140625" style="39"/>
    <col min="14608" max="14608" width="5.7109375" style="39" customWidth="1"/>
    <col min="14609" max="14609" width="58.7109375" style="39" bestFit="1" customWidth="1"/>
    <col min="14610" max="14610" width="11.5703125" style="39" bestFit="1" customWidth="1"/>
    <col min="14611" max="14611" width="18.28515625" style="39" bestFit="1" customWidth="1"/>
    <col min="14612" max="14612" width="9.140625" style="39"/>
    <col min="14613" max="14614" width="0" style="39" hidden="1" customWidth="1"/>
    <col min="14615" max="14863" width="9.140625" style="39"/>
    <col min="14864" max="14864" width="5.7109375" style="39" customWidth="1"/>
    <col min="14865" max="14865" width="58.7109375" style="39" bestFit="1" customWidth="1"/>
    <col min="14866" max="14866" width="11.5703125" style="39" bestFit="1" customWidth="1"/>
    <col min="14867" max="14867" width="18.28515625" style="39" bestFit="1" customWidth="1"/>
    <col min="14868" max="14868" width="9.140625" style="39"/>
    <col min="14869" max="14870" width="0" style="39" hidden="1" customWidth="1"/>
    <col min="14871" max="15119" width="9.140625" style="39"/>
    <col min="15120" max="15120" width="5.7109375" style="39" customWidth="1"/>
    <col min="15121" max="15121" width="58.7109375" style="39" bestFit="1" customWidth="1"/>
    <col min="15122" max="15122" width="11.5703125" style="39" bestFit="1" customWidth="1"/>
    <col min="15123" max="15123" width="18.28515625" style="39" bestFit="1" customWidth="1"/>
    <col min="15124" max="15124" width="9.140625" style="39"/>
    <col min="15125" max="15126" width="0" style="39" hidden="1" customWidth="1"/>
    <col min="15127" max="15375" width="9.140625" style="39"/>
    <col min="15376" max="15376" width="5.7109375" style="39" customWidth="1"/>
    <col min="15377" max="15377" width="58.7109375" style="39" bestFit="1" customWidth="1"/>
    <col min="15378" max="15378" width="11.5703125" style="39" bestFit="1" customWidth="1"/>
    <col min="15379" max="15379" width="18.28515625" style="39" bestFit="1" customWidth="1"/>
    <col min="15380" max="15380" width="9.140625" style="39"/>
    <col min="15381" max="15382" width="0" style="39" hidden="1" customWidth="1"/>
    <col min="15383" max="15631" width="9.140625" style="39"/>
    <col min="15632" max="15632" width="5.7109375" style="39" customWidth="1"/>
    <col min="15633" max="15633" width="58.7109375" style="39" bestFit="1" customWidth="1"/>
    <col min="15634" max="15634" width="11.5703125" style="39" bestFit="1" customWidth="1"/>
    <col min="15635" max="15635" width="18.28515625" style="39" bestFit="1" customWidth="1"/>
    <col min="15636" max="15636" width="9.140625" style="39"/>
    <col min="15637" max="15638" width="0" style="39" hidden="1" customWidth="1"/>
    <col min="15639" max="15887" width="9.140625" style="39"/>
    <col min="15888" max="15888" width="5.7109375" style="39" customWidth="1"/>
    <col min="15889" max="15889" width="58.7109375" style="39" bestFit="1" customWidth="1"/>
    <col min="15890" max="15890" width="11.5703125" style="39" bestFit="1" customWidth="1"/>
    <col min="15891" max="15891" width="18.28515625" style="39" bestFit="1" customWidth="1"/>
    <col min="15892" max="15892" width="9.140625" style="39"/>
    <col min="15893" max="15894" width="0" style="39" hidden="1" customWidth="1"/>
    <col min="15895" max="16143" width="9.140625" style="39"/>
    <col min="16144" max="16144" width="5.7109375" style="39" customWidth="1"/>
    <col min="16145" max="16145" width="58.7109375" style="39" bestFit="1" customWidth="1"/>
    <col min="16146" max="16146" width="11.5703125" style="39" bestFit="1" customWidth="1"/>
    <col min="16147" max="16147" width="18.28515625" style="39" bestFit="1" customWidth="1"/>
    <col min="16148" max="16148" width="9.140625" style="39"/>
    <col min="16149" max="16150" width="0" style="39" hidden="1" customWidth="1"/>
    <col min="16151" max="16384" width="9.140625" style="39"/>
  </cols>
  <sheetData>
    <row r="1" spans="1:91" x14ac:dyDescent="0.2">
      <c r="A1" s="98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1:91" x14ac:dyDescent="0.2">
      <c r="A2" s="349" t="str">
        <f>'Delivery Rate Change Calc'!A2:H2</f>
        <v>2020 Electric Decoupling Filing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</row>
    <row r="3" spans="1:91" x14ac:dyDescent="0.2">
      <c r="A3" s="98" t="s">
        <v>285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1:91" x14ac:dyDescent="0.2">
      <c r="A4" s="99" t="str">
        <f>'Delivery Rate Change Calc'!A4:H4</f>
        <v>Proposed Effective May 1, 2020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</row>
    <row r="5" spans="1:91" x14ac:dyDescent="0.2">
      <c r="D5" s="101" t="s">
        <v>215</v>
      </c>
      <c r="E5" s="101" t="s">
        <v>215</v>
      </c>
      <c r="F5" s="101" t="s">
        <v>215</v>
      </c>
      <c r="G5" s="101" t="s">
        <v>215</v>
      </c>
      <c r="H5" s="101" t="s">
        <v>215</v>
      </c>
      <c r="I5" s="101" t="s">
        <v>215</v>
      </c>
      <c r="J5" s="101" t="s">
        <v>215</v>
      </c>
      <c r="K5" s="101" t="s">
        <v>215</v>
      </c>
      <c r="L5" s="101" t="s">
        <v>215</v>
      </c>
      <c r="M5" s="101" t="s">
        <v>215</v>
      </c>
      <c r="N5" s="101" t="s">
        <v>215</v>
      </c>
      <c r="O5" s="101" t="s">
        <v>215</v>
      </c>
      <c r="P5" s="101" t="s">
        <v>215</v>
      </c>
      <c r="Q5" s="101" t="s">
        <v>215</v>
      </c>
      <c r="R5" s="101" t="s">
        <v>215</v>
      </c>
      <c r="S5" s="101" t="s">
        <v>215</v>
      </c>
      <c r="T5" s="101" t="s">
        <v>215</v>
      </c>
      <c r="U5" s="101" t="s">
        <v>215</v>
      </c>
      <c r="V5" s="101" t="s">
        <v>215</v>
      </c>
      <c r="W5" s="101" t="s">
        <v>215</v>
      </c>
      <c r="X5" s="101" t="s">
        <v>215</v>
      </c>
      <c r="Y5" s="101" t="s">
        <v>215</v>
      </c>
      <c r="Z5" s="101" t="s">
        <v>215</v>
      </c>
      <c r="AA5" s="101" t="s">
        <v>215</v>
      </c>
      <c r="AB5" s="101" t="s">
        <v>215</v>
      </c>
      <c r="AC5" s="101" t="s">
        <v>215</v>
      </c>
      <c r="AD5" s="101" t="s">
        <v>215</v>
      </c>
      <c r="AE5" s="101" t="s">
        <v>215</v>
      </c>
      <c r="AF5" s="101" t="s">
        <v>215</v>
      </c>
      <c r="AG5" s="101" t="s">
        <v>215</v>
      </c>
      <c r="AH5" s="101" t="s">
        <v>215</v>
      </c>
      <c r="AI5" s="101" t="s">
        <v>215</v>
      </c>
      <c r="AJ5" s="101" t="s">
        <v>215</v>
      </c>
      <c r="AK5" s="101" t="s">
        <v>215</v>
      </c>
      <c r="AL5" s="101" t="s">
        <v>215</v>
      </c>
      <c r="AM5" s="101" t="s">
        <v>215</v>
      </c>
      <c r="AN5" s="101" t="s">
        <v>215</v>
      </c>
      <c r="AO5" s="101" t="s">
        <v>215</v>
      </c>
      <c r="AP5" s="101" t="s">
        <v>215</v>
      </c>
      <c r="AQ5" s="101" t="s">
        <v>215</v>
      </c>
      <c r="AR5" s="101" t="s">
        <v>215</v>
      </c>
      <c r="AS5" s="101" t="s">
        <v>215</v>
      </c>
      <c r="AT5" s="101" t="s">
        <v>215</v>
      </c>
      <c r="AU5" s="101" t="s">
        <v>215</v>
      </c>
      <c r="AV5" s="101" t="s">
        <v>215</v>
      </c>
      <c r="AW5" s="101" t="s">
        <v>215</v>
      </c>
      <c r="AX5" s="101" t="s">
        <v>215</v>
      </c>
      <c r="AY5" s="101" t="s">
        <v>215</v>
      </c>
      <c r="AZ5" s="101" t="s">
        <v>215</v>
      </c>
      <c r="BA5" s="101" t="s">
        <v>215</v>
      </c>
      <c r="BB5" s="101" t="s">
        <v>215</v>
      </c>
      <c r="BC5" s="101" t="s">
        <v>215</v>
      </c>
      <c r="BD5" s="101" t="s">
        <v>215</v>
      </c>
      <c r="BE5" s="101" t="s">
        <v>215</v>
      </c>
      <c r="BF5" s="101" t="s">
        <v>215</v>
      </c>
      <c r="BG5" s="101" t="s">
        <v>215</v>
      </c>
      <c r="BH5" s="101" t="s">
        <v>215</v>
      </c>
      <c r="BI5" s="101" t="s">
        <v>215</v>
      </c>
      <c r="BJ5" s="101" t="s">
        <v>215</v>
      </c>
      <c r="BK5" s="101" t="s">
        <v>215</v>
      </c>
      <c r="BL5" s="101" t="s">
        <v>215</v>
      </c>
      <c r="BM5" s="101" t="s">
        <v>215</v>
      </c>
      <c r="BN5" s="101" t="s">
        <v>215</v>
      </c>
      <c r="BO5" s="101" t="s">
        <v>215</v>
      </c>
      <c r="BP5" s="101" t="s">
        <v>215</v>
      </c>
      <c r="BQ5" s="101" t="s">
        <v>215</v>
      </c>
      <c r="BR5" s="101" t="s">
        <v>215</v>
      </c>
      <c r="BS5" s="101" t="s">
        <v>215</v>
      </c>
      <c r="BT5" s="101" t="s">
        <v>215</v>
      </c>
      <c r="BU5" s="101" t="s">
        <v>215</v>
      </c>
      <c r="BV5" s="101" t="s">
        <v>215</v>
      </c>
      <c r="BW5" s="101" t="s">
        <v>215</v>
      </c>
      <c r="BX5" s="101" t="s">
        <v>215</v>
      </c>
      <c r="BY5" s="101" t="s">
        <v>215</v>
      </c>
      <c r="BZ5" s="101" t="s">
        <v>215</v>
      </c>
      <c r="CA5" s="101" t="s">
        <v>215</v>
      </c>
      <c r="CB5" s="101" t="s">
        <v>215</v>
      </c>
      <c r="CC5" s="101" t="s">
        <v>215</v>
      </c>
      <c r="CD5" s="101" t="s">
        <v>215</v>
      </c>
      <c r="CE5" s="101" t="s">
        <v>215</v>
      </c>
      <c r="CF5" s="101" t="s">
        <v>215</v>
      </c>
      <c r="CG5" s="101" t="s">
        <v>215</v>
      </c>
      <c r="CH5" s="101" t="s">
        <v>215</v>
      </c>
      <c r="CI5" s="101" t="s">
        <v>215</v>
      </c>
      <c r="CJ5" s="101" t="s">
        <v>215</v>
      </c>
      <c r="CK5" s="101" t="s">
        <v>215</v>
      </c>
      <c r="CL5" s="258" t="s">
        <v>174</v>
      </c>
      <c r="CM5" s="258" t="s">
        <v>174</v>
      </c>
    </row>
    <row r="6" spans="1:91" x14ac:dyDescent="0.2">
      <c r="C6" s="102" t="s">
        <v>248</v>
      </c>
      <c r="D6" s="103">
        <v>41275</v>
      </c>
      <c r="E6" s="103">
        <v>41306</v>
      </c>
      <c r="F6" s="103">
        <v>41334</v>
      </c>
      <c r="G6" s="103">
        <v>41365</v>
      </c>
      <c r="H6" s="103">
        <v>41395</v>
      </c>
      <c r="I6" s="103">
        <v>41426</v>
      </c>
      <c r="J6" s="103">
        <v>41456</v>
      </c>
      <c r="K6" s="103">
        <v>41487</v>
      </c>
      <c r="L6" s="103">
        <v>41518</v>
      </c>
      <c r="M6" s="103">
        <v>41548</v>
      </c>
      <c r="N6" s="103">
        <v>41579</v>
      </c>
      <c r="O6" s="103">
        <v>41609</v>
      </c>
      <c r="P6" s="103">
        <v>41640</v>
      </c>
      <c r="Q6" s="103">
        <v>41671</v>
      </c>
      <c r="R6" s="103">
        <v>41699</v>
      </c>
      <c r="S6" s="103">
        <v>41730</v>
      </c>
      <c r="T6" s="103">
        <v>41760</v>
      </c>
      <c r="U6" s="103">
        <v>41791</v>
      </c>
      <c r="V6" s="103">
        <v>41821</v>
      </c>
      <c r="W6" s="103">
        <v>41852</v>
      </c>
      <c r="X6" s="103">
        <v>41883</v>
      </c>
      <c r="Y6" s="103">
        <v>41913</v>
      </c>
      <c r="Z6" s="103">
        <v>41944</v>
      </c>
      <c r="AA6" s="103">
        <v>41974</v>
      </c>
      <c r="AB6" s="103">
        <v>42005</v>
      </c>
      <c r="AC6" s="103">
        <v>42036</v>
      </c>
      <c r="AD6" s="103">
        <v>42064</v>
      </c>
      <c r="AE6" s="103">
        <v>42095</v>
      </c>
      <c r="AF6" s="103">
        <v>42125</v>
      </c>
      <c r="AG6" s="103">
        <v>42156</v>
      </c>
      <c r="AH6" s="103">
        <v>42186</v>
      </c>
      <c r="AI6" s="103">
        <v>42217</v>
      </c>
      <c r="AJ6" s="103">
        <v>42248</v>
      </c>
      <c r="AK6" s="103">
        <v>42278</v>
      </c>
      <c r="AL6" s="103">
        <v>42309</v>
      </c>
      <c r="AM6" s="103">
        <v>42339</v>
      </c>
      <c r="AN6" s="103">
        <v>42370</v>
      </c>
      <c r="AO6" s="103">
        <v>42401</v>
      </c>
      <c r="AP6" s="103">
        <v>42430</v>
      </c>
      <c r="AQ6" s="103">
        <v>42461</v>
      </c>
      <c r="AR6" s="103">
        <v>42491</v>
      </c>
      <c r="AS6" s="103">
        <v>42522</v>
      </c>
      <c r="AT6" s="103">
        <v>42552</v>
      </c>
      <c r="AU6" s="103">
        <v>42583</v>
      </c>
      <c r="AV6" s="103">
        <v>42614</v>
      </c>
      <c r="AW6" s="103">
        <v>42644</v>
      </c>
      <c r="AX6" s="103">
        <v>42675</v>
      </c>
      <c r="AY6" s="103">
        <v>42705</v>
      </c>
      <c r="AZ6" s="103">
        <v>42736</v>
      </c>
      <c r="BA6" s="103">
        <v>42767</v>
      </c>
      <c r="BB6" s="103">
        <v>42795</v>
      </c>
      <c r="BC6" s="103">
        <v>42826</v>
      </c>
      <c r="BD6" s="103">
        <v>42856</v>
      </c>
      <c r="BE6" s="103">
        <v>42887</v>
      </c>
      <c r="BF6" s="103">
        <v>42917</v>
      </c>
      <c r="BG6" s="103">
        <v>42948</v>
      </c>
      <c r="BH6" s="103">
        <v>42979</v>
      </c>
      <c r="BI6" s="103">
        <v>43009</v>
      </c>
      <c r="BJ6" s="103">
        <v>43040</v>
      </c>
      <c r="BK6" s="103">
        <v>43070</v>
      </c>
      <c r="BL6" s="103">
        <v>43101</v>
      </c>
      <c r="BM6" s="103">
        <v>43132</v>
      </c>
      <c r="BN6" s="103">
        <v>43160</v>
      </c>
      <c r="BO6" s="103">
        <v>43191</v>
      </c>
      <c r="BP6" s="103">
        <v>43221</v>
      </c>
      <c r="BQ6" s="103">
        <v>43252</v>
      </c>
      <c r="BR6" s="103">
        <v>43282</v>
      </c>
      <c r="BS6" s="103">
        <v>43313</v>
      </c>
      <c r="BT6" s="103">
        <v>43344</v>
      </c>
      <c r="BU6" s="103">
        <v>43374</v>
      </c>
      <c r="BV6" s="103">
        <v>43405</v>
      </c>
      <c r="BW6" s="103">
        <v>43435</v>
      </c>
      <c r="BX6" s="103">
        <v>43466</v>
      </c>
      <c r="BY6" s="103">
        <v>43497</v>
      </c>
      <c r="BZ6" s="103">
        <v>43525</v>
      </c>
      <c r="CA6" s="103">
        <v>43556</v>
      </c>
      <c r="CB6" s="103">
        <v>43586</v>
      </c>
      <c r="CC6" s="103">
        <v>43617</v>
      </c>
      <c r="CD6" s="103">
        <v>43647</v>
      </c>
      <c r="CE6" s="103">
        <v>43678</v>
      </c>
      <c r="CF6" s="103">
        <v>43709</v>
      </c>
      <c r="CG6" s="103">
        <v>43739</v>
      </c>
      <c r="CH6" s="103">
        <v>43770</v>
      </c>
      <c r="CI6" s="103">
        <v>43800</v>
      </c>
      <c r="CJ6" s="103">
        <v>43831</v>
      </c>
      <c r="CK6" s="103">
        <v>43862</v>
      </c>
      <c r="CL6" s="103">
        <f>EDATE(CK6,1)</f>
        <v>43891</v>
      </c>
      <c r="CM6" s="103">
        <f>EDATE(CL6,1)</f>
        <v>43922</v>
      </c>
    </row>
    <row r="7" spans="1:91" x14ac:dyDescent="0.2">
      <c r="A7" s="104" t="s">
        <v>249</v>
      </c>
      <c r="B7" s="105"/>
      <c r="C7" s="105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</row>
    <row r="8" spans="1:91" x14ac:dyDescent="0.2">
      <c r="A8" s="4" t="s">
        <v>250</v>
      </c>
      <c r="C8" s="106">
        <v>18239081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</row>
    <row r="9" spans="1:91" x14ac:dyDescent="0.2">
      <c r="B9" s="39" t="s">
        <v>251</v>
      </c>
      <c r="C9" s="106">
        <v>25400411</v>
      </c>
      <c r="D9" s="107">
        <v>0</v>
      </c>
      <c r="E9" s="107">
        <f t="shared" ref="E9:AJ9" si="0">D13</f>
        <v>0</v>
      </c>
      <c r="F9" s="107">
        <f t="shared" si="0"/>
        <v>0</v>
      </c>
      <c r="G9" s="107">
        <f t="shared" si="0"/>
        <v>0</v>
      </c>
      <c r="H9" s="107">
        <f t="shared" si="0"/>
        <v>0</v>
      </c>
      <c r="I9" s="107">
        <f t="shared" si="0"/>
        <v>0</v>
      </c>
      <c r="J9" s="107">
        <f t="shared" si="0"/>
        <v>0</v>
      </c>
      <c r="K9" s="107">
        <f t="shared" si="0"/>
        <v>0</v>
      </c>
      <c r="L9" s="107">
        <f t="shared" si="0"/>
        <v>0</v>
      </c>
      <c r="M9" s="107">
        <f t="shared" si="0"/>
        <v>0</v>
      </c>
      <c r="N9" s="107">
        <f t="shared" si="0"/>
        <v>0</v>
      </c>
      <c r="O9" s="107">
        <f t="shared" si="0"/>
        <v>0</v>
      </c>
      <c r="P9" s="107">
        <f t="shared" si="0"/>
        <v>0</v>
      </c>
      <c r="Q9" s="107">
        <f t="shared" si="0"/>
        <v>0</v>
      </c>
      <c r="R9" s="107">
        <f t="shared" si="0"/>
        <v>0</v>
      </c>
      <c r="S9" s="107">
        <f t="shared" si="0"/>
        <v>0</v>
      </c>
      <c r="T9" s="107">
        <f t="shared" si="0"/>
        <v>0</v>
      </c>
      <c r="U9" s="107">
        <f t="shared" si="0"/>
        <v>-13115167.678474423</v>
      </c>
      <c r="V9" s="107">
        <f t="shared" si="0"/>
        <v>-12273767.420372583</v>
      </c>
      <c r="W9" s="107">
        <f t="shared" si="0"/>
        <v>-11347990.014083724</v>
      </c>
      <c r="X9" s="107">
        <f t="shared" si="0"/>
        <v>-10428174.161246002</v>
      </c>
      <c r="Y9" s="107">
        <f t="shared" si="0"/>
        <v>-9575947.7111194693</v>
      </c>
      <c r="Z9" s="107">
        <f t="shared" si="0"/>
        <v>-8593077.2605784703</v>
      </c>
      <c r="AA9" s="107">
        <f t="shared" si="0"/>
        <v>-7204931.8948379271</v>
      </c>
      <c r="AB9" s="107">
        <f t="shared" si="0"/>
        <v>-5661376.9149070922</v>
      </c>
      <c r="AC9" s="107">
        <f t="shared" si="0"/>
        <v>-4187329.5803364911</v>
      </c>
      <c r="AD9" s="107">
        <f t="shared" si="0"/>
        <v>-3023256.5071248719</v>
      </c>
      <c r="AE9" s="107">
        <f t="shared" si="0"/>
        <v>-1813298.1415548814</v>
      </c>
      <c r="AF9" s="107">
        <f t="shared" si="0"/>
        <v>-714665.43152737385</v>
      </c>
      <c r="AG9" s="107">
        <f t="shared" si="0"/>
        <v>6296772.7712620925</v>
      </c>
      <c r="AH9" s="107">
        <f t="shared" si="0"/>
        <v>5887758.1362323752</v>
      </c>
      <c r="AI9" s="107">
        <f t="shared" si="0"/>
        <v>5421054.4897997808</v>
      </c>
      <c r="AJ9" s="107">
        <f t="shared" si="0"/>
        <v>4958863.955309893</v>
      </c>
      <c r="AK9" s="107">
        <f t="shared" ref="AK9:BP9" si="1">AJ13</f>
        <v>4534129.7135631712</v>
      </c>
      <c r="AL9" s="107">
        <f t="shared" si="1"/>
        <v>4039221.641912736</v>
      </c>
      <c r="AM9" s="107">
        <f t="shared" si="1"/>
        <v>3335651.1138248085</v>
      </c>
      <c r="AN9" s="107">
        <f t="shared" si="1"/>
        <v>2533842.6156243896</v>
      </c>
      <c r="AO9" s="107">
        <f t="shared" si="1"/>
        <v>1747599.6861373174</v>
      </c>
      <c r="AP9" s="107">
        <f t="shared" si="1"/>
        <v>1110926.6936402658</v>
      </c>
      <c r="AQ9" s="107">
        <f t="shared" si="1"/>
        <v>478034.26830804395</v>
      </c>
      <c r="AR9" s="107">
        <f t="shared" si="1"/>
        <v>-6340.0155266264919</v>
      </c>
      <c r="AS9" s="107">
        <f t="shared" si="1"/>
        <v>8930316.0823346842</v>
      </c>
      <c r="AT9" s="107">
        <f t="shared" si="1"/>
        <v>8381613.682598928</v>
      </c>
      <c r="AU9" s="107">
        <f t="shared" si="1"/>
        <v>7768852.378942037</v>
      </c>
      <c r="AV9" s="107">
        <f t="shared" si="1"/>
        <v>7159497.1038604164</v>
      </c>
      <c r="AW9" s="107">
        <f t="shared" si="1"/>
        <v>6619971.5835966934</v>
      </c>
      <c r="AX9" s="107">
        <f t="shared" si="1"/>
        <v>5886918.5042587109</v>
      </c>
      <c r="AY9" s="107">
        <f t="shared" si="1"/>
        <v>5111235.5946245156</v>
      </c>
      <c r="AZ9" s="107">
        <f t="shared" si="1"/>
        <v>3910850.3565875655</v>
      </c>
      <c r="BA9" s="107">
        <f t="shared" si="1"/>
        <v>2727468.2965875654</v>
      </c>
      <c r="BB9" s="107">
        <f t="shared" si="1"/>
        <v>1768752.5665875655</v>
      </c>
      <c r="BC9" s="107">
        <f t="shared" si="1"/>
        <v>845193.04658756545</v>
      </c>
      <c r="BD9" s="107">
        <f t="shared" si="1"/>
        <v>97011.356587565504</v>
      </c>
      <c r="BE9" s="107">
        <f t="shared" si="1"/>
        <v>10995035.850824758</v>
      </c>
      <c r="BF9" s="107">
        <f t="shared" si="1"/>
        <v>10249690.301131926</v>
      </c>
      <c r="BG9" s="107">
        <f t="shared" si="1"/>
        <v>9459683.2177622598</v>
      </c>
      <c r="BH9" s="107">
        <f t="shared" si="1"/>
        <v>8630238.2440299336</v>
      </c>
      <c r="BI9" s="107">
        <f t="shared" si="1"/>
        <v>7864173.365362335</v>
      </c>
      <c r="BJ9" s="107">
        <f t="shared" si="1"/>
        <v>6902793.4443137143</v>
      </c>
      <c r="BK9" s="107">
        <f t="shared" si="1"/>
        <v>5735188.1344079208</v>
      </c>
      <c r="BL9" s="107">
        <f t="shared" si="1"/>
        <v>4257903.2473620679</v>
      </c>
      <c r="BM9" s="107">
        <f t="shared" si="1"/>
        <v>2938695.097362068</v>
      </c>
      <c r="BN9" s="107">
        <f t="shared" si="1"/>
        <v>1710834.277362068</v>
      </c>
      <c r="BO9" s="107">
        <f t="shared" si="1"/>
        <v>521071.93736206787</v>
      </c>
      <c r="BP9" s="107">
        <f t="shared" si="1"/>
        <v>-440961.41263793211</v>
      </c>
      <c r="BQ9" s="107">
        <f t="shared" ref="BQ9:CM9" si="2">BP13</f>
        <v>-10499460.282886365</v>
      </c>
      <c r="BR9" s="107">
        <f t="shared" si="2"/>
        <v>-9824975.2428863645</v>
      </c>
      <c r="BS9" s="107">
        <f t="shared" si="2"/>
        <v>-9045812.8528863639</v>
      </c>
      <c r="BT9" s="107">
        <f t="shared" si="2"/>
        <v>-8309213.5228863638</v>
      </c>
      <c r="BU9" s="107">
        <f t="shared" si="2"/>
        <v>-7627941.9528863635</v>
      </c>
      <c r="BV9" s="107">
        <f t="shared" si="2"/>
        <v>-6760011.4428863637</v>
      </c>
      <c r="BW9" s="107">
        <f t="shared" si="2"/>
        <v>-5725618.3028863641</v>
      </c>
      <c r="BX9" s="107">
        <f t="shared" si="2"/>
        <v>-4447550.0328863636</v>
      </c>
      <c r="BY9" s="107">
        <f t="shared" si="2"/>
        <v>-3214030.9928863635</v>
      </c>
      <c r="BZ9" s="107">
        <f t="shared" si="2"/>
        <v>-1909344.7628863635</v>
      </c>
      <c r="CA9" s="107">
        <f t="shared" si="2"/>
        <v>-806367.20288636349</v>
      </c>
      <c r="CB9" s="107">
        <f t="shared" si="2"/>
        <v>69503.497113636462</v>
      </c>
      <c r="CC9" s="107">
        <f t="shared" si="2"/>
        <v>7177601.6338001266</v>
      </c>
      <c r="CD9" s="107">
        <f t="shared" si="2"/>
        <v>6726592.3038001265</v>
      </c>
      <c r="CE9" s="107">
        <f t="shared" si="2"/>
        <v>6244482.9838001262</v>
      </c>
      <c r="CF9" s="107">
        <f t="shared" si="2"/>
        <v>5712141.7538001258</v>
      </c>
      <c r="CG9" s="107">
        <f t="shared" si="2"/>
        <v>5227834.0038001258</v>
      </c>
      <c r="CH9" s="107">
        <f t="shared" si="2"/>
        <v>4553992.1638001259</v>
      </c>
      <c r="CI9" s="107">
        <f t="shared" si="2"/>
        <v>3826952.1738001257</v>
      </c>
      <c r="CJ9" s="107">
        <f t="shared" si="2"/>
        <v>2950043.0738001256</v>
      </c>
      <c r="CK9" s="107">
        <f t="shared" si="2"/>
        <v>2098335.4738001255</v>
      </c>
      <c r="CL9" s="107">
        <f t="shared" si="2"/>
        <v>1294086.5638001254</v>
      </c>
      <c r="CM9" s="107">
        <f t="shared" si="2"/>
        <v>526848.92781649192</v>
      </c>
    </row>
    <row r="10" spans="1:91" x14ac:dyDescent="0.2">
      <c r="B10" s="108" t="s">
        <v>252</v>
      </c>
      <c r="C10" s="106"/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0</v>
      </c>
      <c r="R10" s="251">
        <v>0</v>
      </c>
      <c r="S10" s="251">
        <v>0</v>
      </c>
      <c r="T10" s="63">
        <v>-14073685.382435227</v>
      </c>
      <c r="U10" s="251">
        <v>0</v>
      </c>
      <c r="V10" s="251">
        <v>0</v>
      </c>
      <c r="W10" s="251">
        <v>0</v>
      </c>
      <c r="X10" s="251">
        <v>0</v>
      </c>
      <c r="Y10" s="251">
        <v>0</v>
      </c>
      <c r="Z10" s="251">
        <v>0</v>
      </c>
      <c r="AA10" s="251">
        <v>0</v>
      </c>
      <c r="AB10" s="251">
        <v>0</v>
      </c>
      <c r="AC10" s="251">
        <v>0</v>
      </c>
      <c r="AD10" s="251">
        <v>0</v>
      </c>
      <c r="AE10" s="251">
        <v>0</v>
      </c>
      <c r="AF10" s="63">
        <v>7579504.0380174844</v>
      </c>
      <c r="AG10" s="251">
        <v>0</v>
      </c>
      <c r="AH10" s="251">
        <v>0</v>
      </c>
      <c r="AI10" s="251">
        <v>0</v>
      </c>
      <c r="AJ10" s="251">
        <v>0</v>
      </c>
      <c r="AK10" s="251">
        <v>0</v>
      </c>
      <c r="AL10" s="251">
        <v>0</v>
      </c>
      <c r="AM10" s="251">
        <v>0</v>
      </c>
      <c r="AN10" s="251">
        <v>0</v>
      </c>
      <c r="AO10" s="251">
        <v>0</v>
      </c>
      <c r="AP10" s="251">
        <v>0</v>
      </c>
      <c r="AQ10" s="251">
        <v>0</v>
      </c>
      <c r="AR10" s="63">
        <v>9566402.6040644143</v>
      </c>
      <c r="AS10" s="251">
        <v>0</v>
      </c>
      <c r="AT10" s="251">
        <v>0</v>
      </c>
      <c r="AU10" s="251">
        <v>0</v>
      </c>
      <c r="AV10" s="251">
        <v>0</v>
      </c>
      <c r="AW10" s="251">
        <v>0</v>
      </c>
      <c r="AX10" s="251">
        <v>0</v>
      </c>
      <c r="AY10" s="251">
        <v>0</v>
      </c>
      <c r="AZ10" s="251">
        <v>0</v>
      </c>
      <c r="BA10" s="251">
        <v>0</v>
      </c>
      <c r="BB10" s="251">
        <v>0</v>
      </c>
      <c r="BC10" s="251">
        <v>0</v>
      </c>
      <c r="BD10" s="251">
        <v>11738938.189999999</v>
      </c>
      <c r="BE10" s="251">
        <v>0</v>
      </c>
      <c r="BF10" s="251">
        <v>0</v>
      </c>
      <c r="BG10" s="251">
        <v>0</v>
      </c>
      <c r="BH10" s="251">
        <v>0</v>
      </c>
      <c r="BI10" s="251">
        <v>0</v>
      </c>
      <c r="BJ10" s="251">
        <v>0</v>
      </c>
      <c r="BK10" s="251">
        <v>0</v>
      </c>
      <c r="BL10" s="251">
        <v>0</v>
      </c>
      <c r="BM10" s="251">
        <v>0</v>
      </c>
      <c r="BN10" s="251">
        <v>0</v>
      </c>
      <c r="BO10" s="251">
        <v>0</v>
      </c>
      <c r="BP10" s="251">
        <v>-10868198.410248432</v>
      </c>
      <c r="BQ10" s="251">
        <v>0</v>
      </c>
      <c r="BR10" s="251">
        <v>0</v>
      </c>
      <c r="BS10" s="251">
        <v>0</v>
      </c>
      <c r="BT10" s="251">
        <v>0</v>
      </c>
      <c r="BU10" s="251">
        <v>0</v>
      </c>
      <c r="BV10" s="251">
        <v>0</v>
      </c>
      <c r="BW10" s="251">
        <v>0</v>
      </c>
      <c r="BX10" s="251">
        <v>0</v>
      </c>
      <c r="BY10" s="251">
        <v>0</v>
      </c>
      <c r="BZ10" s="251">
        <v>0</v>
      </c>
      <c r="CA10" s="251">
        <v>0</v>
      </c>
      <c r="CB10" s="251">
        <v>7813523.7966864901</v>
      </c>
      <c r="CC10" s="251">
        <v>0</v>
      </c>
      <c r="CD10" s="251">
        <v>0</v>
      </c>
      <c r="CE10" s="251">
        <v>0</v>
      </c>
      <c r="CF10" s="251">
        <v>0</v>
      </c>
      <c r="CG10" s="251">
        <v>0</v>
      </c>
      <c r="CH10" s="251">
        <v>0</v>
      </c>
      <c r="CI10" s="251">
        <v>0</v>
      </c>
      <c r="CJ10" s="251">
        <v>0</v>
      </c>
      <c r="CK10" s="251">
        <v>0</v>
      </c>
      <c r="CL10" s="251">
        <v>0</v>
      </c>
      <c r="CM10" s="251">
        <v>0</v>
      </c>
    </row>
    <row r="11" spans="1:91" x14ac:dyDescent="0.2">
      <c r="B11" s="108" t="s">
        <v>253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>
        <v>0</v>
      </c>
      <c r="N11" s="251">
        <v>0</v>
      </c>
      <c r="O11" s="251">
        <v>0</v>
      </c>
      <c r="P11" s="251">
        <v>0</v>
      </c>
      <c r="Q11" s="251">
        <v>0</v>
      </c>
      <c r="R11" s="251">
        <v>0</v>
      </c>
      <c r="S11" s="251">
        <v>0</v>
      </c>
      <c r="T11" s="251">
        <v>958517.7039608052</v>
      </c>
      <c r="U11" s="251">
        <v>841400.25810183957</v>
      </c>
      <c r="V11" s="251">
        <v>925777.4062888585</v>
      </c>
      <c r="W11" s="251">
        <v>919815.85283772368</v>
      </c>
      <c r="X11" s="251">
        <v>852226.45012653212</v>
      </c>
      <c r="Y11" s="251">
        <v>982870.4505409986</v>
      </c>
      <c r="Z11" s="251">
        <v>1388145.3657405432</v>
      </c>
      <c r="AA11" s="251">
        <v>1543554.9799308351</v>
      </c>
      <c r="AB11" s="251">
        <v>1474047.3345706011</v>
      </c>
      <c r="AC11" s="251">
        <v>1164073.0732116194</v>
      </c>
      <c r="AD11" s="251">
        <v>1209958.3655699906</v>
      </c>
      <c r="AE11" s="251">
        <v>1098632.7100275075</v>
      </c>
      <c r="AF11" s="251">
        <v>-568065.83522801753</v>
      </c>
      <c r="AG11" s="251">
        <v>-409014.63502971735</v>
      </c>
      <c r="AH11" s="251">
        <v>-466703.64643259399</v>
      </c>
      <c r="AI11" s="251">
        <v>-462190.53448988736</v>
      </c>
      <c r="AJ11" s="251">
        <v>-424734.24174672144</v>
      </c>
      <c r="AK11" s="251">
        <v>-494908.07165043504</v>
      </c>
      <c r="AL11" s="251">
        <v>-703570.52808792749</v>
      </c>
      <c r="AM11" s="251">
        <v>-801808.49820041866</v>
      </c>
      <c r="AN11" s="251">
        <v>-786242.92948707216</v>
      </c>
      <c r="AO11" s="251">
        <v>-636672.9924970516</v>
      </c>
      <c r="AP11" s="251">
        <v>-632892.4253322219</v>
      </c>
      <c r="AQ11" s="251">
        <v>-484374.28383467044</v>
      </c>
      <c r="AR11" s="251">
        <v>-629746.50620310323</v>
      </c>
      <c r="AS11" s="251">
        <v>-548702.39973575633</v>
      </c>
      <c r="AT11" s="251">
        <v>-612761.30365689145</v>
      </c>
      <c r="AU11" s="251">
        <v>-609355.27508162055</v>
      </c>
      <c r="AV11" s="251">
        <v>-539525.52026372356</v>
      </c>
      <c r="AW11" s="251">
        <v>-733053.07933798269</v>
      </c>
      <c r="AX11" s="251">
        <v>-775682.90963419515</v>
      </c>
      <c r="AY11" s="251">
        <v>-1200385.2380369501</v>
      </c>
      <c r="AZ11" s="251">
        <v>-1183382.06</v>
      </c>
      <c r="BA11" s="251">
        <v>-958715.73</v>
      </c>
      <c r="BB11" s="251">
        <v>-923559.52</v>
      </c>
      <c r="BC11" s="251">
        <v>-748181.69</v>
      </c>
      <c r="BD11" s="251">
        <v>-840913.69576280622</v>
      </c>
      <c r="BE11" s="251">
        <v>-745345.54969283275</v>
      </c>
      <c r="BF11" s="251">
        <v>-790007.08336966683</v>
      </c>
      <c r="BG11" s="251">
        <v>-829444.97373232676</v>
      </c>
      <c r="BH11" s="251">
        <v>-766064.87866759836</v>
      </c>
      <c r="BI11" s="251">
        <v>-961379.92104862072</v>
      </c>
      <c r="BJ11" s="251">
        <v>-1167605.3099057931</v>
      </c>
      <c r="BK11" s="251">
        <v>-1477284.8870458533</v>
      </c>
      <c r="BL11" s="251">
        <v>-1319208.1499999999</v>
      </c>
      <c r="BM11" s="251">
        <v>-1227860.82</v>
      </c>
      <c r="BN11" s="251">
        <v>-1189762.3400000001</v>
      </c>
      <c r="BO11" s="251">
        <v>-962033.35</v>
      </c>
      <c r="BP11" s="251">
        <v>809699.54</v>
      </c>
      <c r="BQ11" s="251">
        <v>674485.04</v>
      </c>
      <c r="BR11" s="251">
        <v>779162.39</v>
      </c>
      <c r="BS11" s="251">
        <v>736599.33</v>
      </c>
      <c r="BT11" s="251">
        <v>681271.57</v>
      </c>
      <c r="BU11" s="251">
        <v>867930.51</v>
      </c>
      <c r="BV11" s="251">
        <v>1034393.14</v>
      </c>
      <c r="BW11" s="251">
        <v>1278068.27</v>
      </c>
      <c r="BX11" s="109">
        <f>-'Schedule 7'!C42</f>
        <v>1233519.04</v>
      </c>
      <c r="BY11" s="109">
        <f>-'Schedule 7'!D42</f>
        <v>1304686.23</v>
      </c>
      <c r="BZ11" s="109">
        <f>-'Schedule 7'!E42</f>
        <v>1102977.56</v>
      </c>
      <c r="CA11" s="109">
        <f>-'Schedule 7'!F42</f>
        <v>875870.7</v>
      </c>
      <c r="CB11" s="109">
        <f>-'Schedule 7'!G42</f>
        <v>-705425.66</v>
      </c>
      <c r="CC11" s="109">
        <f>-'Schedule 7'!H42</f>
        <v>-451009.33</v>
      </c>
      <c r="CD11" s="109">
        <f>-'Schedule 7'!I42</f>
        <v>-482109.32</v>
      </c>
      <c r="CE11" s="109">
        <f>-'Schedule 7'!J42</f>
        <v>-532341.23</v>
      </c>
      <c r="CF11" s="109">
        <f>-'Schedule 7'!K42</f>
        <v>-484307.75</v>
      </c>
      <c r="CG11" s="109">
        <f>-'Schedule 7'!L42</f>
        <v>-673841.84</v>
      </c>
      <c r="CH11" s="109">
        <f>-'Schedule 7'!M42</f>
        <v>-727039.99</v>
      </c>
      <c r="CI11" s="109">
        <f>-'Schedule 7'!N42</f>
        <v>-876909.1</v>
      </c>
      <c r="CJ11" s="251">
        <v>-851707.6</v>
      </c>
      <c r="CK11" s="251">
        <v>-804248.91</v>
      </c>
      <c r="CL11" s="109">
        <f>-'Amort Estimate'!D16</f>
        <v>-767237.63598363346</v>
      </c>
      <c r="CM11" s="109">
        <f>-'Amort Estimate'!E16</f>
        <v>-632279.04331259744</v>
      </c>
    </row>
    <row r="12" spans="1:91" x14ac:dyDescent="0.2">
      <c r="B12" s="39" t="s">
        <v>254</v>
      </c>
      <c r="D12" s="110">
        <f t="shared" ref="D12:AI12" si="3">SUM(D10:D11)</f>
        <v>0</v>
      </c>
      <c r="E12" s="110">
        <f t="shared" si="3"/>
        <v>0</v>
      </c>
      <c r="F12" s="110">
        <f t="shared" si="3"/>
        <v>0</v>
      </c>
      <c r="G12" s="110">
        <f t="shared" si="3"/>
        <v>0</v>
      </c>
      <c r="H12" s="110">
        <f t="shared" si="3"/>
        <v>0</v>
      </c>
      <c r="I12" s="110">
        <f t="shared" si="3"/>
        <v>0</v>
      </c>
      <c r="J12" s="110">
        <f t="shared" si="3"/>
        <v>0</v>
      </c>
      <c r="K12" s="110">
        <f t="shared" si="3"/>
        <v>0</v>
      </c>
      <c r="L12" s="110">
        <f t="shared" si="3"/>
        <v>0</v>
      </c>
      <c r="M12" s="110">
        <f t="shared" si="3"/>
        <v>0</v>
      </c>
      <c r="N12" s="110">
        <f t="shared" si="3"/>
        <v>0</v>
      </c>
      <c r="O12" s="110">
        <f t="shared" si="3"/>
        <v>0</v>
      </c>
      <c r="P12" s="110">
        <f t="shared" si="3"/>
        <v>0</v>
      </c>
      <c r="Q12" s="110">
        <f t="shared" si="3"/>
        <v>0</v>
      </c>
      <c r="R12" s="110">
        <f t="shared" si="3"/>
        <v>0</v>
      </c>
      <c r="S12" s="110">
        <f t="shared" si="3"/>
        <v>0</v>
      </c>
      <c r="T12" s="110">
        <f t="shared" si="3"/>
        <v>-13115167.678474423</v>
      </c>
      <c r="U12" s="110">
        <f t="shared" si="3"/>
        <v>841400.25810183957</v>
      </c>
      <c r="V12" s="110">
        <f t="shared" si="3"/>
        <v>925777.4062888585</v>
      </c>
      <c r="W12" s="110">
        <f t="shared" si="3"/>
        <v>919815.85283772368</v>
      </c>
      <c r="X12" s="110">
        <f t="shared" si="3"/>
        <v>852226.45012653212</v>
      </c>
      <c r="Y12" s="110">
        <f t="shared" si="3"/>
        <v>982870.4505409986</v>
      </c>
      <c r="Z12" s="110">
        <f t="shared" si="3"/>
        <v>1388145.3657405432</v>
      </c>
      <c r="AA12" s="110">
        <f t="shared" si="3"/>
        <v>1543554.9799308351</v>
      </c>
      <c r="AB12" s="110">
        <f t="shared" si="3"/>
        <v>1474047.3345706011</v>
      </c>
      <c r="AC12" s="110">
        <f t="shared" si="3"/>
        <v>1164073.0732116194</v>
      </c>
      <c r="AD12" s="110">
        <f t="shared" si="3"/>
        <v>1209958.3655699906</v>
      </c>
      <c r="AE12" s="110">
        <f t="shared" si="3"/>
        <v>1098632.7100275075</v>
      </c>
      <c r="AF12" s="110">
        <f t="shared" si="3"/>
        <v>7011438.2027894668</v>
      </c>
      <c r="AG12" s="110">
        <f t="shared" si="3"/>
        <v>-409014.63502971735</v>
      </c>
      <c r="AH12" s="110">
        <f t="shared" si="3"/>
        <v>-466703.64643259399</v>
      </c>
      <c r="AI12" s="110">
        <f t="shared" si="3"/>
        <v>-462190.53448988736</v>
      </c>
      <c r="AJ12" s="110">
        <f t="shared" ref="AJ12:BO12" si="4">SUM(AJ10:AJ11)</f>
        <v>-424734.24174672144</v>
      </c>
      <c r="AK12" s="110">
        <f t="shared" si="4"/>
        <v>-494908.07165043504</v>
      </c>
      <c r="AL12" s="110">
        <f t="shared" si="4"/>
        <v>-703570.52808792749</v>
      </c>
      <c r="AM12" s="110">
        <f t="shared" si="4"/>
        <v>-801808.49820041866</v>
      </c>
      <c r="AN12" s="110">
        <f t="shared" si="4"/>
        <v>-786242.92948707216</v>
      </c>
      <c r="AO12" s="110">
        <f t="shared" si="4"/>
        <v>-636672.9924970516</v>
      </c>
      <c r="AP12" s="110">
        <f t="shared" si="4"/>
        <v>-632892.4253322219</v>
      </c>
      <c r="AQ12" s="110">
        <f t="shared" si="4"/>
        <v>-484374.28383467044</v>
      </c>
      <c r="AR12" s="110">
        <f t="shared" si="4"/>
        <v>8936656.0978613105</v>
      </c>
      <c r="AS12" s="110">
        <f t="shared" si="4"/>
        <v>-548702.39973575633</v>
      </c>
      <c r="AT12" s="110">
        <f t="shared" si="4"/>
        <v>-612761.30365689145</v>
      </c>
      <c r="AU12" s="110">
        <f t="shared" si="4"/>
        <v>-609355.27508162055</v>
      </c>
      <c r="AV12" s="110">
        <f t="shared" si="4"/>
        <v>-539525.52026372356</v>
      </c>
      <c r="AW12" s="110">
        <f t="shared" si="4"/>
        <v>-733053.07933798269</v>
      </c>
      <c r="AX12" s="110">
        <f t="shared" si="4"/>
        <v>-775682.90963419515</v>
      </c>
      <c r="AY12" s="110">
        <f t="shared" si="4"/>
        <v>-1200385.2380369501</v>
      </c>
      <c r="AZ12" s="110">
        <f t="shared" si="4"/>
        <v>-1183382.06</v>
      </c>
      <c r="BA12" s="110">
        <f t="shared" si="4"/>
        <v>-958715.73</v>
      </c>
      <c r="BB12" s="110">
        <f t="shared" si="4"/>
        <v>-923559.52</v>
      </c>
      <c r="BC12" s="110">
        <f t="shared" si="4"/>
        <v>-748181.69</v>
      </c>
      <c r="BD12" s="110">
        <f t="shared" si="4"/>
        <v>10898024.494237194</v>
      </c>
      <c r="BE12" s="110">
        <f t="shared" si="4"/>
        <v>-745345.54969283275</v>
      </c>
      <c r="BF12" s="110">
        <f t="shared" si="4"/>
        <v>-790007.08336966683</v>
      </c>
      <c r="BG12" s="110">
        <f t="shared" si="4"/>
        <v>-829444.97373232676</v>
      </c>
      <c r="BH12" s="110">
        <f t="shared" si="4"/>
        <v>-766064.87866759836</v>
      </c>
      <c r="BI12" s="110">
        <f t="shared" si="4"/>
        <v>-961379.92104862072</v>
      </c>
      <c r="BJ12" s="110">
        <f t="shared" si="4"/>
        <v>-1167605.3099057931</v>
      </c>
      <c r="BK12" s="110">
        <f t="shared" si="4"/>
        <v>-1477284.8870458533</v>
      </c>
      <c r="BL12" s="110">
        <f t="shared" si="4"/>
        <v>-1319208.1499999999</v>
      </c>
      <c r="BM12" s="110">
        <f t="shared" si="4"/>
        <v>-1227860.82</v>
      </c>
      <c r="BN12" s="110">
        <f t="shared" si="4"/>
        <v>-1189762.3400000001</v>
      </c>
      <c r="BO12" s="110">
        <f t="shared" si="4"/>
        <v>-962033.35</v>
      </c>
      <c r="BP12" s="110">
        <f t="shared" ref="BP12:CM12" si="5">SUM(BP10:BP11)</f>
        <v>-10058498.870248433</v>
      </c>
      <c r="BQ12" s="110">
        <f t="shared" si="5"/>
        <v>674485.04</v>
      </c>
      <c r="BR12" s="110">
        <f t="shared" si="5"/>
        <v>779162.39</v>
      </c>
      <c r="BS12" s="110">
        <f t="shared" si="5"/>
        <v>736599.33</v>
      </c>
      <c r="BT12" s="110">
        <f t="shared" si="5"/>
        <v>681271.57</v>
      </c>
      <c r="BU12" s="110">
        <f t="shared" si="5"/>
        <v>867930.51</v>
      </c>
      <c r="BV12" s="110">
        <f t="shared" si="5"/>
        <v>1034393.14</v>
      </c>
      <c r="BW12" s="110">
        <f t="shared" si="5"/>
        <v>1278068.27</v>
      </c>
      <c r="BX12" s="110">
        <f t="shared" si="5"/>
        <v>1233519.04</v>
      </c>
      <c r="BY12" s="110">
        <f t="shared" si="5"/>
        <v>1304686.23</v>
      </c>
      <c r="BZ12" s="110">
        <f t="shared" si="5"/>
        <v>1102977.56</v>
      </c>
      <c r="CA12" s="110">
        <f t="shared" si="5"/>
        <v>875870.7</v>
      </c>
      <c r="CB12" s="110">
        <f t="shared" si="5"/>
        <v>7108098.1366864899</v>
      </c>
      <c r="CC12" s="110">
        <f t="shared" si="5"/>
        <v>-451009.33</v>
      </c>
      <c r="CD12" s="110">
        <f t="shared" si="5"/>
        <v>-482109.32</v>
      </c>
      <c r="CE12" s="110">
        <f t="shared" si="5"/>
        <v>-532341.23</v>
      </c>
      <c r="CF12" s="110">
        <f t="shared" si="5"/>
        <v>-484307.75</v>
      </c>
      <c r="CG12" s="110">
        <f t="shared" si="5"/>
        <v>-673841.84</v>
      </c>
      <c r="CH12" s="110">
        <f t="shared" si="5"/>
        <v>-727039.99</v>
      </c>
      <c r="CI12" s="110">
        <f t="shared" si="5"/>
        <v>-876909.1</v>
      </c>
      <c r="CJ12" s="110">
        <f t="shared" si="5"/>
        <v>-851707.6</v>
      </c>
      <c r="CK12" s="110">
        <f t="shared" si="5"/>
        <v>-804248.91</v>
      </c>
      <c r="CL12" s="110">
        <f t="shared" si="5"/>
        <v>-767237.63598363346</v>
      </c>
      <c r="CM12" s="110">
        <f t="shared" si="5"/>
        <v>-632279.04331259744</v>
      </c>
    </row>
    <row r="13" spans="1:91" x14ac:dyDescent="0.2">
      <c r="B13" s="39" t="s">
        <v>255</v>
      </c>
      <c r="D13" s="107">
        <f t="shared" ref="D13:AI13" si="6">D9+D12</f>
        <v>0</v>
      </c>
      <c r="E13" s="107">
        <f t="shared" si="6"/>
        <v>0</v>
      </c>
      <c r="F13" s="107">
        <f t="shared" si="6"/>
        <v>0</v>
      </c>
      <c r="G13" s="107">
        <f t="shared" si="6"/>
        <v>0</v>
      </c>
      <c r="H13" s="107">
        <f t="shared" si="6"/>
        <v>0</v>
      </c>
      <c r="I13" s="107">
        <f t="shared" si="6"/>
        <v>0</v>
      </c>
      <c r="J13" s="107">
        <f t="shared" si="6"/>
        <v>0</v>
      </c>
      <c r="K13" s="107">
        <f t="shared" si="6"/>
        <v>0</v>
      </c>
      <c r="L13" s="107">
        <f t="shared" si="6"/>
        <v>0</v>
      </c>
      <c r="M13" s="107">
        <f t="shared" si="6"/>
        <v>0</v>
      </c>
      <c r="N13" s="107">
        <f t="shared" si="6"/>
        <v>0</v>
      </c>
      <c r="O13" s="107">
        <f t="shared" si="6"/>
        <v>0</v>
      </c>
      <c r="P13" s="107">
        <f t="shared" si="6"/>
        <v>0</v>
      </c>
      <c r="Q13" s="107">
        <f t="shared" si="6"/>
        <v>0</v>
      </c>
      <c r="R13" s="107">
        <f t="shared" si="6"/>
        <v>0</v>
      </c>
      <c r="S13" s="107">
        <f t="shared" si="6"/>
        <v>0</v>
      </c>
      <c r="T13" s="107">
        <f t="shared" si="6"/>
        <v>-13115167.678474423</v>
      </c>
      <c r="U13" s="107">
        <f t="shared" si="6"/>
        <v>-12273767.420372583</v>
      </c>
      <c r="V13" s="107">
        <f t="shared" si="6"/>
        <v>-11347990.014083724</v>
      </c>
      <c r="W13" s="107">
        <f t="shared" si="6"/>
        <v>-10428174.161246002</v>
      </c>
      <c r="X13" s="107">
        <f t="shared" si="6"/>
        <v>-9575947.7111194693</v>
      </c>
      <c r="Y13" s="107">
        <f t="shared" si="6"/>
        <v>-8593077.2605784703</v>
      </c>
      <c r="Z13" s="107">
        <f t="shared" si="6"/>
        <v>-7204931.8948379271</v>
      </c>
      <c r="AA13" s="107">
        <f t="shared" si="6"/>
        <v>-5661376.9149070922</v>
      </c>
      <c r="AB13" s="107">
        <f t="shared" si="6"/>
        <v>-4187329.5803364911</v>
      </c>
      <c r="AC13" s="107">
        <f t="shared" si="6"/>
        <v>-3023256.5071248719</v>
      </c>
      <c r="AD13" s="107">
        <f t="shared" si="6"/>
        <v>-1813298.1415548814</v>
      </c>
      <c r="AE13" s="107">
        <f t="shared" si="6"/>
        <v>-714665.43152737385</v>
      </c>
      <c r="AF13" s="107">
        <f t="shared" si="6"/>
        <v>6296772.7712620925</v>
      </c>
      <c r="AG13" s="107">
        <f t="shared" si="6"/>
        <v>5887758.1362323752</v>
      </c>
      <c r="AH13" s="107">
        <f t="shared" si="6"/>
        <v>5421054.4897997808</v>
      </c>
      <c r="AI13" s="107">
        <f t="shared" si="6"/>
        <v>4958863.955309893</v>
      </c>
      <c r="AJ13" s="107">
        <f t="shared" ref="AJ13:BO13" si="7">AJ9+AJ12</f>
        <v>4534129.7135631712</v>
      </c>
      <c r="AK13" s="107">
        <f t="shared" si="7"/>
        <v>4039221.641912736</v>
      </c>
      <c r="AL13" s="107">
        <f t="shared" si="7"/>
        <v>3335651.1138248085</v>
      </c>
      <c r="AM13" s="107">
        <f t="shared" si="7"/>
        <v>2533842.6156243896</v>
      </c>
      <c r="AN13" s="107">
        <f t="shared" si="7"/>
        <v>1747599.6861373174</v>
      </c>
      <c r="AO13" s="107">
        <f t="shared" si="7"/>
        <v>1110926.6936402658</v>
      </c>
      <c r="AP13" s="107">
        <f t="shared" si="7"/>
        <v>478034.26830804395</v>
      </c>
      <c r="AQ13" s="107">
        <f t="shared" si="7"/>
        <v>-6340.0155266264919</v>
      </c>
      <c r="AR13" s="107">
        <f t="shared" si="7"/>
        <v>8930316.0823346842</v>
      </c>
      <c r="AS13" s="107">
        <f t="shared" si="7"/>
        <v>8381613.682598928</v>
      </c>
      <c r="AT13" s="107">
        <f t="shared" si="7"/>
        <v>7768852.378942037</v>
      </c>
      <c r="AU13" s="107">
        <f t="shared" si="7"/>
        <v>7159497.1038604164</v>
      </c>
      <c r="AV13" s="107">
        <f t="shared" si="7"/>
        <v>6619971.5835966934</v>
      </c>
      <c r="AW13" s="107">
        <f t="shared" si="7"/>
        <v>5886918.5042587109</v>
      </c>
      <c r="AX13" s="107">
        <f t="shared" si="7"/>
        <v>5111235.5946245156</v>
      </c>
      <c r="AY13" s="107">
        <f t="shared" si="7"/>
        <v>3910850.3565875655</v>
      </c>
      <c r="AZ13" s="107">
        <f t="shared" si="7"/>
        <v>2727468.2965875654</v>
      </c>
      <c r="BA13" s="107">
        <f t="shared" si="7"/>
        <v>1768752.5665875655</v>
      </c>
      <c r="BB13" s="107">
        <f t="shared" si="7"/>
        <v>845193.04658756545</v>
      </c>
      <c r="BC13" s="107">
        <f t="shared" si="7"/>
        <v>97011.356587565504</v>
      </c>
      <c r="BD13" s="107">
        <f t="shared" si="7"/>
        <v>10995035.850824758</v>
      </c>
      <c r="BE13" s="107">
        <f t="shared" si="7"/>
        <v>10249690.301131926</v>
      </c>
      <c r="BF13" s="107">
        <f t="shared" si="7"/>
        <v>9459683.2177622598</v>
      </c>
      <c r="BG13" s="107">
        <f t="shared" si="7"/>
        <v>8630238.2440299336</v>
      </c>
      <c r="BH13" s="107">
        <f t="shared" si="7"/>
        <v>7864173.365362335</v>
      </c>
      <c r="BI13" s="107">
        <f t="shared" si="7"/>
        <v>6902793.4443137143</v>
      </c>
      <c r="BJ13" s="107">
        <f t="shared" si="7"/>
        <v>5735188.1344079208</v>
      </c>
      <c r="BK13" s="107">
        <f t="shared" si="7"/>
        <v>4257903.2473620679</v>
      </c>
      <c r="BL13" s="107">
        <f t="shared" si="7"/>
        <v>2938695.097362068</v>
      </c>
      <c r="BM13" s="107">
        <f t="shared" si="7"/>
        <v>1710834.277362068</v>
      </c>
      <c r="BN13" s="107">
        <f t="shared" si="7"/>
        <v>521071.93736206787</v>
      </c>
      <c r="BO13" s="107">
        <f t="shared" si="7"/>
        <v>-440961.41263793211</v>
      </c>
      <c r="BP13" s="107">
        <f t="shared" ref="BP13:CM13" si="8">BP9+BP12</f>
        <v>-10499460.282886365</v>
      </c>
      <c r="BQ13" s="107">
        <f t="shared" si="8"/>
        <v>-9824975.2428863645</v>
      </c>
      <c r="BR13" s="107">
        <f t="shared" si="8"/>
        <v>-9045812.8528863639</v>
      </c>
      <c r="BS13" s="107">
        <f t="shared" si="8"/>
        <v>-8309213.5228863638</v>
      </c>
      <c r="BT13" s="107">
        <f t="shared" si="8"/>
        <v>-7627941.9528863635</v>
      </c>
      <c r="BU13" s="107">
        <f t="shared" si="8"/>
        <v>-6760011.4428863637</v>
      </c>
      <c r="BV13" s="107">
        <f t="shared" si="8"/>
        <v>-5725618.3028863641</v>
      </c>
      <c r="BW13" s="107">
        <f t="shared" si="8"/>
        <v>-4447550.0328863636</v>
      </c>
      <c r="BX13" s="107">
        <f t="shared" si="8"/>
        <v>-3214030.9928863635</v>
      </c>
      <c r="BY13" s="107">
        <f t="shared" si="8"/>
        <v>-1909344.7628863635</v>
      </c>
      <c r="BZ13" s="107">
        <f t="shared" si="8"/>
        <v>-806367.20288636349</v>
      </c>
      <c r="CA13" s="107">
        <f t="shared" si="8"/>
        <v>69503.497113636462</v>
      </c>
      <c r="CB13" s="107">
        <f t="shared" si="8"/>
        <v>7177601.6338001266</v>
      </c>
      <c r="CC13" s="107">
        <f t="shared" si="8"/>
        <v>6726592.3038001265</v>
      </c>
      <c r="CD13" s="107">
        <f t="shared" si="8"/>
        <v>6244482.9838001262</v>
      </c>
      <c r="CE13" s="107">
        <f t="shared" si="8"/>
        <v>5712141.7538001258</v>
      </c>
      <c r="CF13" s="107">
        <f t="shared" si="8"/>
        <v>5227834.0038001258</v>
      </c>
      <c r="CG13" s="107">
        <f t="shared" si="8"/>
        <v>4553992.1638001259</v>
      </c>
      <c r="CH13" s="107">
        <f t="shared" si="8"/>
        <v>3826952.1738001257</v>
      </c>
      <c r="CI13" s="107">
        <f t="shared" si="8"/>
        <v>2950043.0738001256</v>
      </c>
      <c r="CJ13" s="107">
        <f t="shared" si="8"/>
        <v>2098335.4738001255</v>
      </c>
      <c r="CK13" s="107">
        <f t="shared" si="8"/>
        <v>1294086.5638001254</v>
      </c>
      <c r="CL13" s="107">
        <f t="shared" si="8"/>
        <v>526848.92781649192</v>
      </c>
      <c r="CM13" s="107">
        <f t="shared" si="8"/>
        <v>-105430.11549610551</v>
      </c>
    </row>
    <row r="14" spans="1:91" x14ac:dyDescent="0.2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L14" s="25"/>
      <c r="CM14" s="25"/>
    </row>
    <row r="15" spans="1:91" x14ac:dyDescent="0.2">
      <c r="A15" s="98" t="s">
        <v>366</v>
      </c>
      <c r="C15" s="106">
        <v>18239091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L15" s="25"/>
      <c r="CM15" s="25"/>
    </row>
    <row r="16" spans="1:91" x14ac:dyDescent="0.2">
      <c r="B16" s="39" t="s">
        <v>251</v>
      </c>
      <c r="C16" s="106">
        <v>25400421</v>
      </c>
      <c r="D16" s="107">
        <v>0</v>
      </c>
      <c r="E16" s="107">
        <f t="shared" ref="E16:AJ16" si="9">D22</f>
        <v>0</v>
      </c>
      <c r="F16" s="107">
        <f t="shared" si="9"/>
        <v>0</v>
      </c>
      <c r="G16" s="107">
        <f t="shared" si="9"/>
        <v>0</v>
      </c>
      <c r="H16" s="107">
        <f t="shared" si="9"/>
        <v>0</v>
      </c>
      <c r="I16" s="107">
        <f t="shared" si="9"/>
        <v>0</v>
      </c>
      <c r="J16" s="107">
        <f t="shared" si="9"/>
        <v>0</v>
      </c>
      <c r="K16" s="107">
        <f t="shared" si="9"/>
        <v>0</v>
      </c>
      <c r="L16" s="107">
        <f t="shared" si="9"/>
        <v>0</v>
      </c>
      <c r="M16" s="107">
        <f t="shared" si="9"/>
        <v>0</v>
      </c>
      <c r="N16" s="107">
        <f t="shared" si="9"/>
        <v>0</v>
      </c>
      <c r="O16" s="107">
        <f t="shared" si="9"/>
        <v>0</v>
      </c>
      <c r="P16" s="107">
        <f t="shared" si="9"/>
        <v>0</v>
      </c>
      <c r="Q16" s="107">
        <f t="shared" si="9"/>
        <v>0</v>
      </c>
      <c r="R16" s="107">
        <f t="shared" si="9"/>
        <v>0</v>
      </c>
      <c r="S16" s="107">
        <f t="shared" si="9"/>
        <v>0</v>
      </c>
      <c r="T16" s="107">
        <f t="shared" si="9"/>
        <v>0</v>
      </c>
      <c r="U16" s="107">
        <f t="shared" si="9"/>
        <v>-651504.51648145006</v>
      </c>
      <c r="V16" s="107">
        <f t="shared" si="9"/>
        <v>-598575.83802608121</v>
      </c>
      <c r="W16" s="107">
        <f t="shared" si="9"/>
        <v>-537330.20461796271</v>
      </c>
      <c r="X16" s="107">
        <f t="shared" si="9"/>
        <v>-477285.36074454623</v>
      </c>
      <c r="Y16" s="107">
        <f t="shared" si="9"/>
        <v>-422262.94756399357</v>
      </c>
      <c r="Z16" s="107">
        <f t="shared" si="9"/>
        <v>-367047.60355826974</v>
      </c>
      <c r="AA16" s="107">
        <f t="shared" si="9"/>
        <v>-309288.00498182571</v>
      </c>
      <c r="AB16" s="107">
        <f t="shared" si="9"/>
        <v>-250167.64235287215</v>
      </c>
      <c r="AC16" s="107">
        <f t="shared" si="9"/>
        <v>-190184.48621391359</v>
      </c>
      <c r="AD16" s="107">
        <f t="shared" si="9"/>
        <v>-135385.88277008076</v>
      </c>
      <c r="AE16" s="107">
        <f t="shared" si="9"/>
        <v>-78257.646884125366</v>
      </c>
      <c r="AF16" s="107">
        <f t="shared" si="9"/>
        <v>-22636.679967193173</v>
      </c>
      <c r="AG16" s="107">
        <f t="shared" si="9"/>
        <v>5690025.8347488455</v>
      </c>
      <c r="AH16" s="107">
        <f t="shared" si="9"/>
        <v>5226988.6497528842</v>
      </c>
      <c r="AI16" s="107">
        <f t="shared" si="9"/>
        <v>4692458.0244534891</v>
      </c>
      <c r="AJ16" s="107">
        <f t="shared" si="9"/>
        <v>4181946.7939058174</v>
      </c>
      <c r="AK16" s="107">
        <f t="shared" ref="AK16:BP16" si="10">AJ22</f>
        <v>3721080.7393512568</v>
      </c>
      <c r="AL16" s="107">
        <f t="shared" si="10"/>
        <v>3240385.2191619379</v>
      </c>
      <c r="AM16" s="107">
        <f t="shared" si="10"/>
        <v>2706545.6188118011</v>
      </c>
      <c r="AN16" s="107">
        <f t="shared" si="10"/>
        <v>2175424.4215471316</v>
      </c>
      <c r="AO16" s="107">
        <f t="shared" si="10"/>
        <v>1616928.3171219705</v>
      </c>
      <c r="AP16" s="107">
        <f t="shared" si="10"/>
        <v>1103937.8614955707</v>
      </c>
      <c r="AQ16" s="107">
        <f t="shared" si="10"/>
        <v>616882.47796352836</v>
      </c>
      <c r="AR16" s="107">
        <f t="shared" si="10"/>
        <v>186486.42690763128</v>
      </c>
      <c r="AS16" s="107">
        <f t="shared" si="10"/>
        <v>3218100.4298171983</v>
      </c>
      <c r="AT16" s="107">
        <f t="shared" si="10"/>
        <v>2959562.6463696575</v>
      </c>
      <c r="AU16" s="107">
        <f t="shared" si="10"/>
        <v>2704002.9174189409</v>
      </c>
      <c r="AV16" s="107">
        <f t="shared" si="10"/>
        <v>2443371.7817609389</v>
      </c>
      <c r="AW16" s="107">
        <f t="shared" si="10"/>
        <v>2189336.4017029502</v>
      </c>
      <c r="AX16" s="107">
        <f t="shared" si="10"/>
        <v>1946607.6875936331</v>
      </c>
      <c r="AY16" s="107">
        <f t="shared" si="10"/>
        <v>1703651.612157013</v>
      </c>
      <c r="AZ16" s="107">
        <f t="shared" si="10"/>
        <v>1406373.6196365934</v>
      </c>
      <c r="BA16" s="107">
        <f t="shared" si="10"/>
        <v>1105965.4596365935</v>
      </c>
      <c r="BB16" s="107">
        <f t="shared" si="10"/>
        <v>844328.50963659352</v>
      </c>
      <c r="BC16" s="107">
        <f t="shared" si="10"/>
        <v>573712.77963659354</v>
      </c>
      <c r="BD16" s="107">
        <f t="shared" si="10"/>
        <v>331945.12963659351</v>
      </c>
      <c r="BE16" s="107">
        <f t="shared" si="10"/>
        <v>8976893.4710104167</v>
      </c>
      <c r="BF16" s="107">
        <f t="shared" si="10"/>
        <v>8274922.2055564225</v>
      </c>
      <c r="BG16" s="107">
        <f t="shared" si="10"/>
        <v>7523684.8732067803</v>
      </c>
      <c r="BH16" s="107">
        <f t="shared" si="10"/>
        <v>6736486.7574580051</v>
      </c>
      <c r="BI16" s="107">
        <f t="shared" si="10"/>
        <v>6028285.7637344869</v>
      </c>
      <c r="BJ16" s="107">
        <f t="shared" si="10"/>
        <v>5297579.2883239239</v>
      </c>
      <c r="BK16" s="107">
        <f t="shared" si="10"/>
        <v>4551237.2845085934</v>
      </c>
      <c r="BL16" s="107">
        <f t="shared" si="10"/>
        <v>4071075.5774090197</v>
      </c>
      <c r="BM16" s="107">
        <f t="shared" si="10"/>
        <v>7.4090198613703251E-3</v>
      </c>
      <c r="BN16" s="107">
        <f t="shared" si="10"/>
        <v>7.4090198613703251E-3</v>
      </c>
      <c r="BO16" s="107">
        <f t="shared" si="10"/>
        <v>7.4090198613703251E-3</v>
      </c>
      <c r="BP16" s="107">
        <f t="shared" si="10"/>
        <v>7.4090198613703251E-3</v>
      </c>
      <c r="BQ16" s="107">
        <f t="shared" ref="BQ16:CM16" si="11">BP22</f>
        <v>7.4090198613703251E-3</v>
      </c>
      <c r="BR16" s="107">
        <f t="shared" si="11"/>
        <v>7.4090198613703251E-3</v>
      </c>
      <c r="BS16" s="107">
        <f t="shared" si="11"/>
        <v>7.4090198613703251E-3</v>
      </c>
      <c r="BT16" s="107">
        <f t="shared" si="11"/>
        <v>7.4090198613703251E-3</v>
      </c>
      <c r="BU16" s="107">
        <f t="shared" si="11"/>
        <v>7.4090198613703251E-3</v>
      </c>
      <c r="BV16" s="107">
        <f t="shared" si="11"/>
        <v>7.4090198613703251E-3</v>
      </c>
      <c r="BW16" s="107">
        <f t="shared" si="11"/>
        <v>7.4090198613703251E-3</v>
      </c>
      <c r="BX16" s="107">
        <f t="shared" si="11"/>
        <v>-2.5909801386296751E-3</v>
      </c>
      <c r="BY16" s="107">
        <f t="shared" si="11"/>
        <v>-2.5909801386296751E-3</v>
      </c>
      <c r="BZ16" s="107">
        <f t="shared" si="11"/>
        <v>-2.5909801386296751E-3</v>
      </c>
      <c r="CA16" s="107">
        <f t="shared" si="11"/>
        <v>-2.5909801386296751E-3</v>
      </c>
      <c r="CB16" s="107">
        <f t="shared" si="11"/>
        <v>-2.5909801386296751E-3</v>
      </c>
      <c r="CC16" s="107">
        <f t="shared" si="11"/>
        <v>-2.5909801386296751E-3</v>
      </c>
      <c r="CD16" s="107">
        <f t="shared" si="11"/>
        <v>-2.5909801386296751E-3</v>
      </c>
      <c r="CE16" s="107">
        <f t="shared" si="11"/>
        <v>-2.5909801386296751E-3</v>
      </c>
      <c r="CF16" s="107">
        <f t="shared" si="11"/>
        <v>-2.5909801386296751E-3</v>
      </c>
      <c r="CG16" s="107">
        <f t="shared" si="11"/>
        <v>-2.5909801386296751E-3</v>
      </c>
      <c r="CH16" s="107">
        <f t="shared" si="11"/>
        <v>-2.5909801386296751E-3</v>
      </c>
      <c r="CI16" s="107">
        <f t="shared" si="11"/>
        <v>-2.5909801386296751E-3</v>
      </c>
      <c r="CJ16" s="107">
        <f t="shared" si="11"/>
        <v>-2.5909801386296751E-3</v>
      </c>
      <c r="CK16" s="107">
        <f t="shared" si="11"/>
        <v>-2.5909801386296751E-3</v>
      </c>
      <c r="CL16" s="107">
        <f t="shared" si="11"/>
        <v>-2.5909801386296751E-3</v>
      </c>
      <c r="CM16" s="107">
        <f t="shared" si="11"/>
        <v>-2.5909801386296751E-3</v>
      </c>
    </row>
    <row r="17" spans="1:91" x14ac:dyDescent="0.2">
      <c r="B17" s="108" t="s">
        <v>252</v>
      </c>
      <c r="C17" s="106"/>
      <c r="D17" s="251">
        <v>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251">
        <v>0</v>
      </c>
      <c r="P17" s="251">
        <v>0</v>
      </c>
      <c r="Q17" s="251">
        <v>0</v>
      </c>
      <c r="R17" s="251">
        <v>0</v>
      </c>
      <c r="S17" s="251">
        <v>0</v>
      </c>
      <c r="T17" s="63">
        <v>-708425.84637870709</v>
      </c>
      <c r="U17" s="251">
        <v>0</v>
      </c>
      <c r="V17" s="251">
        <v>0</v>
      </c>
      <c r="W17" s="251">
        <v>0</v>
      </c>
      <c r="X17" s="251">
        <v>0</v>
      </c>
      <c r="Y17" s="251">
        <v>0</v>
      </c>
      <c r="Z17" s="251">
        <v>0</v>
      </c>
      <c r="AA17" s="251">
        <v>0</v>
      </c>
      <c r="AB17" s="251">
        <v>0</v>
      </c>
      <c r="AC17" s="251">
        <v>0</v>
      </c>
      <c r="AD17" s="251">
        <v>0</v>
      </c>
      <c r="AE17" s="251">
        <v>0</v>
      </c>
      <c r="AF17" s="63">
        <v>6235947.3942669518</v>
      </c>
      <c r="AG17" s="251">
        <v>0</v>
      </c>
      <c r="AH17" s="251">
        <v>0</v>
      </c>
      <c r="AI17" s="251">
        <v>0</v>
      </c>
      <c r="AJ17" s="251">
        <v>0</v>
      </c>
      <c r="AK17" s="251">
        <v>0</v>
      </c>
      <c r="AL17" s="251">
        <v>0</v>
      </c>
      <c r="AM17" s="251">
        <v>0</v>
      </c>
      <c r="AN17" s="251">
        <v>0</v>
      </c>
      <c r="AO17" s="251">
        <v>0</v>
      </c>
      <c r="AP17" s="251">
        <v>0</v>
      </c>
      <c r="AQ17" s="251">
        <v>0</v>
      </c>
      <c r="AR17" s="63">
        <v>3261064.2006824049</v>
      </c>
      <c r="AS17" s="251">
        <v>0</v>
      </c>
      <c r="AT17" s="251">
        <v>0</v>
      </c>
      <c r="AU17" s="251">
        <v>0</v>
      </c>
      <c r="AV17" s="251">
        <v>0</v>
      </c>
      <c r="AW17" s="251">
        <v>0</v>
      </c>
      <c r="AX17" s="251">
        <v>0</v>
      </c>
      <c r="AY17" s="251">
        <v>0</v>
      </c>
      <c r="AZ17" s="251">
        <v>0</v>
      </c>
      <c r="BA17" s="251">
        <v>0</v>
      </c>
      <c r="BB17" s="251">
        <v>0</v>
      </c>
      <c r="BC17" s="251">
        <v>0</v>
      </c>
      <c r="BD17" s="251">
        <v>9351460.1099999994</v>
      </c>
      <c r="BE17" s="251">
        <v>0</v>
      </c>
      <c r="BF17" s="251">
        <v>0</v>
      </c>
      <c r="BG17" s="251">
        <v>0</v>
      </c>
      <c r="BH17" s="251">
        <v>0</v>
      </c>
      <c r="BI17" s="251">
        <v>0</v>
      </c>
      <c r="BJ17" s="251">
        <v>0</v>
      </c>
      <c r="BK17" s="251">
        <v>0</v>
      </c>
      <c r="BL17" s="251">
        <v>0</v>
      </c>
      <c r="BM17" s="251">
        <v>0</v>
      </c>
      <c r="BN17" s="251">
        <v>0</v>
      </c>
      <c r="BO17" s="251">
        <v>0</v>
      </c>
      <c r="BP17" s="251">
        <v>0</v>
      </c>
      <c r="BQ17" s="251">
        <v>0</v>
      </c>
      <c r="BR17" s="251">
        <v>0</v>
      </c>
      <c r="BS17" s="251">
        <v>0</v>
      </c>
      <c r="BT17" s="251">
        <v>0</v>
      </c>
      <c r="BU17" s="251">
        <v>0</v>
      </c>
      <c r="BV17" s="251">
        <v>0</v>
      </c>
      <c r="BW17" s="251">
        <v>0</v>
      </c>
      <c r="BX17" s="251">
        <v>0</v>
      </c>
      <c r="BY17" s="251">
        <v>0</v>
      </c>
      <c r="BZ17" s="251">
        <v>0</v>
      </c>
      <c r="CA17" s="251">
        <v>0</v>
      </c>
      <c r="CB17" s="251">
        <v>0</v>
      </c>
      <c r="CC17" s="251">
        <v>0</v>
      </c>
      <c r="CD17" s="251">
        <v>0</v>
      </c>
      <c r="CE17" s="251">
        <v>0</v>
      </c>
      <c r="CF17" s="251">
        <v>0</v>
      </c>
      <c r="CG17" s="251">
        <v>0</v>
      </c>
      <c r="CH17" s="251">
        <v>0</v>
      </c>
      <c r="CI17" s="251">
        <v>0</v>
      </c>
      <c r="CJ17" s="251">
        <v>0</v>
      </c>
      <c r="CK17" s="251">
        <v>0</v>
      </c>
      <c r="CL17" s="251">
        <v>0</v>
      </c>
      <c r="CM17" s="251">
        <v>0</v>
      </c>
    </row>
    <row r="18" spans="1:91" x14ac:dyDescent="0.2">
      <c r="B18" s="108" t="s">
        <v>257</v>
      </c>
      <c r="C18" s="106"/>
      <c r="D18" s="251">
        <v>0</v>
      </c>
      <c r="E18" s="251">
        <v>0</v>
      </c>
      <c r="F18" s="251">
        <v>0</v>
      </c>
      <c r="G18" s="251">
        <v>0</v>
      </c>
      <c r="H18" s="251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0</v>
      </c>
      <c r="N18" s="251">
        <v>0</v>
      </c>
      <c r="O18" s="251">
        <v>0</v>
      </c>
      <c r="P18" s="251">
        <v>0</v>
      </c>
      <c r="Q18" s="251">
        <v>0</v>
      </c>
      <c r="R18" s="251">
        <v>0</v>
      </c>
      <c r="S18" s="251">
        <v>0</v>
      </c>
      <c r="T18" s="251">
        <v>0</v>
      </c>
      <c r="U18" s="251">
        <v>0</v>
      </c>
      <c r="V18" s="251">
        <v>0</v>
      </c>
      <c r="W18" s="251">
        <v>0</v>
      </c>
      <c r="X18" s="251">
        <v>0</v>
      </c>
      <c r="Y18" s="251">
        <v>0</v>
      </c>
      <c r="Z18" s="251">
        <v>0</v>
      </c>
      <c r="AA18" s="251">
        <v>0</v>
      </c>
      <c r="AB18" s="251">
        <v>0</v>
      </c>
      <c r="AC18" s="251">
        <v>0</v>
      </c>
      <c r="AD18" s="251">
        <v>0</v>
      </c>
      <c r="AE18" s="251">
        <v>0</v>
      </c>
      <c r="AF18" s="251">
        <v>0</v>
      </c>
      <c r="AG18" s="251">
        <v>0</v>
      </c>
      <c r="AH18" s="251">
        <v>0</v>
      </c>
      <c r="AI18" s="251">
        <v>0</v>
      </c>
      <c r="AJ18" s="251">
        <v>0</v>
      </c>
      <c r="AK18" s="251">
        <v>0</v>
      </c>
      <c r="AL18" s="251">
        <v>0</v>
      </c>
      <c r="AM18" s="251">
        <v>0</v>
      </c>
      <c r="AN18" s="251">
        <v>0</v>
      </c>
      <c r="AO18" s="251">
        <v>0</v>
      </c>
      <c r="AP18" s="251">
        <v>0</v>
      </c>
      <c r="AQ18" s="251">
        <v>0</v>
      </c>
      <c r="AR18" s="251">
        <v>0</v>
      </c>
      <c r="AS18" s="251">
        <v>0</v>
      </c>
      <c r="AT18" s="251">
        <v>0</v>
      </c>
      <c r="AU18" s="251">
        <v>0</v>
      </c>
      <c r="AV18" s="251">
        <v>0</v>
      </c>
      <c r="AW18" s="251">
        <v>0</v>
      </c>
      <c r="AX18" s="251">
        <v>0</v>
      </c>
      <c r="AY18" s="251">
        <v>0</v>
      </c>
      <c r="AZ18" s="251">
        <v>0</v>
      </c>
      <c r="BA18" s="251">
        <v>0</v>
      </c>
      <c r="BB18" s="251">
        <v>0</v>
      </c>
      <c r="BC18" s="251">
        <v>0</v>
      </c>
      <c r="BD18" s="251">
        <v>0</v>
      </c>
      <c r="BE18" s="251">
        <v>0</v>
      </c>
      <c r="BF18" s="251">
        <v>0</v>
      </c>
      <c r="BG18" s="251">
        <v>0</v>
      </c>
      <c r="BH18" s="251">
        <v>0</v>
      </c>
      <c r="BI18" s="251">
        <v>0</v>
      </c>
      <c r="BJ18" s="251">
        <v>0</v>
      </c>
      <c r="BK18" s="251">
        <v>0</v>
      </c>
      <c r="BL18" s="251">
        <v>-4071075.57</v>
      </c>
      <c r="BM18" s="251">
        <v>0</v>
      </c>
      <c r="BN18" s="251">
        <v>0</v>
      </c>
      <c r="BO18" s="251">
        <v>0</v>
      </c>
      <c r="BP18" s="251">
        <v>0</v>
      </c>
      <c r="BQ18" s="251">
        <v>0</v>
      </c>
      <c r="BR18" s="251">
        <v>0</v>
      </c>
      <c r="BS18" s="251">
        <v>0</v>
      </c>
      <c r="BT18" s="251">
        <v>0</v>
      </c>
      <c r="BU18" s="251">
        <v>0</v>
      </c>
      <c r="BV18" s="251">
        <v>0</v>
      </c>
      <c r="BW18" s="251">
        <v>0</v>
      </c>
      <c r="BX18" s="251">
        <v>0</v>
      </c>
      <c r="BY18" s="251">
        <v>0</v>
      </c>
      <c r="BZ18" s="251">
        <v>0</v>
      </c>
      <c r="CA18" s="251">
        <v>0</v>
      </c>
      <c r="CB18" s="251">
        <v>0</v>
      </c>
      <c r="CC18" s="251">
        <v>0</v>
      </c>
      <c r="CD18" s="251">
        <v>0</v>
      </c>
      <c r="CE18" s="251">
        <v>0</v>
      </c>
      <c r="CF18" s="251">
        <v>0</v>
      </c>
      <c r="CG18" s="251">
        <v>0</v>
      </c>
      <c r="CH18" s="251">
        <v>0</v>
      </c>
      <c r="CI18" s="251">
        <v>0</v>
      </c>
      <c r="CJ18" s="251">
        <v>0</v>
      </c>
      <c r="CK18" s="251">
        <v>0</v>
      </c>
      <c r="CL18" s="251">
        <v>0</v>
      </c>
      <c r="CM18" s="251">
        <v>0</v>
      </c>
    </row>
    <row r="19" spans="1:91" x14ac:dyDescent="0.2">
      <c r="B19" s="108" t="s">
        <v>373</v>
      </c>
      <c r="C19" s="106"/>
      <c r="D19" s="251">
        <v>0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0</v>
      </c>
      <c r="K19" s="251">
        <v>0</v>
      </c>
      <c r="L19" s="251">
        <v>0</v>
      </c>
      <c r="M19" s="251">
        <v>0</v>
      </c>
      <c r="N19" s="251">
        <v>0</v>
      </c>
      <c r="O19" s="251">
        <v>0</v>
      </c>
      <c r="P19" s="251">
        <v>0</v>
      </c>
      <c r="Q19" s="251">
        <v>0</v>
      </c>
      <c r="R19" s="251">
        <v>0</v>
      </c>
      <c r="S19" s="251">
        <v>0</v>
      </c>
      <c r="T19" s="251">
        <v>0</v>
      </c>
      <c r="U19" s="251">
        <v>0</v>
      </c>
      <c r="V19" s="251">
        <v>0</v>
      </c>
      <c r="W19" s="251">
        <v>0</v>
      </c>
      <c r="X19" s="251">
        <v>0</v>
      </c>
      <c r="Y19" s="251">
        <v>0</v>
      </c>
      <c r="Z19" s="251">
        <v>0</v>
      </c>
      <c r="AA19" s="251">
        <v>0</v>
      </c>
      <c r="AB19" s="251">
        <v>0</v>
      </c>
      <c r="AC19" s="251">
        <v>0</v>
      </c>
      <c r="AD19" s="251">
        <v>0</v>
      </c>
      <c r="AE19" s="251">
        <v>0</v>
      </c>
      <c r="AF19" s="251">
        <v>0</v>
      </c>
      <c r="AG19" s="251">
        <v>0</v>
      </c>
      <c r="AH19" s="251">
        <v>0</v>
      </c>
      <c r="AI19" s="251">
        <v>0</v>
      </c>
      <c r="AJ19" s="251">
        <v>0</v>
      </c>
      <c r="AK19" s="251">
        <v>0</v>
      </c>
      <c r="AL19" s="251">
        <v>0</v>
      </c>
      <c r="AM19" s="251">
        <v>0</v>
      </c>
      <c r="AN19" s="251">
        <v>0</v>
      </c>
      <c r="AO19" s="251">
        <v>0</v>
      </c>
      <c r="AP19" s="251">
        <v>0</v>
      </c>
      <c r="AQ19" s="251">
        <v>0</v>
      </c>
      <c r="AR19" s="251">
        <v>0</v>
      </c>
      <c r="AS19" s="251">
        <v>0</v>
      </c>
      <c r="AT19" s="251">
        <v>0</v>
      </c>
      <c r="AU19" s="251">
        <v>0</v>
      </c>
      <c r="AV19" s="251">
        <v>0</v>
      </c>
      <c r="AW19" s="251">
        <v>0</v>
      </c>
      <c r="AX19" s="251">
        <v>0</v>
      </c>
      <c r="AY19" s="251">
        <v>0</v>
      </c>
      <c r="AZ19" s="251">
        <v>0</v>
      </c>
      <c r="BA19" s="251">
        <v>0</v>
      </c>
      <c r="BB19" s="251">
        <v>0</v>
      </c>
      <c r="BC19" s="251">
        <v>0</v>
      </c>
      <c r="BD19" s="251">
        <v>0</v>
      </c>
      <c r="BE19" s="251">
        <v>0</v>
      </c>
      <c r="BF19" s="251">
        <v>0</v>
      </c>
      <c r="BG19" s="251">
        <v>0</v>
      </c>
      <c r="BH19" s="251">
        <v>0</v>
      </c>
      <c r="BI19" s="251">
        <v>0</v>
      </c>
      <c r="BJ19" s="251">
        <v>0</v>
      </c>
      <c r="BK19" s="251">
        <v>0</v>
      </c>
      <c r="BL19" s="251">
        <v>0</v>
      </c>
      <c r="BM19" s="251">
        <v>0</v>
      </c>
      <c r="BN19" s="251">
        <v>0</v>
      </c>
      <c r="BO19" s="251">
        <v>0</v>
      </c>
      <c r="BP19" s="251">
        <v>0</v>
      </c>
      <c r="BQ19" s="251">
        <v>0</v>
      </c>
      <c r="BR19" s="251">
        <v>0</v>
      </c>
      <c r="BS19" s="251">
        <v>0</v>
      </c>
      <c r="BT19" s="251">
        <v>0</v>
      </c>
      <c r="BU19" s="251">
        <v>0</v>
      </c>
      <c r="BV19" s="251">
        <v>0</v>
      </c>
      <c r="BW19" s="251">
        <v>-0.01</v>
      </c>
      <c r="BX19" s="251">
        <v>0</v>
      </c>
      <c r="BY19" s="251">
        <v>0</v>
      </c>
      <c r="BZ19" s="251">
        <v>0</v>
      </c>
      <c r="CA19" s="251">
        <v>0</v>
      </c>
      <c r="CB19" s="251">
        <v>0</v>
      </c>
      <c r="CC19" s="251">
        <v>0</v>
      </c>
      <c r="CD19" s="251">
        <v>0</v>
      </c>
      <c r="CE19" s="251">
        <v>0</v>
      </c>
      <c r="CF19" s="251">
        <v>0</v>
      </c>
      <c r="CG19" s="251">
        <v>0</v>
      </c>
      <c r="CH19" s="251">
        <v>0</v>
      </c>
      <c r="CI19" s="251">
        <v>0</v>
      </c>
      <c r="CJ19" s="251">
        <v>0</v>
      </c>
      <c r="CK19" s="251">
        <v>0</v>
      </c>
      <c r="CL19" s="251">
        <v>0</v>
      </c>
      <c r="CM19" s="251">
        <v>0</v>
      </c>
    </row>
    <row r="20" spans="1:91" x14ac:dyDescent="0.2">
      <c r="B20" s="108" t="s">
        <v>253</v>
      </c>
      <c r="D20" s="251">
        <v>0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0</v>
      </c>
      <c r="K20" s="251">
        <v>0</v>
      </c>
      <c r="L20" s="251">
        <v>0</v>
      </c>
      <c r="M20" s="251">
        <v>0</v>
      </c>
      <c r="N20" s="251">
        <v>0</v>
      </c>
      <c r="O20" s="251">
        <v>0</v>
      </c>
      <c r="P20" s="251">
        <v>0</v>
      </c>
      <c r="Q20" s="251">
        <v>0</v>
      </c>
      <c r="R20" s="251">
        <v>0</v>
      </c>
      <c r="S20" s="251">
        <v>0</v>
      </c>
      <c r="T20" s="251">
        <v>56921.329897257063</v>
      </c>
      <c r="U20" s="251">
        <v>52928.67845536879</v>
      </c>
      <c r="V20" s="251">
        <v>61245.633408118454</v>
      </c>
      <c r="W20" s="251">
        <v>60044.843873416503</v>
      </c>
      <c r="X20" s="251">
        <v>55022.41318055267</v>
      </c>
      <c r="Y20" s="251">
        <v>55215.344005723833</v>
      </c>
      <c r="Z20" s="251">
        <v>57759.598576444048</v>
      </c>
      <c r="AA20" s="251">
        <v>59120.362628953568</v>
      </c>
      <c r="AB20" s="251">
        <v>59983.156138958562</v>
      </c>
      <c r="AC20" s="251">
        <v>54798.60344383285</v>
      </c>
      <c r="AD20" s="251">
        <v>57128.235885955401</v>
      </c>
      <c r="AE20" s="251">
        <v>55620.966916932193</v>
      </c>
      <c r="AF20" s="251">
        <v>-523284.87955091317</v>
      </c>
      <c r="AG20" s="251">
        <v>-463037.1849959612</v>
      </c>
      <c r="AH20" s="251">
        <v>-534530.6252993946</v>
      </c>
      <c r="AI20" s="251">
        <v>-510511.23054767156</v>
      </c>
      <c r="AJ20" s="251">
        <v>-460866.05455456086</v>
      </c>
      <c r="AK20" s="251">
        <v>-480695.52018931904</v>
      </c>
      <c r="AL20" s="251">
        <v>-533839.60035013664</v>
      </c>
      <c r="AM20" s="251">
        <v>-531121.19726466946</v>
      </c>
      <c r="AN20" s="251">
        <v>-558496.10442516115</v>
      </c>
      <c r="AO20" s="251">
        <v>-512990.45562639984</v>
      </c>
      <c r="AP20" s="251">
        <v>-487055.38353204244</v>
      </c>
      <c r="AQ20" s="251">
        <v>-430396.05105589709</v>
      </c>
      <c r="AR20" s="251">
        <v>-229450.19777283771</v>
      </c>
      <c r="AS20" s="251">
        <v>-258537.78344754077</v>
      </c>
      <c r="AT20" s="251">
        <v>-255559.72895071661</v>
      </c>
      <c r="AU20" s="251">
        <v>-260631.13565800179</v>
      </c>
      <c r="AV20" s="251">
        <v>-254035.38005798869</v>
      </c>
      <c r="AW20" s="251">
        <v>-242728.7141093172</v>
      </c>
      <c r="AX20" s="251">
        <v>-242956.07543662001</v>
      </c>
      <c r="AY20" s="251">
        <v>-297277.99252041953</v>
      </c>
      <c r="AZ20" s="251">
        <v>-300408.15999999997</v>
      </c>
      <c r="BA20" s="251">
        <v>-261636.95</v>
      </c>
      <c r="BB20" s="251">
        <v>-270615.73</v>
      </c>
      <c r="BC20" s="251">
        <v>-241767.65</v>
      </c>
      <c r="BD20" s="251">
        <v>-706511.76862617675</v>
      </c>
      <c r="BE20" s="251">
        <v>-701971.26545399416</v>
      </c>
      <c r="BF20" s="251">
        <v>-751237.33234964241</v>
      </c>
      <c r="BG20" s="251">
        <v>-787198.11574877473</v>
      </c>
      <c r="BH20" s="251">
        <v>-708200.99372351845</v>
      </c>
      <c r="BI20" s="251">
        <v>-730706.47541056282</v>
      </c>
      <c r="BJ20" s="251">
        <v>-746342.00381533022</v>
      </c>
      <c r="BK20" s="251">
        <v>-480161.70709957374</v>
      </c>
      <c r="BL20" s="251">
        <v>0</v>
      </c>
      <c r="BM20" s="251">
        <v>0</v>
      </c>
      <c r="BN20" s="251">
        <v>0</v>
      </c>
      <c r="BO20" s="251">
        <v>0</v>
      </c>
      <c r="BP20" s="251">
        <v>0</v>
      </c>
      <c r="BQ20" s="251">
        <v>0</v>
      </c>
      <c r="BR20" s="251">
        <v>0</v>
      </c>
      <c r="BS20" s="251">
        <v>0</v>
      </c>
      <c r="BT20" s="251">
        <v>0</v>
      </c>
      <c r="BU20" s="251">
        <v>0</v>
      </c>
      <c r="BV20" s="251">
        <v>0</v>
      </c>
      <c r="BW20" s="251">
        <v>0</v>
      </c>
      <c r="BX20" s="251">
        <v>0</v>
      </c>
      <c r="BY20" s="251">
        <v>0</v>
      </c>
      <c r="BZ20" s="251">
        <v>0</v>
      </c>
      <c r="CA20" s="251">
        <v>0</v>
      </c>
      <c r="CB20" s="251">
        <v>0</v>
      </c>
      <c r="CC20" s="251">
        <v>0</v>
      </c>
      <c r="CD20" s="251">
        <v>0</v>
      </c>
      <c r="CE20" s="251">
        <v>0</v>
      </c>
      <c r="CF20" s="251">
        <v>0</v>
      </c>
      <c r="CG20" s="251">
        <v>0</v>
      </c>
      <c r="CH20" s="251">
        <v>0</v>
      </c>
      <c r="CI20" s="251">
        <v>0</v>
      </c>
      <c r="CJ20" s="251">
        <v>0</v>
      </c>
      <c r="CK20" s="251">
        <v>0</v>
      </c>
      <c r="CL20" s="251">
        <v>0</v>
      </c>
      <c r="CM20" s="251">
        <v>0</v>
      </c>
    </row>
    <row r="21" spans="1:91" x14ac:dyDescent="0.2">
      <c r="B21" s="39" t="s">
        <v>254</v>
      </c>
      <c r="D21" s="110">
        <f t="shared" ref="D21:AI21" si="12">SUM(D17:D20)</f>
        <v>0</v>
      </c>
      <c r="E21" s="110">
        <f t="shared" si="12"/>
        <v>0</v>
      </c>
      <c r="F21" s="110">
        <f t="shared" si="12"/>
        <v>0</v>
      </c>
      <c r="G21" s="110">
        <f t="shared" si="12"/>
        <v>0</v>
      </c>
      <c r="H21" s="110">
        <f t="shared" si="12"/>
        <v>0</v>
      </c>
      <c r="I21" s="110">
        <f t="shared" si="12"/>
        <v>0</v>
      </c>
      <c r="J21" s="110">
        <f t="shared" si="12"/>
        <v>0</v>
      </c>
      <c r="K21" s="110">
        <f t="shared" si="12"/>
        <v>0</v>
      </c>
      <c r="L21" s="110">
        <f t="shared" si="12"/>
        <v>0</v>
      </c>
      <c r="M21" s="110">
        <f t="shared" si="12"/>
        <v>0</v>
      </c>
      <c r="N21" s="110">
        <f t="shared" si="12"/>
        <v>0</v>
      </c>
      <c r="O21" s="110">
        <f t="shared" si="12"/>
        <v>0</v>
      </c>
      <c r="P21" s="110">
        <f t="shared" si="12"/>
        <v>0</v>
      </c>
      <c r="Q21" s="110">
        <f t="shared" si="12"/>
        <v>0</v>
      </c>
      <c r="R21" s="110">
        <f t="shared" si="12"/>
        <v>0</v>
      </c>
      <c r="S21" s="110">
        <f t="shared" si="12"/>
        <v>0</v>
      </c>
      <c r="T21" s="110">
        <f t="shared" si="12"/>
        <v>-651504.51648145006</v>
      </c>
      <c r="U21" s="110">
        <f t="shared" si="12"/>
        <v>52928.67845536879</v>
      </c>
      <c r="V21" s="110">
        <f t="shared" si="12"/>
        <v>61245.633408118454</v>
      </c>
      <c r="W21" s="110">
        <f t="shared" si="12"/>
        <v>60044.843873416503</v>
      </c>
      <c r="X21" s="110">
        <f t="shared" si="12"/>
        <v>55022.41318055267</v>
      </c>
      <c r="Y21" s="110">
        <f t="shared" si="12"/>
        <v>55215.344005723833</v>
      </c>
      <c r="Z21" s="110">
        <f t="shared" si="12"/>
        <v>57759.598576444048</v>
      </c>
      <c r="AA21" s="110">
        <f t="shared" si="12"/>
        <v>59120.362628953568</v>
      </c>
      <c r="AB21" s="110">
        <f t="shared" si="12"/>
        <v>59983.156138958562</v>
      </c>
      <c r="AC21" s="110">
        <f t="shared" si="12"/>
        <v>54798.60344383285</v>
      </c>
      <c r="AD21" s="110">
        <f t="shared" si="12"/>
        <v>57128.235885955401</v>
      </c>
      <c r="AE21" s="110">
        <f t="shared" si="12"/>
        <v>55620.966916932193</v>
      </c>
      <c r="AF21" s="110">
        <f t="shared" si="12"/>
        <v>5712662.5147160385</v>
      </c>
      <c r="AG21" s="110">
        <f t="shared" si="12"/>
        <v>-463037.1849959612</v>
      </c>
      <c r="AH21" s="110">
        <f t="shared" si="12"/>
        <v>-534530.6252993946</v>
      </c>
      <c r="AI21" s="110">
        <f t="shared" si="12"/>
        <v>-510511.23054767156</v>
      </c>
      <c r="AJ21" s="110">
        <f t="shared" ref="AJ21:BO21" si="13">SUM(AJ17:AJ20)</f>
        <v>-460866.05455456086</v>
      </c>
      <c r="AK21" s="110">
        <f t="shared" si="13"/>
        <v>-480695.52018931904</v>
      </c>
      <c r="AL21" s="110">
        <f t="shared" si="13"/>
        <v>-533839.60035013664</v>
      </c>
      <c r="AM21" s="110">
        <f t="shared" si="13"/>
        <v>-531121.19726466946</v>
      </c>
      <c r="AN21" s="110">
        <f t="shared" si="13"/>
        <v>-558496.10442516115</v>
      </c>
      <c r="AO21" s="110">
        <f t="shared" si="13"/>
        <v>-512990.45562639984</v>
      </c>
      <c r="AP21" s="110">
        <f t="shared" si="13"/>
        <v>-487055.38353204244</v>
      </c>
      <c r="AQ21" s="110">
        <f t="shared" si="13"/>
        <v>-430396.05105589709</v>
      </c>
      <c r="AR21" s="110">
        <f t="shared" si="13"/>
        <v>3031614.0029095672</v>
      </c>
      <c r="AS21" s="110">
        <f t="shared" si="13"/>
        <v>-258537.78344754077</v>
      </c>
      <c r="AT21" s="110">
        <f t="shared" si="13"/>
        <v>-255559.72895071661</v>
      </c>
      <c r="AU21" s="110">
        <f t="shared" si="13"/>
        <v>-260631.13565800179</v>
      </c>
      <c r="AV21" s="110">
        <f t="shared" si="13"/>
        <v>-254035.38005798869</v>
      </c>
      <c r="AW21" s="110">
        <f t="shared" si="13"/>
        <v>-242728.7141093172</v>
      </c>
      <c r="AX21" s="110">
        <f t="shared" si="13"/>
        <v>-242956.07543662001</v>
      </c>
      <c r="AY21" s="110">
        <f t="shared" si="13"/>
        <v>-297277.99252041953</v>
      </c>
      <c r="AZ21" s="110">
        <f t="shared" si="13"/>
        <v>-300408.15999999997</v>
      </c>
      <c r="BA21" s="110">
        <f t="shared" si="13"/>
        <v>-261636.95</v>
      </c>
      <c r="BB21" s="110">
        <f t="shared" si="13"/>
        <v>-270615.73</v>
      </c>
      <c r="BC21" s="110">
        <f t="shared" si="13"/>
        <v>-241767.65</v>
      </c>
      <c r="BD21" s="110">
        <f t="shared" si="13"/>
        <v>8644948.3413738236</v>
      </c>
      <c r="BE21" s="110">
        <f t="shared" si="13"/>
        <v>-701971.26545399416</v>
      </c>
      <c r="BF21" s="110">
        <f t="shared" si="13"/>
        <v>-751237.33234964241</v>
      </c>
      <c r="BG21" s="110">
        <f t="shared" si="13"/>
        <v>-787198.11574877473</v>
      </c>
      <c r="BH21" s="110">
        <f t="shared" si="13"/>
        <v>-708200.99372351845</v>
      </c>
      <c r="BI21" s="110">
        <f t="shared" si="13"/>
        <v>-730706.47541056282</v>
      </c>
      <c r="BJ21" s="110">
        <f t="shared" si="13"/>
        <v>-746342.00381533022</v>
      </c>
      <c r="BK21" s="110">
        <f t="shared" si="13"/>
        <v>-480161.70709957374</v>
      </c>
      <c r="BL21" s="110">
        <f t="shared" si="13"/>
        <v>-4071075.57</v>
      </c>
      <c r="BM21" s="110">
        <f t="shared" si="13"/>
        <v>0</v>
      </c>
      <c r="BN21" s="110">
        <f t="shared" si="13"/>
        <v>0</v>
      </c>
      <c r="BO21" s="110">
        <f t="shared" si="13"/>
        <v>0</v>
      </c>
      <c r="BP21" s="110">
        <f t="shared" ref="BP21:CM21" si="14">SUM(BP17:BP20)</f>
        <v>0</v>
      </c>
      <c r="BQ21" s="110">
        <f t="shared" si="14"/>
        <v>0</v>
      </c>
      <c r="BR21" s="110">
        <f t="shared" si="14"/>
        <v>0</v>
      </c>
      <c r="BS21" s="110">
        <f t="shared" si="14"/>
        <v>0</v>
      </c>
      <c r="BT21" s="110">
        <f t="shared" si="14"/>
        <v>0</v>
      </c>
      <c r="BU21" s="110">
        <f t="shared" si="14"/>
        <v>0</v>
      </c>
      <c r="BV21" s="110">
        <f t="shared" si="14"/>
        <v>0</v>
      </c>
      <c r="BW21" s="110">
        <f t="shared" si="14"/>
        <v>-0.01</v>
      </c>
      <c r="BX21" s="110">
        <f t="shared" si="14"/>
        <v>0</v>
      </c>
      <c r="BY21" s="110">
        <f t="shared" si="14"/>
        <v>0</v>
      </c>
      <c r="BZ21" s="110">
        <f t="shared" si="14"/>
        <v>0</v>
      </c>
      <c r="CA21" s="110">
        <f t="shared" si="14"/>
        <v>0</v>
      </c>
      <c r="CB21" s="110">
        <f t="shared" si="14"/>
        <v>0</v>
      </c>
      <c r="CC21" s="110">
        <f t="shared" si="14"/>
        <v>0</v>
      </c>
      <c r="CD21" s="110">
        <f t="shared" si="14"/>
        <v>0</v>
      </c>
      <c r="CE21" s="110">
        <f t="shared" si="14"/>
        <v>0</v>
      </c>
      <c r="CF21" s="110">
        <f t="shared" si="14"/>
        <v>0</v>
      </c>
      <c r="CG21" s="110">
        <f t="shared" si="14"/>
        <v>0</v>
      </c>
      <c r="CH21" s="110">
        <f t="shared" si="14"/>
        <v>0</v>
      </c>
      <c r="CI21" s="110">
        <f t="shared" si="14"/>
        <v>0</v>
      </c>
      <c r="CJ21" s="110">
        <f t="shared" si="14"/>
        <v>0</v>
      </c>
      <c r="CK21" s="110">
        <f t="shared" si="14"/>
        <v>0</v>
      </c>
      <c r="CL21" s="110">
        <f t="shared" si="14"/>
        <v>0</v>
      </c>
      <c r="CM21" s="110">
        <f t="shared" si="14"/>
        <v>0</v>
      </c>
    </row>
    <row r="22" spans="1:91" x14ac:dyDescent="0.2">
      <c r="B22" s="39" t="s">
        <v>255</v>
      </c>
      <c r="D22" s="107">
        <f t="shared" ref="D22:AI22" si="15">D16+D21</f>
        <v>0</v>
      </c>
      <c r="E22" s="107">
        <f t="shared" si="15"/>
        <v>0</v>
      </c>
      <c r="F22" s="107">
        <f t="shared" si="15"/>
        <v>0</v>
      </c>
      <c r="G22" s="107">
        <f t="shared" si="15"/>
        <v>0</v>
      </c>
      <c r="H22" s="107">
        <f t="shared" si="15"/>
        <v>0</v>
      </c>
      <c r="I22" s="107">
        <f t="shared" si="15"/>
        <v>0</v>
      </c>
      <c r="J22" s="107">
        <f t="shared" si="15"/>
        <v>0</v>
      </c>
      <c r="K22" s="107">
        <f t="shared" si="15"/>
        <v>0</v>
      </c>
      <c r="L22" s="107">
        <f t="shared" si="15"/>
        <v>0</v>
      </c>
      <c r="M22" s="107">
        <f t="shared" si="15"/>
        <v>0</v>
      </c>
      <c r="N22" s="107">
        <f t="shared" si="15"/>
        <v>0</v>
      </c>
      <c r="O22" s="107">
        <f t="shared" si="15"/>
        <v>0</v>
      </c>
      <c r="P22" s="107">
        <f t="shared" si="15"/>
        <v>0</v>
      </c>
      <c r="Q22" s="107">
        <f t="shared" si="15"/>
        <v>0</v>
      </c>
      <c r="R22" s="107">
        <f t="shared" si="15"/>
        <v>0</v>
      </c>
      <c r="S22" s="107">
        <f t="shared" si="15"/>
        <v>0</v>
      </c>
      <c r="T22" s="107">
        <f t="shared" si="15"/>
        <v>-651504.51648145006</v>
      </c>
      <c r="U22" s="107">
        <f t="shared" si="15"/>
        <v>-598575.83802608121</v>
      </c>
      <c r="V22" s="107">
        <f t="shared" si="15"/>
        <v>-537330.20461796271</v>
      </c>
      <c r="W22" s="107">
        <f t="shared" si="15"/>
        <v>-477285.36074454623</v>
      </c>
      <c r="X22" s="107">
        <f t="shared" si="15"/>
        <v>-422262.94756399357</v>
      </c>
      <c r="Y22" s="107">
        <f t="shared" si="15"/>
        <v>-367047.60355826974</v>
      </c>
      <c r="Z22" s="107">
        <f t="shared" si="15"/>
        <v>-309288.00498182571</v>
      </c>
      <c r="AA22" s="107">
        <f t="shared" si="15"/>
        <v>-250167.64235287215</v>
      </c>
      <c r="AB22" s="107">
        <f t="shared" si="15"/>
        <v>-190184.48621391359</v>
      </c>
      <c r="AC22" s="107">
        <f t="shared" si="15"/>
        <v>-135385.88277008076</v>
      </c>
      <c r="AD22" s="107">
        <f t="shared" si="15"/>
        <v>-78257.646884125366</v>
      </c>
      <c r="AE22" s="107">
        <f t="shared" si="15"/>
        <v>-22636.679967193173</v>
      </c>
      <c r="AF22" s="107">
        <f t="shared" si="15"/>
        <v>5690025.8347488455</v>
      </c>
      <c r="AG22" s="107">
        <f t="shared" si="15"/>
        <v>5226988.6497528842</v>
      </c>
      <c r="AH22" s="107">
        <f t="shared" si="15"/>
        <v>4692458.0244534891</v>
      </c>
      <c r="AI22" s="107">
        <f t="shared" si="15"/>
        <v>4181946.7939058174</v>
      </c>
      <c r="AJ22" s="107">
        <f t="shared" ref="AJ22:BO22" si="16">AJ16+AJ21</f>
        <v>3721080.7393512568</v>
      </c>
      <c r="AK22" s="107">
        <f t="shared" si="16"/>
        <v>3240385.2191619379</v>
      </c>
      <c r="AL22" s="107">
        <f t="shared" si="16"/>
        <v>2706545.6188118011</v>
      </c>
      <c r="AM22" s="107">
        <f t="shared" si="16"/>
        <v>2175424.4215471316</v>
      </c>
      <c r="AN22" s="107">
        <f t="shared" si="16"/>
        <v>1616928.3171219705</v>
      </c>
      <c r="AO22" s="107">
        <f t="shared" si="16"/>
        <v>1103937.8614955707</v>
      </c>
      <c r="AP22" s="107">
        <f t="shared" si="16"/>
        <v>616882.47796352836</v>
      </c>
      <c r="AQ22" s="107">
        <f t="shared" si="16"/>
        <v>186486.42690763128</v>
      </c>
      <c r="AR22" s="107">
        <f t="shared" si="16"/>
        <v>3218100.4298171983</v>
      </c>
      <c r="AS22" s="107">
        <f t="shared" si="16"/>
        <v>2959562.6463696575</v>
      </c>
      <c r="AT22" s="107">
        <f t="shared" si="16"/>
        <v>2704002.9174189409</v>
      </c>
      <c r="AU22" s="107">
        <f t="shared" si="16"/>
        <v>2443371.7817609389</v>
      </c>
      <c r="AV22" s="107">
        <f t="shared" si="16"/>
        <v>2189336.4017029502</v>
      </c>
      <c r="AW22" s="107">
        <f t="shared" si="16"/>
        <v>1946607.6875936331</v>
      </c>
      <c r="AX22" s="107">
        <f t="shared" si="16"/>
        <v>1703651.612157013</v>
      </c>
      <c r="AY22" s="107">
        <f t="shared" si="16"/>
        <v>1406373.6196365934</v>
      </c>
      <c r="AZ22" s="107">
        <f t="shared" si="16"/>
        <v>1105965.4596365935</v>
      </c>
      <c r="BA22" s="107">
        <f t="shared" si="16"/>
        <v>844328.50963659352</v>
      </c>
      <c r="BB22" s="107">
        <f t="shared" si="16"/>
        <v>573712.77963659354</v>
      </c>
      <c r="BC22" s="107">
        <f t="shared" si="16"/>
        <v>331945.12963659351</v>
      </c>
      <c r="BD22" s="107">
        <f t="shared" si="16"/>
        <v>8976893.4710104167</v>
      </c>
      <c r="BE22" s="107">
        <f t="shared" si="16"/>
        <v>8274922.2055564225</v>
      </c>
      <c r="BF22" s="107">
        <f t="shared" si="16"/>
        <v>7523684.8732067803</v>
      </c>
      <c r="BG22" s="107">
        <f t="shared" si="16"/>
        <v>6736486.7574580051</v>
      </c>
      <c r="BH22" s="107">
        <f t="shared" si="16"/>
        <v>6028285.7637344869</v>
      </c>
      <c r="BI22" s="107">
        <f t="shared" si="16"/>
        <v>5297579.2883239239</v>
      </c>
      <c r="BJ22" s="107">
        <f t="shared" si="16"/>
        <v>4551237.2845085934</v>
      </c>
      <c r="BK22" s="107">
        <f t="shared" si="16"/>
        <v>4071075.5774090197</v>
      </c>
      <c r="BL22" s="107">
        <f t="shared" si="16"/>
        <v>7.4090198613703251E-3</v>
      </c>
      <c r="BM22" s="107">
        <f t="shared" si="16"/>
        <v>7.4090198613703251E-3</v>
      </c>
      <c r="BN22" s="107">
        <f t="shared" si="16"/>
        <v>7.4090198613703251E-3</v>
      </c>
      <c r="BO22" s="107">
        <f t="shared" si="16"/>
        <v>7.4090198613703251E-3</v>
      </c>
      <c r="BP22" s="107">
        <f t="shared" ref="BP22:CM22" si="17">BP16+BP21</f>
        <v>7.4090198613703251E-3</v>
      </c>
      <c r="BQ22" s="107">
        <f t="shared" si="17"/>
        <v>7.4090198613703251E-3</v>
      </c>
      <c r="BR22" s="107">
        <f t="shared" si="17"/>
        <v>7.4090198613703251E-3</v>
      </c>
      <c r="BS22" s="107">
        <f t="shared" si="17"/>
        <v>7.4090198613703251E-3</v>
      </c>
      <c r="BT22" s="107">
        <f t="shared" si="17"/>
        <v>7.4090198613703251E-3</v>
      </c>
      <c r="BU22" s="107">
        <f t="shared" si="17"/>
        <v>7.4090198613703251E-3</v>
      </c>
      <c r="BV22" s="107">
        <f t="shared" si="17"/>
        <v>7.4090198613703251E-3</v>
      </c>
      <c r="BW22" s="107">
        <f t="shared" si="17"/>
        <v>-2.5909801386296751E-3</v>
      </c>
      <c r="BX22" s="107">
        <f t="shared" si="17"/>
        <v>-2.5909801386296751E-3</v>
      </c>
      <c r="BY22" s="107">
        <f t="shared" si="17"/>
        <v>-2.5909801386296751E-3</v>
      </c>
      <c r="BZ22" s="107">
        <f t="shared" si="17"/>
        <v>-2.5909801386296751E-3</v>
      </c>
      <c r="CA22" s="107">
        <f t="shared" si="17"/>
        <v>-2.5909801386296751E-3</v>
      </c>
      <c r="CB22" s="107">
        <f t="shared" si="17"/>
        <v>-2.5909801386296751E-3</v>
      </c>
      <c r="CC22" s="107">
        <f t="shared" si="17"/>
        <v>-2.5909801386296751E-3</v>
      </c>
      <c r="CD22" s="107">
        <f t="shared" si="17"/>
        <v>-2.5909801386296751E-3</v>
      </c>
      <c r="CE22" s="107">
        <f t="shared" si="17"/>
        <v>-2.5909801386296751E-3</v>
      </c>
      <c r="CF22" s="107">
        <f t="shared" si="17"/>
        <v>-2.5909801386296751E-3</v>
      </c>
      <c r="CG22" s="107">
        <f t="shared" si="17"/>
        <v>-2.5909801386296751E-3</v>
      </c>
      <c r="CH22" s="107">
        <f t="shared" si="17"/>
        <v>-2.5909801386296751E-3</v>
      </c>
      <c r="CI22" s="107">
        <f t="shared" si="17"/>
        <v>-2.5909801386296751E-3</v>
      </c>
      <c r="CJ22" s="107">
        <f t="shared" si="17"/>
        <v>-2.5909801386296751E-3</v>
      </c>
      <c r="CK22" s="107">
        <f t="shared" si="17"/>
        <v>-2.5909801386296751E-3</v>
      </c>
      <c r="CL22" s="107">
        <f t="shared" si="17"/>
        <v>-2.5909801386296751E-3</v>
      </c>
      <c r="CM22" s="107">
        <f t="shared" si="17"/>
        <v>-2.5909801386296751E-3</v>
      </c>
    </row>
    <row r="23" spans="1:91" x14ac:dyDescent="0.2"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L23" s="25"/>
      <c r="CM23" s="25"/>
    </row>
    <row r="24" spans="1:91" x14ac:dyDescent="0.2"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L24" s="25"/>
      <c r="CM24" s="25"/>
    </row>
    <row r="25" spans="1:91" x14ac:dyDescent="0.2">
      <c r="A25" s="4" t="s">
        <v>256</v>
      </c>
      <c r="C25" s="106">
        <v>18237421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L25" s="25"/>
      <c r="CM25" s="25"/>
    </row>
    <row r="26" spans="1:91" x14ac:dyDescent="0.2">
      <c r="B26" s="39" t="s">
        <v>251</v>
      </c>
      <c r="C26" s="106">
        <v>25400871</v>
      </c>
      <c r="D26" s="107">
        <v>0</v>
      </c>
      <c r="E26" s="107">
        <f t="shared" ref="E26:AJ26" si="18">D31</f>
        <v>0</v>
      </c>
      <c r="F26" s="107">
        <f t="shared" si="18"/>
        <v>0</v>
      </c>
      <c r="G26" s="107">
        <f t="shared" si="18"/>
        <v>0</v>
      </c>
      <c r="H26" s="107">
        <f t="shared" si="18"/>
        <v>0</v>
      </c>
      <c r="I26" s="107">
        <f t="shared" si="18"/>
        <v>0</v>
      </c>
      <c r="J26" s="107">
        <f t="shared" si="18"/>
        <v>0</v>
      </c>
      <c r="K26" s="107">
        <f t="shared" si="18"/>
        <v>0</v>
      </c>
      <c r="L26" s="107">
        <f t="shared" si="18"/>
        <v>0</v>
      </c>
      <c r="M26" s="107">
        <f t="shared" si="18"/>
        <v>0</v>
      </c>
      <c r="N26" s="107">
        <f t="shared" si="18"/>
        <v>0</v>
      </c>
      <c r="O26" s="107">
        <f t="shared" si="18"/>
        <v>0</v>
      </c>
      <c r="P26" s="107">
        <f t="shared" si="18"/>
        <v>0</v>
      </c>
      <c r="Q26" s="107">
        <f t="shared" si="18"/>
        <v>0</v>
      </c>
      <c r="R26" s="107">
        <f t="shared" si="18"/>
        <v>0</v>
      </c>
      <c r="S26" s="107">
        <f t="shared" si="18"/>
        <v>0</v>
      </c>
      <c r="T26" s="107">
        <f t="shared" si="18"/>
        <v>0</v>
      </c>
      <c r="U26" s="107">
        <f t="shared" si="18"/>
        <v>0</v>
      </c>
      <c r="V26" s="107">
        <f t="shared" si="18"/>
        <v>0</v>
      </c>
      <c r="W26" s="107">
        <f t="shared" si="18"/>
        <v>0</v>
      </c>
      <c r="X26" s="107">
        <f t="shared" si="18"/>
        <v>0</v>
      </c>
      <c r="Y26" s="107">
        <f t="shared" si="18"/>
        <v>0</v>
      </c>
      <c r="Z26" s="107">
        <f t="shared" si="18"/>
        <v>0</v>
      </c>
      <c r="AA26" s="107">
        <f t="shared" si="18"/>
        <v>0</v>
      </c>
      <c r="AB26" s="107">
        <f t="shared" si="18"/>
        <v>0</v>
      </c>
      <c r="AC26" s="107">
        <f t="shared" si="18"/>
        <v>0</v>
      </c>
      <c r="AD26" s="107">
        <f t="shared" si="18"/>
        <v>0</v>
      </c>
      <c r="AE26" s="107">
        <f t="shared" si="18"/>
        <v>0</v>
      </c>
      <c r="AF26" s="107">
        <f t="shared" si="18"/>
        <v>0</v>
      </c>
      <c r="AG26" s="107">
        <f t="shared" si="18"/>
        <v>0</v>
      </c>
      <c r="AH26" s="107">
        <f t="shared" si="18"/>
        <v>0</v>
      </c>
      <c r="AI26" s="107">
        <f t="shared" si="18"/>
        <v>0</v>
      </c>
      <c r="AJ26" s="107">
        <f t="shared" si="18"/>
        <v>0</v>
      </c>
      <c r="AK26" s="107">
        <f t="shared" ref="AK26:BP26" si="19">AJ31</f>
        <v>0</v>
      </c>
      <c r="AL26" s="107">
        <f t="shared" si="19"/>
        <v>0</v>
      </c>
      <c r="AM26" s="107">
        <f t="shared" si="19"/>
        <v>0</v>
      </c>
      <c r="AN26" s="107">
        <f t="shared" si="19"/>
        <v>0</v>
      </c>
      <c r="AO26" s="107">
        <f t="shared" si="19"/>
        <v>0</v>
      </c>
      <c r="AP26" s="107">
        <f t="shared" si="19"/>
        <v>0</v>
      </c>
      <c r="AQ26" s="107">
        <f t="shared" si="19"/>
        <v>0</v>
      </c>
      <c r="AR26" s="107">
        <f t="shared" si="19"/>
        <v>0</v>
      </c>
      <c r="AS26" s="107">
        <f t="shared" si="19"/>
        <v>0</v>
      </c>
      <c r="AT26" s="107">
        <f t="shared" si="19"/>
        <v>0</v>
      </c>
      <c r="AU26" s="107">
        <f t="shared" si="19"/>
        <v>0</v>
      </c>
      <c r="AV26" s="107">
        <f t="shared" si="19"/>
        <v>0</v>
      </c>
      <c r="AW26" s="107">
        <f t="shared" si="19"/>
        <v>0</v>
      </c>
      <c r="AX26" s="107">
        <f t="shared" si="19"/>
        <v>0</v>
      </c>
      <c r="AY26" s="107">
        <f t="shared" si="19"/>
        <v>0</v>
      </c>
      <c r="AZ26" s="107">
        <f t="shared" si="19"/>
        <v>0</v>
      </c>
      <c r="BA26" s="107">
        <f t="shared" si="19"/>
        <v>0</v>
      </c>
      <c r="BB26" s="107">
        <f t="shared" si="19"/>
        <v>0</v>
      </c>
      <c r="BC26" s="107">
        <f t="shared" si="19"/>
        <v>0</v>
      </c>
      <c r="BD26" s="107">
        <f t="shared" si="19"/>
        <v>0</v>
      </c>
      <c r="BE26" s="107">
        <f t="shared" si="19"/>
        <v>0</v>
      </c>
      <c r="BF26" s="107">
        <f t="shared" si="19"/>
        <v>0</v>
      </c>
      <c r="BG26" s="107">
        <f t="shared" si="19"/>
        <v>0</v>
      </c>
      <c r="BH26" s="107">
        <f t="shared" si="19"/>
        <v>0</v>
      </c>
      <c r="BI26" s="107">
        <f t="shared" si="19"/>
        <v>0</v>
      </c>
      <c r="BJ26" s="107">
        <f t="shared" si="19"/>
        <v>0</v>
      </c>
      <c r="BK26" s="107">
        <f t="shared" si="19"/>
        <v>0</v>
      </c>
      <c r="BL26" s="107">
        <f t="shared" si="19"/>
        <v>-154152.79999999999</v>
      </c>
      <c r="BM26" s="107">
        <f t="shared" si="19"/>
        <v>1144641.3506709996</v>
      </c>
      <c r="BN26" s="107">
        <f t="shared" si="19"/>
        <v>848172.17067099968</v>
      </c>
      <c r="BO26" s="107">
        <f t="shared" si="19"/>
        <v>537411.38067099964</v>
      </c>
      <c r="BP26" s="107">
        <f t="shared" si="19"/>
        <v>269099.92067099962</v>
      </c>
      <c r="BQ26" s="107">
        <f t="shared" ref="BQ26:CM26" si="20">BP31</f>
        <v>3545915.6816225988</v>
      </c>
      <c r="BR26" s="107">
        <f t="shared" si="20"/>
        <v>3294766.881622599</v>
      </c>
      <c r="BS26" s="107">
        <f t="shared" si="20"/>
        <v>3012344.4316225988</v>
      </c>
      <c r="BT26" s="107">
        <f t="shared" si="20"/>
        <v>2732692.1716225985</v>
      </c>
      <c r="BU26" s="107">
        <f t="shared" si="20"/>
        <v>2487859.0816225987</v>
      </c>
      <c r="BV26" s="107">
        <f t="shared" si="20"/>
        <v>2218916.1816225988</v>
      </c>
      <c r="BW26" s="107">
        <f t="shared" si="20"/>
        <v>1932431.3416225987</v>
      </c>
      <c r="BX26" s="107">
        <f t="shared" si="20"/>
        <v>1625203.2916225987</v>
      </c>
      <c r="BY26" s="107">
        <f t="shared" si="20"/>
        <v>1305578.0216225986</v>
      </c>
      <c r="BZ26" s="107">
        <f t="shared" si="20"/>
        <v>1008894.2516225986</v>
      </c>
      <c r="CA26" s="107">
        <f t="shared" si="20"/>
        <v>688686.46162259858</v>
      </c>
      <c r="CB26" s="107">
        <f t="shared" si="20"/>
        <v>417746.85162259859</v>
      </c>
      <c r="CC26" s="107">
        <f t="shared" si="20"/>
        <v>5505384.3816225976</v>
      </c>
      <c r="CD26" s="107">
        <f t="shared" si="20"/>
        <v>5098115.2316225972</v>
      </c>
      <c r="CE26" s="107">
        <f t="shared" si="20"/>
        <v>4729677.5816225968</v>
      </c>
      <c r="CF26" s="107">
        <f t="shared" si="20"/>
        <v>4318036.8216225971</v>
      </c>
      <c r="CG26" s="107">
        <f t="shared" si="20"/>
        <v>3929810.1216225969</v>
      </c>
      <c r="CH26" s="107">
        <f t="shared" si="20"/>
        <v>3494719.8516225968</v>
      </c>
      <c r="CI26" s="107">
        <f t="shared" si="20"/>
        <v>3089522.6216225969</v>
      </c>
      <c r="CJ26" s="107">
        <f t="shared" si="20"/>
        <v>2596940.4816225967</v>
      </c>
      <c r="CK26" s="107">
        <f t="shared" si="20"/>
        <v>2055430.1616225969</v>
      </c>
      <c r="CL26" s="107">
        <f t="shared" si="20"/>
        <v>1668449.2016225969</v>
      </c>
      <c r="CM26" s="107">
        <f t="shared" si="20"/>
        <v>1176169.1507921556</v>
      </c>
    </row>
    <row r="27" spans="1:91" x14ac:dyDescent="0.2">
      <c r="B27" s="108" t="s">
        <v>252</v>
      </c>
      <c r="C27" s="106"/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  <c r="AA27" s="115">
        <v>0</v>
      </c>
      <c r="AB27" s="115">
        <v>0</v>
      </c>
      <c r="AC27" s="115">
        <v>0</v>
      </c>
      <c r="AD27" s="115">
        <v>0</v>
      </c>
      <c r="AE27" s="115">
        <v>0</v>
      </c>
      <c r="AF27" s="115">
        <v>0</v>
      </c>
      <c r="AG27" s="115">
        <v>0</v>
      </c>
      <c r="AH27" s="115">
        <v>0</v>
      </c>
      <c r="AI27" s="115">
        <v>0</v>
      </c>
      <c r="AJ27" s="115">
        <v>0</v>
      </c>
      <c r="AK27" s="115">
        <v>0</v>
      </c>
      <c r="AL27" s="115">
        <v>0</v>
      </c>
      <c r="AM27" s="115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0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251">
        <v>0</v>
      </c>
      <c r="BL27" s="251">
        <v>0</v>
      </c>
      <c r="BM27" s="251">
        <v>0</v>
      </c>
      <c r="BN27" s="251">
        <v>0</v>
      </c>
      <c r="BO27" s="251">
        <v>0</v>
      </c>
      <c r="BP27" s="251">
        <v>3535593.7409515991</v>
      </c>
      <c r="BQ27" s="251">
        <v>0</v>
      </c>
      <c r="BR27" s="251">
        <v>0</v>
      </c>
      <c r="BS27" s="251">
        <v>0</v>
      </c>
      <c r="BT27" s="251">
        <v>0</v>
      </c>
      <c r="BU27" s="251">
        <v>0</v>
      </c>
      <c r="BV27" s="251">
        <v>0</v>
      </c>
      <c r="BW27" s="251">
        <v>0</v>
      </c>
      <c r="BX27" s="251">
        <v>0</v>
      </c>
      <c r="BY27" s="251">
        <v>0</v>
      </c>
      <c r="BZ27" s="251">
        <v>0</v>
      </c>
      <c r="CA27" s="251">
        <v>0</v>
      </c>
      <c r="CB27" s="251">
        <v>5506394.4699999997</v>
      </c>
      <c r="CC27" s="251">
        <v>0</v>
      </c>
      <c r="CD27" s="251">
        <v>0</v>
      </c>
      <c r="CE27" s="251">
        <v>0</v>
      </c>
      <c r="CF27" s="251">
        <v>0</v>
      </c>
      <c r="CG27" s="251">
        <v>0</v>
      </c>
      <c r="CH27" s="251">
        <v>0</v>
      </c>
      <c r="CI27" s="251">
        <v>0</v>
      </c>
      <c r="CJ27" s="251">
        <v>0</v>
      </c>
      <c r="CK27" s="251">
        <v>0</v>
      </c>
      <c r="CL27" s="251">
        <v>0</v>
      </c>
      <c r="CM27" s="251">
        <v>0</v>
      </c>
    </row>
    <row r="28" spans="1:91" x14ac:dyDescent="0.2">
      <c r="B28" s="108" t="s">
        <v>257</v>
      </c>
      <c r="C28" s="106"/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</v>
      </c>
      <c r="AA28" s="115">
        <v>0</v>
      </c>
      <c r="AB28" s="115">
        <v>0</v>
      </c>
      <c r="AC28" s="115">
        <v>0</v>
      </c>
      <c r="AD28" s="115">
        <v>0</v>
      </c>
      <c r="AE28" s="115">
        <v>0</v>
      </c>
      <c r="AF28" s="115">
        <v>0</v>
      </c>
      <c r="AG28" s="115">
        <v>0</v>
      </c>
      <c r="AH28" s="115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  <c r="AS28" s="115">
        <v>0</v>
      </c>
      <c r="AT28" s="115">
        <v>0</v>
      </c>
      <c r="AU28" s="115">
        <v>0</v>
      </c>
      <c r="AV28" s="115">
        <v>0</v>
      </c>
      <c r="AW28" s="115">
        <v>0</v>
      </c>
      <c r="AX28" s="115">
        <v>0</v>
      </c>
      <c r="AY28" s="115">
        <v>0</v>
      </c>
      <c r="AZ28" s="115">
        <v>0</v>
      </c>
      <c r="BA28" s="115">
        <v>0</v>
      </c>
      <c r="BB28" s="115">
        <v>0</v>
      </c>
      <c r="BC28" s="115">
        <v>0</v>
      </c>
      <c r="BD28" s="115">
        <v>0</v>
      </c>
      <c r="BE28" s="115">
        <v>0</v>
      </c>
      <c r="BF28" s="115">
        <v>0</v>
      </c>
      <c r="BG28" s="115">
        <v>0</v>
      </c>
      <c r="BH28" s="115">
        <v>0</v>
      </c>
      <c r="BI28" s="115">
        <v>0</v>
      </c>
      <c r="BJ28" s="115">
        <v>0</v>
      </c>
      <c r="BK28" s="251">
        <v>0</v>
      </c>
      <c r="BL28" s="251">
        <v>1629651.5506709998</v>
      </c>
      <c r="BM28" s="251">
        <v>0</v>
      </c>
      <c r="BN28" s="251">
        <v>0</v>
      </c>
      <c r="BO28" s="251">
        <v>0</v>
      </c>
      <c r="BP28" s="251">
        <v>0</v>
      </c>
      <c r="BQ28" s="251">
        <v>0</v>
      </c>
      <c r="BR28" s="251">
        <v>0</v>
      </c>
      <c r="BS28" s="251">
        <v>0</v>
      </c>
      <c r="BT28" s="251">
        <v>0</v>
      </c>
      <c r="BU28" s="251">
        <v>0</v>
      </c>
      <c r="BV28" s="251">
        <v>0</v>
      </c>
      <c r="BW28" s="251">
        <v>0</v>
      </c>
      <c r="BX28" s="251">
        <v>0</v>
      </c>
      <c r="BY28" s="251">
        <v>0</v>
      </c>
      <c r="BZ28" s="251">
        <v>0</v>
      </c>
      <c r="CA28" s="251">
        <v>0</v>
      </c>
      <c r="CB28" s="251">
        <v>0</v>
      </c>
      <c r="CC28" s="251">
        <v>0</v>
      </c>
      <c r="CD28" s="251">
        <v>0</v>
      </c>
      <c r="CE28" s="251">
        <v>0</v>
      </c>
      <c r="CF28" s="251">
        <v>0</v>
      </c>
      <c r="CG28" s="251">
        <v>0</v>
      </c>
      <c r="CH28" s="251">
        <v>0</v>
      </c>
      <c r="CI28" s="251">
        <v>0</v>
      </c>
      <c r="CJ28" s="251">
        <v>0</v>
      </c>
      <c r="CK28" s="251">
        <v>0</v>
      </c>
      <c r="CL28" s="251">
        <v>0</v>
      </c>
      <c r="CM28" s="251">
        <v>0</v>
      </c>
    </row>
    <row r="29" spans="1:91" x14ac:dyDescent="0.2">
      <c r="B29" s="108" t="s">
        <v>253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15">
        <v>0</v>
      </c>
      <c r="AJ29" s="115">
        <v>0</v>
      </c>
      <c r="AK29" s="115">
        <v>0</v>
      </c>
      <c r="AL29" s="115">
        <v>0</v>
      </c>
      <c r="AM29" s="115">
        <v>0</v>
      </c>
      <c r="AN29" s="115">
        <v>0</v>
      </c>
      <c r="AO29" s="115">
        <v>0</v>
      </c>
      <c r="AP29" s="115">
        <v>0</v>
      </c>
      <c r="AQ29" s="115">
        <v>0</v>
      </c>
      <c r="AR29" s="115">
        <v>0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251">
        <v>-154152.79999999999</v>
      </c>
      <c r="BL29" s="251">
        <v>-330857.40000000002</v>
      </c>
      <c r="BM29" s="251">
        <v>-296469.18</v>
      </c>
      <c r="BN29" s="251">
        <v>-310760.78999999998</v>
      </c>
      <c r="BO29" s="251">
        <v>-268311.46000000002</v>
      </c>
      <c r="BP29" s="251">
        <v>-258777.98</v>
      </c>
      <c r="BQ29" s="251">
        <v>-251148.79999999999</v>
      </c>
      <c r="BR29" s="251">
        <v>-282422.45</v>
      </c>
      <c r="BS29" s="251">
        <v>-279652.26</v>
      </c>
      <c r="BT29" s="251">
        <v>-244833.09</v>
      </c>
      <c r="BU29" s="251">
        <v>-268942.90000000002</v>
      </c>
      <c r="BV29" s="251">
        <v>-286484.84000000003</v>
      </c>
      <c r="BW29" s="251">
        <v>-307228.05</v>
      </c>
      <c r="BX29" s="109">
        <f>-'Schedule 8&amp;24'!C42</f>
        <v>-319625.27</v>
      </c>
      <c r="BY29" s="109">
        <f>-'Schedule 8&amp;24'!D42</f>
        <v>-296683.77</v>
      </c>
      <c r="BZ29" s="109">
        <f>-'Schedule 8&amp;24'!E42</f>
        <v>-320207.78999999998</v>
      </c>
      <c r="CA29" s="109">
        <f>-'Schedule 8&amp;24'!F42</f>
        <v>-270939.61</v>
      </c>
      <c r="CB29" s="109">
        <f>-'Schedule 8&amp;24'!G42</f>
        <v>-418756.94</v>
      </c>
      <c r="CC29" s="109">
        <f>-'Schedule 8&amp;24'!H42</f>
        <v>-407269.15</v>
      </c>
      <c r="CD29" s="109">
        <f>-'Schedule 8&amp;24'!I42</f>
        <v>-368437.65</v>
      </c>
      <c r="CE29" s="109">
        <f>-'Schedule 8&amp;24'!J42</f>
        <v>-411640.76</v>
      </c>
      <c r="CF29" s="109">
        <f>-'Schedule 8&amp;24'!K42</f>
        <v>-388226.7</v>
      </c>
      <c r="CG29" s="109">
        <f>-'Schedule 8&amp;24'!L42</f>
        <v>-435090.27</v>
      </c>
      <c r="CH29" s="109">
        <f>-'Schedule 8&amp;24'!M42</f>
        <v>-405197.23</v>
      </c>
      <c r="CI29" s="109">
        <f>-'Schedule 8&amp;24'!N42</f>
        <v>-492582.14</v>
      </c>
      <c r="CJ29" s="251">
        <v>-541510.31999999995</v>
      </c>
      <c r="CK29" s="251">
        <v>-386980.96</v>
      </c>
      <c r="CL29" s="109">
        <f>-'Amort Estimate'!D25</f>
        <v>-492280.05083044129</v>
      </c>
      <c r="CM29" s="109">
        <f>-'Amort Estimate'!E25</f>
        <v>-436993.75251937512</v>
      </c>
    </row>
    <row r="30" spans="1:91" x14ac:dyDescent="0.2">
      <c r="B30" s="39" t="s">
        <v>254</v>
      </c>
      <c r="D30" s="110">
        <f t="shared" ref="D30:AI30" si="21">SUM(D27:D29)</f>
        <v>0</v>
      </c>
      <c r="E30" s="110">
        <f t="shared" si="21"/>
        <v>0</v>
      </c>
      <c r="F30" s="110">
        <f t="shared" si="21"/>
        <v>0</v>
      </c>
      <c r="G30" s="110">
        <f t="shared" si="21"/>
        <v>0</v>
      </c>
      <c r="H30" s="110">
        <f t="shared" si="21"/>
        <v>0</v>
      </c>
      <c r="I30" s="110">
        <f t="shared" si="21"/>
        <v>0</v>
      </c>
      <c r="J30" s="110">
        <f t="shared" si="21"/>
        <v>0</v>
      </c>
      <c r="K30" s="110">
        <f t="shared" si="21"/>
        <v>0</v>
      </c>
      <c r="L30" s="110">
        <f t="shared" si="21"/>
        <v>0</v>
      </c>
      <c r="M30" s="110">
        <f t="shared" si="21"/>
        <v>0</v>
      </c>
      <c r="N30" s="110">
        <f t="shared" si="21"/>
        <v>0</v>
      </c>
      <c r="O30" s="110">
        <f t="shared" si="21"/>
        <v>0</v>
      </c>
      <c r="P30" s="110">
        <f t="shared" si="21"/>
        <v>0</v>
      </c>
      <c r="Q30" s="110">
        <f t="shared" si="21"/>
        <v>0</v>
      </c>
      <c r="R30" s="110">
        <f t="shared" si="21"/>
        <v>0</v>
      </c>
      <c r="S30" s="110">
        <f t="shared" si="21"/>
        <v>0</v>
      </c>
      <c r="T30" s="110">
        <f t="shared" si="21"/>
        <v>0</v>
      </c>
      <c r="U30" s="110">
        <f t="shared" si="21"/>
        <v>0</v>
      </c>
      <c r="V30" s="110">
        <f t="shared" si="21"/>
        <v>0</v>
      </c>
      <c r="W30" s="110">
        <f t="shared" si="21"/>
        <v>0</v>
      </c>
      <c r="X30" s="110">
        <f t="shared" si="21"/>
        <v>0</v>
      </c>
      <c r="Y30" s="110">
        <f t="shared" si="21"/>
        <v>0</v>
      </c>
      <c r="Z30" s="110">
        <f t="shared" si="21"/>
        <v>0</v>
      </c>
      <c r="AA30" s="110">
        <f t="shared" si="21"/>
        <v>0</v>
      </c>
      <c r="AB30" s="110">
        <f t="shared" si="21"/>
        <v>0</v>
      </c>
      <c r="AC30" s="110">
        <f t="shared" si="21"/>
        <v>0</v>
      </c>
      <c r="AD30" s="110">
        <f t="shared" si="21"/>
        <v>0</v>
      </c>
      <c r="AE30" s="110">
        <f t="shared" si="21"/>
        <v>0</v>
      </c>
      <c r="AF30" s="110">
        <f t="shared" si="21"/>
        <v>0</v>
      </c>
      <c r="AG30" s="110">
        <f t="shared" si="21"/>
        <v>0</v>
      </c>
      <c r="AH30" s="110">
        <f t="shared" si="21"/>
        <v>0</v>
      </c>
      <c r="AI30" s="110">
        <f t="shared" si="21"/>
        <v>0</v>
      </c>
      <c r="AJ30" s="110">
        <f t="shared" ref="AJ30:BO30" si="22">SUM(AJ27:AJ29)</f>
        <v>0</v>
      </c>
      <c r="AK30" s="110">
        <f t="shared" si="22"/>
        <v>0</v>
      </c>
      <c r="AL30" s="110">
        <f t="shared" si="22"/>
        <v>0</v>
      </c>
      <c r="AM30" s="110">
        <f t="shared" si="22"/>
        <v>0</v>
      </c>
      <c r="AN30" s="110">
        <f t="shared" si="22"/>
        <v>0</v>
      </c>
      <c r="AO30" s="110">
        <f t="shared" si="22"/>
        <v>0</v>
      </c>
      <c r="AP30" s="110">
        <f t="shared" si="22"/>
        <v>0</v>
      </c>
      <c r="AQ30" s="110">
        <f t="shared" si="22"/>
        <v>0</v>
      </c>
      <c r="AR30" s="110">
        <f t="shared" si="22"/>
        <v>0</v>
      </c>
      <c r="AS30" s="110">
        <f t="shared" si="22"/>
        <v>0</v>
      </c>
      <c r="AT30" s="110">
        <f t="shared" si="22"/>
        <v>0</v>
      </c>
      <c r="AU30" s="110">
        <f t="shared" si="22"/>
        <v>0</v>
      </c>
      <c r="AV30" s="110">
        <f t="shared" si="22"/>
        <v>0</v>
      </c>
      <c r="AW30" s="110">
        <f t="shared" si="22"/>
        <v>0</v>
      </c>
      <c r="AX30" s="110">
        <f t="shared" si="22"/>
        <v>0</v>
      </c>
      <c r="AY30" s="110">
        <f t="shared" si="22"/>
        <v>0</v>
      </c>
      <c r="AZ30" s="110">
        <f t="shared" si="22"/>
        <v>0</v>
      </c>
      <c r="BA30" s="110">
        <f t="shared" si="22"/>
        <v>0</v>
      </c>
      <c r="BB30" s="110">
        <f t="shared" si="22"/>
        <v>0</v>
      </c>
      <c r="BC30" s="110">
        <f t="shared" si="22"/>
        <v>0</v>
      </c>
      <c r="BD30" s="110">
        <f t="shared" si="22"/>
        <v>0</v>
      </c>
      <c r="BE30" s="110">
        <f t="shared" si="22"/>
        <v>0</v>
      </c>
      <c r="BF30" s="110">
        <f t="shared" si="22"/>
        <v>0</v>
      </c>
      <c r="BG30" s="110">
        <f t="shared" si="22"/>
        <v>0</v>
      </c>
      <c r="BH30" s="110">
        <f t="shared" si="22"/>
        <v>0</v>
      </c>
      <c r="BI30" s="110">
        <f t="shared" si="22"/>
        <v>0</v>
      </c>
      <c r="BJ30" s="110">
        <f t="shared" si="22"/>
        <v>0</v>
      </c>
      <c r="BK30" s="110">
        <f t="shared" si="22"/>
        <v>-154152.79999999999</v>
      </c>
      <c r="BL30" s="110">
        <f t="shared" si="22"/>
        <v>1298794.1506709997</v>
      </c>
      <c r="BM30" s="110">
        <f t="shared" si="22"/>
        <v>-296469.18</v>
      </c>
      <c r="BN30" s="110">
        <f t="shared" si="22"/>
        <v>-310760.78999999998</v>
      </c>
      <c r="BO30" s="110">
        <f t="shared" si="22"/>
        <v>-268311.46000000002</v>
      </c>
      <c r="BP30" s="110">
        <f t="shared" ref="BP30:CM30" si="23">SUM(BP27:BP29)</f>
        <v>3276815.7609515991</v>
      </c>
      <c r="BQ30" s="110">
        <f t="shared" si="23"/>
        <v>-251148.79999999999</v>
      </c>
      <c r="BR30" s="110">
        <f t="shared" si="23"/>
        <v>-282422.45</v>
      </c>
      <c r="BS30" s="110">
        <f t="shared" si="23"/>
        <v>-279652.26</v>
      </c>
      <c r="BT30" s="110">
        <f t="shared" si="23"/>
        <v>-244833.09</v>
      </c>
      <c r="BU30" s="110">
        <f t="shared" si="23"/>
        <v>-268942.90000000002</v>
      </c>
      <c r="BV30" s="110">
        <f t="shared" si="23"/>
        <v>-286484.84000000003</v>
      </c>
      <c r="BW30" s="110">
        <f t="shared" si="23"/>
        <v>-307228.05</v>
      </c>
      <c r="BX30" s="110">
        <f t="shared" si="23"/>
        <v>-319625.27</v>
      </c>
      <c r="BY30" s="110">
        <f t="shared" si="23"/>
        <v>-296683.77</v>
      </c>
      <c r="BZ30" s="110">
        <f t="shared" si="23"/>
        <v>-320207.78999999998</v>
      </c>
      <c r="CA30" s="110">
        <f t="shared" si="23"/>
        <v>-270939.61</v>
      </c>
      <c r="CB30" s="110">
        <f t="shared" si="23"/>
        <v>5087637.5299999993</v>
      </c>
      <c r="CC30" s="110">
        <f t="shared" si="23"/>
        <v>-407269.15</v>
      </c>
      <c r="CD30" s="110">
        <f t="shared" si="23"/>
        <v>-368437.65</v>
      </c>
      <c r="CE30" s="110">
        <f t="shared" si="23"/>
        <v>-411640.76</v>
      </c>
      <c r="CF30" s="110">
        <f t="shared" si="23"/>
        <v>-388226.7</v>
      </c>
      <c r="CG30" s="110">
        <f t="shared" si="23"/>
        <v>-435090.27</v>
      </c>
      <c r="CH30" s="110">
        <f t="shared" si="23"/>
        <v>-405197.23</v>
      </c>
      <c r="CI30" s="110">
        <f t="shared" si="23"/>
        <v>-492582.14</v>
      </c>
      <c r="CJ30" s="110">
        <f t="shared" si="23"/>
        <v>-541510.31999999995</v>
      </c>
      <c r="CK30" s="110">
        <f t="shared" si="23"/>
        <v>-386980.96</v>
      </c>
      <c r="CL30" s="110">
        <f t="shared" si="23"/>
        <v>-492280.05083044129</v>
      </c>
      <c r="CM30" s="110">
        <f t="shared" si="23"/>
        <v>-436993.75251937512</v>
      </c>
    </row>
    <row r="31" spans="1:91" x14ac:dyDescent="0.2">
      <c r="B31" s="39" t="s">
        <v>255</v>
      </c>
      <c r="D31" s="107">
        <f t="shared" ref="D31:AI31" si="24">D26+D30</f>
        <v>0</v>
      </c>
      <c r="E31" s="107">
        <f t="shared" si="24"/>
        <v>0</v>
      </c>
      <c r="F31" s="107">
        <f t="shared" si="24"/>
        <v>0</v>
      </c>
      <c r="G31" s="107">
        <f t="shared" si="24"/>
        <v>0</v>
      </c>
      <c r="H31" s="107">
        <f t="shared" si="24"/>
        <v>0</v>
      </c>
      <c r="I31" s="107">
        <f t="shared" si="24"/>
        <v>0</v>
      </c>
      <c r="J31" s="107">
        <f t="shared" si="24"/>
        <v>0</v>
      </c>
      <c r="K31" s="107">
        <f t="shared" si="24"/>
        <v>0</v>
      </c>
      <c r="L31" s="107">
        <f t="shared" si="24"/>
        <v>0</v>
      </c>
      <c r="M31" s="107">
        <f t="shared" si="24"/>
        <v>0</v>
      </c>
      <c r="N31" s="107">
        <f t="shared" si="24"/>
        <v>0</v>
      </c>
      <c r="O31" s="107">
        <f t="shared" si="24"/>
        <v>0</v>
      </c>
      <c r="P31" s="107">
        <f t="shared" si="24"/>
        <v>0</v>
      </c>
      <c r="Q31" s="107">
        <f t="shared" si="24"/>
        <v>0</v>
      </c>
      <c r="R31" s="107">
        <f t="shared" si="24"/>
        <v>0</v>
      </c>
      <c r="S31" s="107">
        <f t="shared" si="24"/>
        <v>0</v>
      </c>
      <c r="T31" s="107">
        <f t="shared" si="24"/>
        <v>0</v>
      </c>
      <c r="U31" s="107">
        <f t="shared" si="24"/>
        <v>0</v>
      </c>
      <c r="V31" s="107">
        <f t="shared" si="24"/>
        <v>0</v>
      </c>
      <c r="W31" s="107">
        <f t="shared" si="24"/>
        <v>0</v>
      </c>
      <c r="X31" s="107">
        <f t="shared" si="24"/>
        <v>0</v>
      </c>
      <c r="Y31" s="107">
        <f t="shared" si="24"/>
        <v>0</v>
      </c>
      <c r="Z31" s="107">
        <f t="shared" si="24"/>
        <v>0</v>
      </c>
      <c r="AA31" s="107">
        <f t="shared" si="24"/>
        <v>0</v>
      </c>
      <c r="AB31" s="107">
        <f t="shared" si="24"/>
        <v>0</v>
      </c>
      <c r="AC31" s="107">
        <f t="shared" si="24"/>
        <v>0</v>
      </c>
      <c r="AD31" s="107">
        <f t="shared" si="24"/>
        <v>0</v>
      </c>
      <c r="AE31" s="107">
        <f t="shared" si="24"/>
        <v>0</v>
      </c>
      <c r="AF31" s="107">
        <f t="shared" si="24"/>
        <v>0</v>
      </c>
      <c r="AG31" s="107">
        <f t="shared" si="24"/>
        <v>0</v>
      </c>
      <c r="AH31" s="107">
        <f t="shared" si="24"/>
        <v>0</v>
      </c>
      <c r="AI31" s="107">
        <f t="shared" si="24"/>
        <v>0</v>
      </c>
      <c r="AJ31" s="107">
        <f t="shared" ref="AJ31:BO31" si="25">AJ26+AJ30</f>
        <v>0</v>
      </c>
      <c r="AK31" s="107">
        <f t="shared" si="25"/>
        <v>0</v>
      </c>
      <c r="AL31" s="107">
        <f t="shared" si="25"/>
        <v>0</v>
      </c>
      <c r="AM31" s="107">
        <f t="shared" si="25"/>
        <v>0</v>
      </c>
      <c r="AN31" s="107">
        <f t="shared" si="25"/>
        <v>0</v>
      </c>
      <c r="AO31" s="107">
        <f t="shared" si="25"/>
        <v>0</v>
      </c>
      <c r="AP31" s="107">
        <f t="shared" si="25"/>
        <v>0</v>
      </c>
      <c r="AQ31" s="107">
        <f t="shared" si="25"/>
        <v>0</v>
      </c>
      <c r="AR31" s="107">
        <f t="shared" si="25"/>
        <v>0</v>
      </c>
      <c r="AS31" s="107">
        <f t="shared" si="25"/>
        <v>0</v>
      </c>
      <c r="AT31" s="107">
        <f t="shared" si="25"/>
        <v>0</v>
      </c>
      <c r="AU31" s="107">
        <f t="shared" si="25"/>
        <v>0</v>
      </c>
      <c r="AV31" s="107">
        <f t="shared" si="25"/>
        <v>0</v>
      </c>
      <c r="AW31" s="107">
        <f t="shared" si="25"/>
        <v>0</v>
      </c>
      <c r="AX31" s="107">
        <f t="shared" si="25"/>
        <v>0</v>
      </c>
      <c r="AY31" s="107">
        <f t="shared" si="25"/>
        <v>0</v>
      </c>
      <c r="AZ31" s="107">
        <f t="shared" si="25"/>
        <v>0</v>
      </c>
      <c r="BA31" s="107">
        <f t="shared" si="25"/>
        <v>0</v>
      </c>
      <c r="BB31" s="107">
        <f t="shared" si="25"/>
        <v>0</v>
      </c>
      <c r="BC31" s="107">
        <f t="shared" si="25"/>
        <v>0</v>
      </c>
      <c r="BD31" s="107">
        <f t="shared" si="25"/>
        <v>0</v>
      </c>
      <c r="BE31" s="107">
        <f t="shared" si="25"/>
        <v>0</v>
      </c>
      <c r="BF31" s="107">
        <f t="shared" si="25"/>
        <v>0</v>
      </c>
      <c r="BG31" s="107">
        <f t="shared" si="25"/>
        <v>0</v>
      </c>
      <c r="BH31" s="107">
        <f t="shared" si="25"/>
        <v>0</v>
      </c>
      <c r="BI31" s="107">
        <f t="shared" si="25"/>
        <v>0</v>
      </c>
      <c r="BJ31" s="107">
        <f t="shared" si="25"/>
        <v>0</v>
      </c>
      <c r="BK31" s="107">
        <f t="shared" si="25"/>
        <v>-154152.79999999999</v>
      </c>
      <c r="BL31" s="107">
        <f t="shared" si="25"/>
        <v>1144641.3506709996</v>
      </c>
      <c r="BM31" s="107">
        <f t="shared" si="25"/>
        <v>848172.17067099968</v>
      </c>
      <c r="BN31" s="107">
        <f t="shared" si="25"/>
        <v>537411.38067099964</v>
      </c>
      <c r="BO31" s="107">
        <f t="shared" si="25"/>
        <v>269099.92067099962</v>
      </c>
      <c r="BP31" s="107">
        <f t="shared" ref="BP31:CM31" si="26">BP26+BP30</f>
        <v>3545915.6816225988</v>
      </c>
      <c r="BQ31" s="107">
        <f t="shared" si="26"/>
        <v>3294766.881622599</v>
      </c>
      <c r="BR31" s="107">
        <f t="shared" si="26"/>
        <v>3012344.4316225988</v>
      </c>
      <c r="BS31" s="107">
        <f t="shared" si="26"/>
        <v>2732692.1716225985</v>
      </c>
      <c r="BT31" s="107">
        <f t="shared" si="26"/>
        <v>2487859.0816225987</v>
      </c>
      <c r="BU31" s="107">
        <f t="shared" si="26"/>
        <v>2218916.1816225988</v>
      </c>
      <c r="BV31" s="107">
        <f t="shared" si="26"/>
        <v>1932431.3416225987</v>
      </c>
      <c r="BW31" s="107">
        <f t="shared" si="26"/>
        <v>1625203.2916225987</v>
      </c>
      <c r="BX31" s="107">
        <f t="shared" si="26"/>
        <v>1305578.0216225986</v>
      </c>
      <c r="BY31" s="107">
        <f t="shared" si="26"/>
        <v>1008894.2516225986</v>
      </c>
      <c r="BZ31" s="107">
        <f t="shared" si="26"/>
        <v>688686.46162259858</v>
      </c>
      <c r="CA31" s="107">
        <f t="shared" si="26"/>
        <v>417746.85162259859</v>
      </c>
      <c r="CB31" s="107">
        <f t="shared" si="26"/>
        <v>5505384.3816225976</v>
      </c>
      <c r="CC31" s="107">
        <f t="shared" si="26"/>
        <v>5098115.2316225972</v>
      </c>
      <c r="CD31" s="107">
        <f t="shared" si="26"/>
        <v>4729677.5816225968</v>
      </c>
      <c r="CE31" s="107">
        <f t="shared" si="26"/>
        <v>4318036.8216225971</v>
      </c>
      <c r="CF31" s="107">
        <f t="shared" si="26"/>
        <v>3929810.1216225969</v>
      </c>
      <c r="CG31" s="107">
        <f t="shared" si="26"/>
        <v>3494719.8516225968</v>
      </c>
      <c r="CH31" s="107">
        <f t="shared" si="26"/>
        <v>3089522.6216225969</v>
      </c>
      <c r="CI31" s="107">
        <f t="shared" si="26"/>
        <v>2596940.4816225967</v>
      </c>
      <c r="CJ31" s="107">
        <f t="shared" si="26"/>
        <v>2055430.1616225969</v>
      </c>
      <c r="CK31" s="107">
        <f t="shared" si="26"/>
        <v>1668449.2016225969</v>
      </c>
      <c r="CL31" s="107">
        <f t="shared" si="26"/>
        <v>1176169.1507921556</v>
      </c>
      <c r="CM31" s="107">
        <f t="shared" si="26"/>
        <v>739175.39827278047</v>
      </c>
    </row>
    <row r="32" spans="1:91" x14ac:dyDescent="0.2">
      <c r="CI32" s="107"/>
      <c r="CJ32" s="107"/>
      <c r="CK32" s="107"/>
      <c r="CL32" s="107"/>
      <c r="CM32" s="107"/>
    </row>
    <row r="33" spans="1:91" x14ac:dyDescent="0.2">
      <c r="A33" s="4" t="s">
        <v>258</v>
      </c>
      <c r="C33" s="106">
        <v>18237431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7"/>
      <c r="CJ33" s="107"/>
      <c r="CK33" s="107"/>
      <c r="CL33" s="107"/>
      <c r="CM33" s="107"/>
    </row>
    <row r="34" spans="1:91" x14ac:dyDescent="0.2">
      <c r="B34" s="39" t="s">
        <v>251</v>
      </c>
      <c r="C34" s="106">
        <v>25400861</v>
      </c>
      <c r="D34" s="107">
        <v>0</v>
      </c>
      <c r="E34" s="107">
        <f t="shared" ref="E34:AJ34" si="27">D39</f>
        <v>0</v>
      </c>
      <c r="F34" s="107">
        <f t="shared" si="27"/>
        <v>0</v>
      </c>
      <c r="G34" s="107">
        <f t="shared" si="27"/>
        <v>0</v>
      </c>
      <c r="H34" s="107">
        <f t="shared" si="27"/>
        <v>0</v>
      </c>
      <c r="I34" s="107">
        <f t="shared" si="27"/>
        <v>0</v>
      </c>
      <c r="J34" s="107">
        <f t="shared" si="27"/>
        <v>0</v>
      </c>
      <c r="K34" s="107">
        <f t="shared" si="27"/>
        <v>0</v>
      </c>
      <c r="L34" s="107">
        <f t="shared" si="27"/>
        <v>0</v>
      </c>
      <c r="M34" s="107">
        <f t="shared" si="27"/>
        <v>0</v>
      </c>
      <c r="N34" s="107">
        <f t="shared" si="27"/>
        <v>0</v>
      </c>
      <c r="O34" s="107">
        <f t="shared" si="27"/>
        <v>0</v>
      </c>
      <c r="P34" s="107">
        <f t="shared" si="27"/>
        <v>0</v>
      </c>
      <c r="Q34" s="107">
        <f t="shared" si="27"/>
        <v>0</v>
      </c>
      <c r="R34" s="107">
        <f t="shared" si="27"/>
        <v>0</v>
      </c>
      <c r="S34" s="107">
        <f t="shared" si="27"/>
        <v>0</v>
      </c>
      <c r="T34" s="107">
        <f t="shared" si="27"/>
        <v>0</v>
      </c>
      <c r="U34" s="107">
        <f t="shared" si="27"/>
        <v>0</v>
      </c>
      <c r="V34" s="107">
        <f t="shared" si="27"/>
        <v>0</v>
      </c>
      <c r="W34" s="107">
        <f t="shared" si="27"/>
        <v>0</v>
      </c>
      <c r="X34" s="107">
        <f t="shared" si="27"/>
        <v>0</v>
      </c>
      <c r="Y34" s="107">
        <f t="shared" si="27"/>
        <v>0</v>
      </c>
      <c r="Z34" s="107">
        <f t="shared" si="27"/>
        <v>0</v>
      </c>
      <c r="AA34" s="107">
        <f t="shared" si="27"/>
        <v>0</v>
      </c>
      <c r="AB34" s="107">
        <f t="shared" si="27"/>
        <v>0</v>
      </c>
      <c r="AC34" s="107">
        <f t="shared" si="27"/>
        <v>0</v>
      </c>
      <c r="AD34" s="107">
        <f t="shared" si="27"/>
        <v>0</v>
      </c>
      <c r="AE34" s="107">
        <f t="shared" si="27"/>
        <v>0</v>
      </c>
      <c r="AF34" s="107">
        <f t="shared" si="27"/>
        <v>0</v>
      </c>
      <c r="AG34" s="107">
        <f t="shared" si="27"/>
        <v>0</v>
      </c>
      <c r="AH34" s="107">
        <f t="shared" si="27"/>
        <v>0</v>
      </c>
      <c r="AI34" s="107">
        <f t="shared" si="27"/>
        <v>0</v>
      </c>
      <c r="AJ34" s="107">
        <f t="shared" si="27"/>
        <v>0</v>
      </c>
      <c r="AK34" s="107">
        <f t="shared" ref="AK34:BP34" si="28">AJ39</f>
        <v>0</v>
      </c>
      <c r="AL34" s="107">
        <f t="shared" si="28"/>
        <v>0</v>
      </c>
      <c r="AM34" s="107">
        <f t="shared" si="28"/>
        <v>0</v>
      </c>
      <c r="AN34" s="107">
        <f t="shared" si="28"/>
        <v>0</v>
      </c>
      <c r="AO34" s="107">
        <f t="shared" si="28"/>
        <v>0</v>
      </c>
      <c r="AP34" s="107">
        <f t="shared" si="28"/>
        <v>0</v>
      </c>
      <c r="AQ34" s="107">
        <f t="shared" si="28"/>
        <v>0</v>
      </c>
      <c r="AR34" s="107">
        <f t="shared" si="28"/>
        <v>0</v>
      </c>
      <c r="AS34" s="107">
        <f t="shared" si="28"/>
        <v>0</v>
      </c>
      <c r="AT34" s="107">
        <f t="shared" si="28"/>
        <v>0</v>
      </c>
      <c r="AU34" s="107">
        <f t="shared" si="28"/>
        <v>0</v>
      </c>
      <c r="AV34" s="107">
        <f t="shared" si="28"/>
        <v>0</v>
      </c>
      <c r="AW34" s="107">
        <f t="shared" si="28"/>
        <v>0</v>
      </c>
      <c r="AX34" s="107">
        <f t="shared" si="28"/>
        <v>0</v>
      </c>
      <c r="AY34" s="107">
        <f t="shared" si="28"/>
        <v>0</v>
      </c>
      <c r="AZ34" s="107">
        <f t="shared" si="28"/>
        <v>0</v>
      </c>
      <c r="BA34" s="107">
        <f t="shared" si="28"/>
        <v>0</v>
      </c>
      <c r="BB34" s="107">
        <f t="shared" si="28"/>
        <v>0</v>
      </c>
      <c r="BC34" s="107">
        <f t="shared" si="28"/>
        <v>0</v>
      </c>
      <c r="BD34" s="107">
        <f t="shared" si="28"/>
        <v>0</v>
      </c>
      <c r="BE34" s="107">
        <f t="shared" si="28"/>
        <v>0</v>
      </c>
      <c r="BF34" s="107">
        <f t="shared" si="28"/>
        <v>0</v>
      </c>
      <c r="BG34" s="107">
        <f t="shared" si="28"/>
        <v>0</v>
      </c>
      <c r="BH34" s="107">
        <f t="shared" si="28"/>
        <v>0</v>
      </c>
      <c r="BI34" s="107">
        <f t="shared" si="28"/>
        <v>0</v>
      </c>
      <c r="BJ34" s="107">
        <f t="shared" si="28"/>
        <v>0</v>
      </c>
      <c r="BK34" s="107">
        <f t="shared" si="28"/>
        <v>0</v>
      </c>
      <c r="BL34" s="107">
        <f t="shared" si="28"/>
        <v>-152267.75</v>
      </c>
      <c r="BM34" s="107">
        <f t="shared" si="28"/>
        <v>1240435.3544160002</v>
      </c>
      <c r="BN34" s="107">
        <f t="shared" si="28"/>
        <v>900983.93441600027</v>
      </c>
      <c r="BO34" s="107">
        <f t="shared" si="28"/>
        <v>548005.24441600032</v>
      </c>
      <c r="BP34" s="107">
        <f t="shared" si="28"/>
        <v>229795.80441600032</v>
      </c>
      <c r="BQ34" s="107">
        <f t="shared" ref="BQ34:CM34" si="29">BP39</f>
        <v>3858912.8594311639</v>
      </c>
      <c r="BR34" s="107">
        <f t="shared" si="29"/>
        <v>3536893.7994311638</v>
      </c>
      <c r="BS34" s="107">
        <f t="shared" si="29"/>
        <v>3165881.5294311638</v>
      </c>
      <c r="BT34" s="107">
        <f t="shared" si="29"/>
        <v>2816201.039431164</v>
      </c>
      <c r="BU34" s="107">
        <f t="shared" si="29"/>
        <v>2504767.6594311642</v>
      </c>
      <c r="BV34" s="107">
        <f t="shared" si="29"/>
        <v>2165290.019431164</v>
      </c>
      <c r="BW34" s="107">
        <f t="shared" si="29"/>
        <v>1822958.489431164</v>
      </c>
      <c r="BX34" s="107">
        <f t="shared" si="29"/>
        <v>1451761.6494311639</v>
      </c>
      <c r="BY34" s="107">
        <f t="shared" si="29"/>
        <v>1074304.739431164</v>
      </c>
      <c r="BZ34" s="107">
        <f t="shared" si="29"/>
        <v>703699.35943116399</v>
      </c>
      <c r="CA34" s="107">
        <f t="shared" si="29"/>
        <v>355766.119431164</v>
      </c>
      <c r="CB34" s="107">
        <f t="shared" si="29"/>
        <v>10062.789431163983</v>
      </c>
      <c r="CC34" s="107">
        <f t="shared" si="29"/>
        <v>1545020.2194311647</v>
      </c>
      <c r="CD34" s="107">
        <f t="shared" si="29"/>
        <v>1421336.8594311646</v>
      </c>
      <c r="CE34" s="107">
        <f t="shared" si="29"/>
        <v>1295303.7994311645</v>
      </c>
      <c r="CF34" s="107">
        <f t="shared" si="29"/>
        <v>1158585.7894311645</v>
      </c>
      <c r="CG34" s="107">
        <f t="shared" si="29"/>
        <v>1038908.3994311645</v>
      </c>
      <c r="CH34" s="107">
        <f t="shared" si="29"/>
        <v>938555.43943116453</v>
      </c>
      <c r="CI34" s="107">
        <f t="shared" si="29"/>
        <v>823757.59943116456</v>
      </c>
      <c r="CJ34" s="107">
        <f t="shared" si="29"/>
        <v>667664.82943116454</v>
      </c>
      <c r="CK34" s="107">
        <f t="shared" si="29"/>
        <v>550780.84943116456</v>
      </c>
      <c r="CL34" s="107">
        <f t="shared" si="29"/>
        <v>426669.05943116458</v>
      </c>
      <c r="CM34" s="107">
        <f t="shared" si="29"/>
        <v>302786.03423461091</v>
      </c>
    </row>
    <row r="35" spans="1:91" x14ac:dyDescent="0.2">
      <c r="B35" s="108" t="s">
        <v>252</v>
      </c>
      <c r="C35" s="111"/>
      <c r="D35" s="251">
        <v>0</v>
      </c>
      <c r="E35" s="251">
        <v>0</v>
      </c>
      <c r="F35" s="251">
        <v>0</v>
      </c>
      <c r="G35" s="251">
        <v>0</v>
      </c>
      <c r="H35" s="251">
        <v>0</v>
      </c>
      <c r="I35" s="251">
        <v>0</v>
      </c>
      <c r="J35" s="251">
        <v>0</v>
      </c>
      <c r="K35" s="251">
        <v>0</v>
      </c>
      <c r="L35" s="251">
        <v>0</v>
      </c>
      <c r="M35" s="251">
        <v>0</v>
      </c>
      <c r="N35" s="251">
        <v>0</v>
      </c>
      <c r="O35" s="251">
        <v>0</v>
      </c>
      <c r="P35" s="251">
        <v>0</v>
      </c>
      <c r="Q35" s="251">
        <v>0</v>
      </c>
      <c r="R35" s="251">
        <v>0</v>
      </c>
      <c r="S35" s="251">
        <v>0</v>
      </c>
      <c r="T35" s="251">
        <v>0</v>
      </c>
      <c r="U35" s="251">
        <v>0</v>
      </c>
      <c r="V35" s="251">
        <v>0</v>
      </c>
      <c r="W35" s="251">
        <v>0</v>
      </c>
      <c r="X35" s="251">
        <v>0</v>
      </c>
      <c r="Y35" s="251">
        <v>0</v>
      </c>
      <c r="Z35" s="251">
        <v>0</v>
      </c>
      <c r="AA35" s="251">
        <v>0</v>
      </c>
      <c r="AB35" s="251">
        <v>0</v>
      </c>
      <c r="AC35" s="251">
        <v>0</v>
      </c>
      <c r="AD35" s="251">
        <v>0</v>
      </c>
      <c r="AE35" s="251">
        <v>0</v>
      </c>
      <c r="AF35" s="251">
        <v>0</v>
      </c>
      <c r="AG35" s="251">
        <v>0</v>
      </c>
      <c r="AH35" s="251">
        <v>0</v>
      </c>
      <c r="AI35" s="251">
        <v>0</v>
      </c>
      <c r="AJ35" s="251">
        <v>0</v>
      </c>
      <c r="AK35" s="251">
        <v>0</v>
      </c>
      <c r="AL35" s="251">
        <v>0</v>
      </c>
      <c r="AM35" s="251">
        <v>0</v>
      </c>
      <c r="AN35" s="251">
        <v>0</v>
      </c>
      <c r="AO35" s="251">
        <v>0</v>
      </c>
      <c r="AP35" s="251">
        <v>0</v>
      </c>
      <c r="AQ35" s="251">
        <v>0</v>
      </c>
      <c r="AR35" s="251">
        <v>0</v>
      </c>
      <c r="AS35" s="251">
        <v>0</v>
      </c>
      <c r="AT35" s="251">
        <v>0</v>
      </c>
      <c r="AU35" s="251">
        <v>0</v>
      </c>
      <c r="AV35" s="251">
        <v>0</v>
      </c>
      <c r="AW35" s="251">
        <v>0</v>
      </c>
      <c r="AX35" s="251">
        <v>0</v>
      </c>
      <c r="AY35" s="251">
        <v>0</v>
      </c>
      <c r="AZ35" s="251">
        <v>0</v>
      </c>
      <c r="BA35" s="251">
        <v>0</v>
      </c>
      <c r="BB35" s="251">
        <v>0</v>
      </c>
      <c r="BC35" s="251">
        <v>0</v>
      </c>
      <c r="BD35" s="251">
        <v>0</v>
      </c>
      <c r="BE35" s="251">
        <v>0</v>
      </c>
      <c r="BF35" s="251">
        <v>0</v>
      </c>
      <c r="BG35" s="251">
        <v>0</v>
      </c>
      <c r="BH35" s="251">
        <v>0</v>
      </c>
      <c r="BI35" s="251">
        <v>0</v>
      </c>
      <c r="BJ35" s="251">
        <v>0</v>
      </c>
      <c r="BK35" s="251">
        <v>0</v>
      </c>
      <c r="BL35" s="251">
        <v>0</v>
      </c>
      <c r="BM35" s="251">
        <v>0</v>
      </c>
      <c r="BN35" s="251">
        <v>0</v>
      </c>
      <c r="BO35" s="251">
        <v>0</v>
      </c>
      <c r="BP35" s="251">
        <v>3974140.3850151636</v>
      </c>
      <c r="BQ35" s="251">
        <v>0</v>
      </c>
      <c r="BR35" s="251">
        <v>0</v>
      </c>
      <c r="BS35" s="251">
        <v>0</v>
      </c>
      <c r="BT35" s="251">
        <v>0</v>
      </c>
      <c r="BU35" s="251">
        <v>0</v>
      </c>
      <c r="BV35" s="251">
        <v>0</v>
      </c>
      <c r="BW35" s="251">
        <v>0</v>
      </c>
      <c r="BX35" s="251">
        <v>0</v>
      </c>
      <c r="BY35" s="251">
        <v>0</v>
      </c>
      <c r="BZ35" s="251">
        <v>0</v>
      </c>
      <c r="CA35" s="251">
        <v>0</v>
      </c>
      <c r="CB35" s="251">
        <v>1621387.3500000006</v>
      </c>
      <c r="CC35" s="251">
        <v>0</v>
      </c>
      <c r="CD35" s="251">
        <v>0</v>
      </c>
      <c r="CE35" s="251">
        <v>0</v>
      </c>
      <c r="CF35" s="251">
        <v>0</v>
      </c>
      <c r="CG35" s="251">
        <v>0</v>
      </c>
      <c r="CH35" s="251">
        <v>0</v>
      </c>
      <c r="CI35" s="251">
        <v>0</v>
      </c>
      <c r="CJ35" s="251">
        <v>0</v>
      </c>
      <c r="CK35" s="251">
        <v>0</v>
      </c>
      <c r="CL35" s="251">
        <v>0</v>
      </c>
      <c r="CM35" s="251">
        <v>0</v>
      </c>
    </row>
    <row r="36" spans="1:91" x14ac:dyDescent="0.2">
      <c r="B36" s="108" t="s">
        <v>257</v>
      </c>
      <c r="C36" s="111"/>
      <c r="D36" s="251">
        <v>0</v>
      </c>
      <c r="E36" s="251">
        <v>0</v>
      </c>
      <c r="F36" s="251">
        <v>0</v>
      </c>
      <c r="G36" s="251">
        <v>0</v>
      </c>
      <c r="H36" s="251">
        <v>0</v>
      </c>
      <c r="I36" s="251">
        <v>0</v>
      </c>
      <c r="J36" s="251">
        <v>0</v>
      </c>
      <c r="K36" s="251">
        <v>0</v>
      </c>
      <c r="L36" s="251">
        <v>0</v>
      </c>
      <c r="M36" s="251">
        <v>0</v>
      </c>
      <c r="N36" s="251">
        <v>0</v>
      </c>
      <c r="O36" s="251">
        <v>0</v>
      </c>
      <c r="P36" s="251">
        <v>0</v>
      </c>
      <c r="Q36" s="251">
        <v>0</v>
      </c>
      <c r="R36" s="251">
        <v>0</v>
      </c>
      <c r="S36" s="251">
        <v>0</v>
      </c>
      <c r="T36" s="251">
        <v>0</v>
      </c>
      <c r="U36" s="251">
        <v>0</v>
      </c>
      <c r="V36" s="251">
        <v>0</v>
      </c>
      <c r="W36" s="251">
        <v>0</v>
      </c>
      <c r="X36" s="251">
        <v>0</v>
      </c>
      <c r="Y36" s="251">
        <v>0</v>
      </c>
      <c r="Z36" s="251">
        <v>0</v>
      </c>
      <c r="AA36" s="251">
        <v>0</v>
      </c>
      <c r="AB36" s="251">
        <v>0</v>
      </c>
      <c r="AC36" s="251">
        <v>0</v>
      </c>
      <c r="AD36" s="251">
        <v>0</v>
      </c>
      <c r="AE36" s="251">
        <v>0</v>
      </c>
      <c r="AF36" s="251">
        <v>0</v>
      </c>
      <c r="AG36" s="251">
        <v>0</v>
      </c>
      <c r="AH36" s="251">
        <v>0</v>
      </c>
      <c r="AI36" s="251">
        <v>0</v>
      </c>
      <c r="AJ36" s="251">
        <v>0</v>
      </c>
      <c r="AK36" s="251">
        <v>0</v>
      </c>
      <c r="AL36" s="251">
        <v>0</v>
      </c>
      <c r="AM36" s="251">
        <v>0</v>
      </c>
      <c r="AN36" s="251">
        <v>0</v>
      </c>
      <c r="AO36" s="251">
        <v>0</v>
      </c>
      <c r="AP36" s="251">
        <v>0</v>
      </c>
      <c r="AQ36" s="251">
        <v>0</v>
      </c>
      <c r="AR36" s="251">
        <v>0</v>
      </c>
      <c r="AS36" s="251">
        <v>0</v>
      </c>
      <c r="AT36" s="251">
        <v>0</v>
      </c>
      <c r="AU36" s="251">
        <v>0</v>
      </c>
      <c r="AV36" s="251">
        <v>0</v>
      </c>
      <c r="AW36" s="251">
        <v>0</v>
      </c>
      <c r="AX36" s="251">
        <v>0</v>
      </c>
      <c r="AY36" s="251">
        <v>0</v>
      </c>
      <c r="AZ36" s="251">
        <v>0</v>
      </c>
      <c r="BA36" s="251">
        <v>0</v>
      </c>
      <c r="BB36" s="251">
        <v>0</v>
      </c>
      <c r="BC36" s="251">
        <v>0</v>
      </c>
      <c r="BD36" s="251">
        <v>0</v>
      </c>
      <c r="BE36" s="251">
        <v>0</v>
      </c>
      <c r="BF36" s="251">
        <v>0</v>
      </c>
      <c r="BG36" s="251">
        <v>0</v>
      </c>
      <c r="BH36" s="251">
        <v>0</v>
      </c>
      <c r="BI36" s="251">
        <v>0</v>
      </c>
      <c r="BJ36" s="251">
        <v>0</v>
      </c>
      <c r="BK36" s="251">
        <v>0</v>
      </c>
      <c r="BL36" s="251">
        <v>1745677.2044160001</v>
      </c>
      <c r="BM36" s="251">
        <v>0</v>
      </c>
      <c r="BN36" s="251">
        <v>0</v>
      </c>
      <c r="BO36" s="251">
        <v>0</v>
      </c>
      <c r="BP36" s="251">
        <v>0</v>
      </c>
      <c r="BQ36" s="251">
        <v>0</v>
      </c>
      <c r="BR36" s="251">
        <v>0</v>
      </c>
      <c r="BS36" s="251">
        <v>0</v>
      </c>
      <c r="BT36" s="251">
        <v>0</v>
      </c>
      <c r="BU36" s="251">
        <v>0</v>
      </c>
      <c r="BV36" s="251">
        <v>0</v>
      </c>
      <c r="BW36" s="251">
        <v>0</v>
      </c>
      <c r="BX36" s="251">
        <v>0</v>
      </c>
      <c r="BY36" s="251">
        <v>0</v>
      </c>
      <c r="BZ36" s="251">
        <v>0</v>
      </c>
      <c r="CA36" s="251">
        <v>0</v>
      </c>
      <c r="CB36" s="251">
        <v>0</v>
      </c>
      <c r="CC36" s="251">
        <v>0</v>
      </c>
      <c r="CD36" s="251">
        <v>0</v>
      </c>
      <c r="CE36" s="251">
        <v>0</v>
      </c>
      <c r="CF36" s="251">
        <v>0</v>
      </c>
      <c r="CG36" s="251">
        <v>0</v>
      </c>
      <c r="CH36" s="251">
        <v>0</v>
      </c>
      <c r="CI36" s="251">
        <v>0</v>
      </c>
      <c r="CJ36" s="251">
        <v>0</v>
      </c>
      <c r="CK36" s="251">
        <v>0</v>
      </c>
      <c r="CL36" s="251">
        <v>0</v>
      </c>
      <c r="CM36" s="251">
        <v>0</v>
      </c>
    </row>
    <row r="37" spans="1:91" x14ac:dyDescent="0.2">
      <c r="B37" s="108" t="s">
        <v>253</v>
      </c>
      <c r="D37" s="251">
        <v>0</v>
      </c>
      <c r="E37" s="251">
        <v>0</v>
      </c>
      <c r="F37" s="251">
        <v>0</v>
      </c>
      <c r="G37" s="251">
        <v>0</v>
      </c>
      <c r="H37" s="251">
        <v>0</v>
      </c>
      <c r="I37" s="251">
        <v>0</v>
      </c>
      <c r="J37" s="251">
        <v>0</v>
      </c>
      <c r="K37" s="251">
        <v>0</v>
      </c>
      <c r="L37" s="251">
        <v>0</v>
      </c>
      <c r="M37" s="251">
        <v>0</v>
      </c>
      <c r="N37" s="251">
        <v>0</v>
      </c>
      <c r="O37" s="251">
        <v>0</v>
      </c>
      <c r="P37" s="251">
        <v>0</v>
      </c>
      <c r="Q37" s="251">
        <v>0</v>
      </c>
      <c r="R37" s="251">
        <v>0</v>
      </c>
      <c r="S37" s="251">
        <v>0</v>
      </c>
      <c r="T37" s="251">
        <v>0</v>
      </c>
      <c r="U37" s="251">
        <v>0</v>
      </c>
      <c r="V37" s="251">
        <v>0</v>
      </c>
      <c r="W37" s="251">
        <v>0</v>
      </c>
      <c r="X37" s="251">
        <v>0</v>
      </c>
      <c r="Y37" s="251">
        <v>0</v>
      </c>
      <c r="Z37" s="251">
        <v>0</v>
      </c>
      <c r="AA37" s="251">
        <v>0</v>
      </c>
      <c r="AB37" s="251">
        <v>0</v>
      </c>
      <c r="AC37" s="251">
        <v>0</v>
      </c>
      <c r="AD37" s="251">
        <v>0</v>
      </c>
      <c r="AE37" s="251">
        <v>0</v>
      </c>
      <c r="AF37" s="251">
        <v>0</v>
      </c>
      <c r="AG37" s="251">
        <v>0</v>
      </c>
      <c r="AH37" s="251">
        <v>0</v>
      </c>
      <c r="AI37" s="251">
        <v>0</v>
      </c>
      <c r="AJ37" s="251">
        <v>0</v>
      </c>
      <c r="AK37" s="251">
        <v>0</v>
      </c>
      <c r="AL37" s="251">
        <v>0</v>
      </c>
      <c r="AM37" s="251">
        <v>0</v>
      </c>
      <c r="AN37" s="251">
        <v>0</v>
      </c>
      <c r="AO37" s="251">
        <v>0</v>
      </c>
      <c r="AP37" s="251">
        <v>0</v>
      </c>
      <c r="AQ37" s="251">
        <v>0</v>
      </c>
      <c r="AR37" s="251">
        <v>0</v>
      </c>
      <c r="AS37" s="251">
        <v>0</v>
      </c>
      <c r="AT37" s="251">
        <v>0</v>
      </c>
      <c r="AU37" s="251">
        <v>0</v>
      </c>
      <c r="AV37" s="251">
        <v>0</v>
      </c>
      <c r="AW37" s="251">
        <v>0</v>
      </c>
      <c r="AX37" s="251">
        <v>0</v>
      </c>
      <c r="AY37" s="251">
        <v>0</v>
      </c>
      <c r="AZ37" s="251">
        <v>0</v>
      </c>
      <c r="BA37" s="251">
        <v>0</v>
      </c>
      <c r="BB37" s="251">
        <v>0</v>
      </c>
      <c r="BC37" s="251">
        <v>0</v>
      </c>
      <c r="BD37" s="251">
        <v>0</v>
      </c>
      <c r="BE37" s="251">
        <v>0</v>
      </c>
      <c r="BF37" s="251">
        <v>0</v>
      </c>
      <c r="BG37" s="251">
        <v>0</v>
      </c>
      <c r="BH37" s="251">
        <v>0</v>
      </c>
      <c r="BI37" s="251">
        <v>0</v>
      </c>
      <c r="BJ37" s="251">
        <v>0</v>
      </c>
      <c r="BK37" s="251">
        <v>-152267.75</v>
      </c>
      <c r="BL37" s="251">
        <v>-352974.1</v>
      </c>
      <c r="BM37" s="251">
        <v>-339451.42</v>
      </c>
      <c r="BN37" s="251">
        <v>-352978.69</v>
      </c>
      <c r="BO37" s="251">
        <v>-318209.44</v>
      </c>
      <c r="BP37" s="251">
        <v>-345023.33</v>
      </c>
      <c r="BQ37" s="251">
        <v>-322019.06</v>
      </c>
      <c r="BR37" s="251">
        <v>-371012.27</v>
      </c>
      <c r="BS37" s="251">
        <v>-349680.49</v>
      </c>
      <c r="BT37" s="251">
        <v>-311433.38</v>
      </c>
      <c r="BU37" s="251">
        <v>-339477.64</v>
      </c>
      <c r="BV37" s="251">
        <v>-342331.53</v>
      </c>
      <c r="BW37" s="251">
        <v>-371196.84</v>
      </c>
      <c r="BX37" s="109">
        <f>-'Schedule 7A,11,25,29,35,43'!C42</f>
        <v>-377456.91</v>
      </c>
      <c r="BY37" s="109">
        <f>-'Schedule 7A,11,25,29,35,43'!D42</f>
        <v>-370605.38</v>
      </c>
      <c r="BZ37" s="109">
        <f>-'Schedule 7A,11,25,29,35,43'!E42</f>
        <v>-347933.24</v>
      </c>
      <c r="CA37" s="109">
        <f>-'Schedule 7A,11,25,29,35,43'!F42</f>
        <v>-345703.33</v>
      </c>
      <c r="CB37" s="109">
        <f>-'Schedule 7A,11,25,29,35,43'!G42</f>
        <v>-86429.92</v>
      </c>
      <c r="CC37" s="109">
        <f>-'Schedule 7A,11,25,29,35,43'!H42</f>
        <v>-123683.36</v>
      </c>
      <c r="CD37" s="109">
        <f>-'Schedule 7A,11,25,29,35,43'!I42</f>
        <v>-126033.06</v>
      </c>
      <c r="CE37" s="109">
        <f>-'Schedule 7A,11,25,29,35,43'!J42</f>
        <v>-136718.01</v>
      </c>
      <c r="CF37" s="109">
        <f>-'Schedule 7A,11,25,29,35,43'!K42</f>
        <v>-119677.39</v>
      </c>
      <c r="CG37" s="109">
        <f>-'Schedule 7A,11,25,29,35,43'!L42</f>
        <v>-100352.96000000001</v>
      </c>
      <c r="CH37" s="109">
        <f>-'Schedule 7A,11,25,29,35,43'!M42</f>
        <v>-114797.84</v>
      </c>
      <c r="CI37" s="109">
        <f>-'Schedule 7A,11,25,29,35,43'!N42</f>
        <v>-156092.76999999999</v>
      </c>
      <c r="CJ37" s="251">
        <v>-116883.98</v>
      </c>
      <c r="CK37" s="251">
        <v>-124111.79</v>
      </c>
      <c r="CL37" s="109">
        <f>-'Amort Estimate'!D34</f>
        <v>-123883.02519655367</v>
      </c>
      <c r="CM37" s="109">
        <f>-'Amort Estimate'!E34</f>
        <v>-115749.95301149954</v>
      </c>
    </row>
    <row r="38" spans="1:91" x14ac:dyDescent="0.2">
      <c r="B38" s="39" t="s">
        <v>254</v>
      </c>
      <c r="D38" s="110">
        <f t="shared" ref="D38:AI38" si="30">SUM(D35:D37)</f>
        <v>0</v>
      </c>
      <c r="E38" s="110">
        <f t="shared" si="30"/>
        <v>0</v>
      </c>
      <c r="F38" s="110">
        <f t="shared" si="30"/>
        <v>0</v>
      </c>
      <c r="G38" s="110">
        <f t="shared" si="30"/>
        <v>0</v>
      </c>
      <c r="H38" s="110">
        <f t="shared" si="30"/>
        <v>0</v>
      </c>
      <c r="I38" s="110">
        <f t="shared" si="30"/>
        <v>0</v>
      </c>
      <c r="J38" s="110">
        <f t="shared" si="30"/>
        <v>0</v>
      </c>
      <c r="K38" s="110">
        <f t="shared" si="30"/>
        <v>0</v>
      </c>
      <c r="L38" s="110">
        <f t="shared" si="30"/>
        <v>0</v>
      </c>
      <c r="M38" s="110">
        <f t="shared" si="30"/>
        <v>0</v>
      </c>
      <c r="N38" s="110">
        <f t="shared" si="30"/>
        <v>0</v>
      </c>
      <c r="O38" s="110">
        <f t="shared" si="30"/>
        <v>0</v>
      </c>
      <c r="P38" s="110">
        <f t="shared" si="30"/>
        <v>0</v>
      </c>
      <c r="Q38" s="110">
        <f t="shared" si="30"/>
        <v>0</v>
      </c>
      <c r="R38" s="110">
        <f t="shared" si="30"/>
        <v>0</v>
      </c>
      <c r="S38" s="110">
        <f t="shared" si="30"/>
        <v>0</v>
      </c>
      <c r="T38" s="110">
        <f t="shared" si="30"/>
        <v>0</v>
      </c>
      <c r="U38" s="110">
        <f t="shared" si="30"/>
        <v>0</v>
      </c>
      <c r="V38" s="110">
        <f t="shared" si="30"/>
        <v>0</v>
      </c>
      <c r="W38" s="110">
        <f t="shared" si="30"/>
        <v>0</v>
      </c>
      <c r="X38" s="110">
        <f t="shared" si="30"/>
        <v>0</v>
      </c>
      <c r="Y38" s="110">
        <f t="shared" si="30"/>
        <v>0</v>
      </c>
      <c r="Z38" s="110">
        <f t="shared" si="30"/>
        <v>0</v>
      </c>
      <c r="AA38" s="110">
        <f t="shared" si="30"/>
        <v>0</v>
      </c>
      <c r="AB38" s="110">
        <f t="shared" si="30"/>
        <v>0</v>
      </c>
      <c r="AC38" s="110">
        <f t="shared" si="30"/>
        <v>0</v>
      </c>
      <c r="AD38" s="110">
        <f t="shared" si="30"/>
        <v>0</v>
      </c>
      <c r="AE38" s="110">
        <f t="shared" si="30"/>
        <v>0</v>
      </c>
      <c r="AF38" s="110">
        <f t="shared" si="30"/>
        <v>0</v>
      </c>
      <c r="AG38" s="110">
        <f t="shared" si="30"/>
        <v>0</v>
      </c>
      <c r="AH38" s="110">
        <f t="shared" si="30"/>
        <v>0</v>
      </c>
      <c r="AI38" s="110">
        <f t="shared" si="30"/>
        <v>0</v>
      </c>
      <c r="AJ38" s="110">
        <f t="shared" ref="AJ38:BO38" si="31">SUM(AJ35:AJ37)</f>
        <v>0</v>
      </c>
      <c r="AK38" s="110">
        <f t="shared" si="31"/>
        <v>0</v>
      </c>
      <c r="AL38" s="110">
        <f t="shared" si="31"/>
        <v>0</v>
      </c>
      <c r="AM38" s="110">
        <f t="shared" si="31"/>
        <v>0</v>
      </c>
      <c r="AN38" s="110">
        <f t="shared" si="31"/>
        <v>0</v>
      </c>
      <c r="AO38" s="110">
        <f t="shared" si="31"/>
        <v>0</v>
      </c>
      <c r="AP38" s="110">
        <f t="shared" si="31"/>
        <v>0</v>
      </c>
      <c r="AQ38" s="110">
        <f t="shared" si="31"/>
        <v>0</v>
      </c>
      <c r="AR38" s="110">
        <f t="shared" si="31"/>
        <v>0</v>
      </c>
      <c r="AS38" s="110">
        <f t="shared" si="31"/>
        <v>0</v>
      </c>
      <c r="AT38" s="110">
        <f t="shared" si="31"/>
        <v>0</v>
      </c>
      <c r="AU38" s="110">
        <f t="shared" si="31"/>
        <v>0</v>
      </c>
      <c r="AV38" s="110">
        <f t="shared" si="31"/>
        <v>0</v>
      </c>
      <c r="AW38" s="110">
        <f t="shared" si="31"/>
        <v>0</v>
      </c>
      <c r="AX38" s="110">
        <f t="shared" si="31"/>
        <v>0</v>
      </c>
      <c r="AY38" s="110">
        <f t="shared" si="31"/>
        <v>0</v>
      </c>
      <c r="AZ38" s="110">
        <f t="shared" si="31"/>
        <v>0</v>
      </c>
      <c r="BA38" s="110">
        <f t="shared" si="31"/>
        <v>0</v>
      </c>
      <c r="BB38" s="110">
        <f t="shared" si="31"/>
        <v>0</v>
      </c>
      <c r="BC38" s="110">
        <f t="shared" si="31"/>
        <v>0</v>
      </c>
      <c r="BD38" s="110">
        <f t="shared" si="31"/>
        <v>0</v>
      </c>
      <c r="BE38" s="110">
        <f t="shared" si="31"/>
        <v>0</v>
      </c>
      <c r="BF38" s="110">
        <f t="shared" si="31"/>
        <v>0</v>
      </c>
      <c r="BG38" s="110">
        <f t="shared" si="31"/>
        <v>0</v>
      </c>
      <c r="BH38" s="110">
        <f t="shared" si="31"/>
        <v>0</v>
      </c>
      <c r="BI38" s="110">
        <f t="shared" si="31"/>
        <v>0</v>
      </c>
      <c r="BJ38" s="110">
        <f t="shared" si="31"/>
        <v>0</v>
      </c>
      <c r="BK38" s="110">
        <f t="shared" si="31"/>
        <v>-152267.75</v>
      </c>
      <c r="BL38" s="110">
        <f t="shared" si="31"/>
        <v>1392703.1044160002</v>
      </c>
      <c r="BM38" s="110">
        <f t="shared" si="31"/>
        <v>-339451.42</v>
      </c>
      <c r="BN38" s="110">
        <f t="shared" si="31"/>
        <v>-352978.69</v>
      </c>
      <c r="BO38" s="110">
        <f t="shared" si="31"/>
        <v>-318209.44</v>
      </c>
      <c r="BP38" s="110">
        <f t="shared" ref="BP38:CM38" si="32">SUM(BP35:BP37)</f>
        <v>3629117.0550151635</v>
      </c>
      <c r="BQ38" s="110">
        <f t="shared" si="32"/>
        <v>-322019.06</v>
      </c>
      <c r="BR38" s="110">
        <f t="shared" si="32"/>
        <v>-371012.27</v>
      </c>
      <c r="BS38" s="110">
        <f t="shared" si="32"/>
        <v>-349680.49</v>
      </c>
      <c r="BT38" s="110">
        <f t="shared" si="32"/>
        <v>-311433.38</v>
      </c>
      <c r="BU38" s="110">
        <f t="shared" si="32"/>
        <v>-339477.64</v>
      </c>
      <c r="BV38" s="110">
        <f t="shared" si="32"/>
        <v>-342331.53</v>
      </c>
      <c r="BW38" s="110">
        <f t="shared" si="32"/>
        <v>-371196.84</v>
      </c>
      <c r="BX38" s="110">
        <f t="shared" si="32"/>
        <v>-377456.91</v>
      </c>
      <c r="BY38" s="110">
        <f t="shared" si="32"/>
        <v>-370605.38</v>
      </c>
      <c r="BZ38" s="110">
        <f t="shared" si="32"/>
        <v>-347933.24</v>
      </c>
      <c r="CA38" s="110">
        <f t="shared" si="32"/>
        <v>-345703.33</v>
      </c>
      <c r="CB38" s="110">
        <f t="shared" si="32"/>
        <v>1534957.4300000006</v>
      </c>
      <c r="CC38" s="110">
        <f t="shared" si="32"/>
        <v>-123683.36</v>
      </c>
      <c r="CD38" s="110">
        <f t="shared" si="32"/>
        <v>-126033.06</v>
      </c>
      <c r="CE38" s="110">
        <f t="shared" si="32"/>
        <v>-136718.01</v>
      </c>
      <c r="CF38" s="110">
        <f t="shared" si="32"/>
        <v>-119677.39</v>
      </c>
      <c r="CG38" s="110">
        <f t="shared" si="32"/>
        <v>-100352.96000000001</v>
      </c>
      <c r="CH38" s="110">
        <f t="shared" si="32"/>
        <v>-114797.84</v>
      </c>
      <c r="CI38" s="110">
        <f t="shared" si="32"/>
        <v>-156092.76999999999</v>
      </c>
      <c r="CJ38" s="110">
        <f t="shared" si="32"/>
        <v>-116883.98</v>
      </c>
      <c r="CK38" s="110">
        <f t="shared" si="32"/>
        <v>-124111.79</v>
      </c>
      <c r="CL38" s="110">
        <f t="shared" si="32"/>
        <v>-123883.02519655367</v>
      </c>
      <c r="CM38" s="110">
        <f t="shared" si="32"/>
        <v>-115749.95301149954</v>
      </c>
    </row>
    <row r="39" spans="1:91" x14ac:dyDescent="0.2">
      <c r="B39" s="39" t="s">
        <v>255</v>
      </c>
      <c r="D39" s="107">
        <f t="shared" ref="D39:AI39" si="33">D34+D38</f>
        <v>0</v>
      </c>
      <c r="E39" s="107">
        <f t="shared" si="33"/>
        <v>0</v>
      </c>
      <c r="F39" s="107">
        <f t="shared" si="33"/>
        <v>0</v>
      </c>
      <c r="G39" s="107">
        <f t="shared" si="33"/>
        <v>0</v>
      </c>
      <c r="H39" s="107">
        <f t="shared" si="33"/>
        <v>0</v>
      </c>
      <c r="I39" s="107">
        <f t="shared" si="33"/>
        <v>0</v>
      </c>
      <c r="J39" s="107">
        <f t="shared" si="33"/>
        <v>0</v>
      </c>
      <c r="K39" s="107">
        <f t="shared" si="33"/>
        <v>0</v>
      </c>
      <c r="L39" s="107">
        <f t="shared" si="33"/>
        <v>0</v>
      </c>
      <c r="M39" s="107">
        <f t="shared" si="33"/>
        <v>0</v>
      </c>
      <c r="N39" s="107">
        <f t="shared" si="33"/>
        <v>0</v>
      </c>
      <c r="O39" s="107">
        <f t="shared" si="33"/>
        <v>0</v>
      </c>
      <c r="P39" s="107">
        <f t="shared" si="33"/>
        <v>0</v>
      </c>
      <c r="Q39" s="107">
        <f t="shared" si="33"/>
        <v>0</v>
      </c>
      <c r="R39" s="107">
        <f t="shared" si="33"/>
        <v>0</v>
      </c>
      <c r="S39" s="107">
        <f t="shared" si="33"/>
        <v>0</v>
      </c>
      <c r="T39" s="107">
        <f t="shared" si="33"/>
        <v>0</v>
      </c>
      <c r="U39" s="107">
        <f t="shared" si="33"/>
        <v>0</v>
      </c>
      <c r="V39" s="107">
        <f t="shared" si="33"/>
        <v>0</v>
      </c>
      <c r="W39" s="107">
        <f t="shared" si="33"/>
        <v>0</v>
      </c>
      <c r="X39" s="107">
        <f t="shared" si="33"/>
        <v>0</v>
      </c>
      <c r="Y39" s="107">
        <f t="shared" si="33"/>
        <v>0</v>
      </c>
      <c r="Z39" s="107">
        <f t="shared" si="33"/>
        <v>0</v>
      </c>
      <c r="AA39" s="107">
        <f t="shared" si="33"/>
        <v>0</v>
      </c>
      <c r="AB39" s="107">
        <f t="shared" si="33"/>
        <v>0</v>
      </c>
      <c r="AC39" s="107">
        <f t="shared" si="33"/>
        <v>0</v>
      </c>
      <c r="AD39" s="107">
        <f t="shared" si="33"/>
        <v>0</v>
      </c>
      <c r="AE39" s="107">
        <f t="shared" si="33"/>
        <v>0</v>
      </c>
      <c r="AF39" s="107">
        <f t="shared" si="33"/>
        <v>0</v>
      </c>
      <c r="AG39" s="107">
        <f t="shared" si="33"/>
        <v>0</v>
      </c>
      <c r="AH39" s="107">
        <f t="shared" si="33"/>
        <v>0</v>
      </c>
      <c r="AI39" s="107">
        <f t="shared" si="33"/>
        <v>0</v>
      </c>
      <c r="AJ39" s="107">
        <f t="shared" ref="AJ39:BO39" si="34">AJ34+AJ38</f>
        <v>0</v>
      </c>
      <c r="AK39" s="107">
        <f t="shared" si="34"/>
        <v>0</v>
      </c>
      <c r="AL39" s="107">
        <f t="shared" si="34"/>
        <v>0</v>
      </c>
      <c r="AM39" s="107">
        <f t="shared" si="34"/>
        <v>0</v>
      </c>
      <c r="AN39" s="107">
        <f t="shared" si="34"/>
        <v>0</v>
      </c>
      <c r="AO39" s="107">
        <f t="shared" si="34"/>
        <v>0</v>
      </c>
      <c r="AP39" s="107">
        <f t="shared" si="34"/>
        <v>0</v>
      </c>
      <c r="AQ39" s="107">
        <f t="shared" si="34"/>
        <v>0</v>
      </c>
      <c r="AR39" s="107">
        <f t="shared" si="34"/>
        <v>0</v>
      </c>
      <c r="AS39" s="107">
        <f t="shared" si="34"/>
        <v>0</v>
      </c>
      <c r="AT39" s="107">
        <f t="shared" si="34"/>
        <v>0</v>
      </c>
      <c r="AU39" s="107">
        <f t="shared" si="34"/>
        <v>0</v>
      </c>
      <c r="AV39" s="107">
        <f t="shared" si="34"/>
        <v>0</v>
      </c>
      <c r="AW39" s="107">
        <f t="shared" si="34"/>
        <v>0</v>
      </c>
      <c r="AX39" s="107">
        <f t="shared" si="34"/>
        <v>0</v>
      </c>
      <c r="AY39" s="107">
        <f t="shared" si="34"/>
        <v>0</v>
      </c>
      <c r="AZ39" s="107">
        <f t="shared" si="34"/>
        <v>0</v>
      </c>
      <c r="BA39" s="107">
        <f t="shared" si="34"/>
        <v>0</v>
      </c>
      <c r="BB39" s="107">
        <f t="shared" si="34"/>
        <v>0</v>
      </c>
      <c r="BC39" s="107">
        <f t="shared" si="34"/>
        <v>0</v>
      </c>
      <c r="BD39" s="107">
        <f t="shared" si="34"/>
        <v>0</v>
      </c>
      <c r="BE39" s="107">
        <f t="shared" si="34"/>
        <v>0</v>
      </c>
      <c r="BF39" s="107">
        <f t="shared" si="34"/>
        <v>0</v>
      </c>
      <c r="BG39" s="107">
        <f t="shared" si="34"/>
        <v>0</v>
      </c>
      <c r="BH39" s="107">
        <f t="shared" si="34"/>
        <v>0</v>
      </c>
      <c r="BI39" s="107">
        <f t="shared" si="34"/>
        <v>0</v>
      </c>
      <c r="BJ39" s="107">
        <f t="shared" si="34"/>
        <v>0</v>
      </c>
      <c r="BK39" s="107">
        <f t="shared" si="34"/>
        <v>-152267.75</v>
      </c>
      <c r="BL39" s="107">
        <f t="shared" si="34"/>
        <v>1240435.3544160002</v>
      </c>
      <c r="BM39" s="107">
        <f t="shared" si="34"/>
        <v>900983.93441600027</v>
      </c>
      <c r="BN39" s="107">
        <f t="shared" si="34"/>
        <v>548005.24441600032</v>
      </c>
      <c r="BO39" s="107">
        <f t="shared" si="34"/>
        <v>229795.80441600032</v>
      </c>
      <c r="BP39" s="107">
        <f t="shared" ref="BP39:CM39" si="35">BP34+BP38</f>
        <v>3858912.8594311639</v>
      </c>
      <c r="BQ39" s="107">
        <f t="shared" si="35"/>
        <v>3536893.7994311638</v>
      </c>
      <c r="BR39" s="107">
        <f t="shared" si="35"/>
        <v>3165881.5294311638</v>
      </c>
      <c r="BS39" s="107">
        <f t="shared" si="35"/>
        <v>2816201.039431164</v>
      </c>
      <c r="BT39" s="107">
        <f t="shared" si="35"/>
        <v>2504767.6594311642</v>
      </c>
      <c r="BU39" s="107">
        <f t="shared" si="35"/>
        <v>2165290.019431164</v>
      </c>
      <c r="BV39" s="107">
        <f t="shared" si="35"/>
        <v>1822958.489431164</v>
      </c>
      <c r="BW39" s="107">
        <f t="shared" si="35"/>
        <v>1451761.6494311639</v>
      </c>
      <c r="BX39" s="107">
        <f t="shared" si="35"/>
        <v>1074304.739431164</v>
      </c>
      <c r="BY39" s="107">
        <f t="shared" si="35"/>
        <v>703699.35943116399</v>
      </c>
      <c r="BZ39" s="107">
        <f t="shared" si="35"/>
        <v>355766.119431164</v>
      </c>
      <c r="CA39" s="107">
        <f t="shared" si="35"/>
        <v>10062.789431163983</v>
      </c>
      <c r="CB39" s="107">
        <f t="shared" si="35"/>
        <v>1545020.2194311647</v>
      </c>
      <c r="CC39" s="107">
        <f t="shared" si="35"/>
        <v>1421336.8594311646</v>
      </c>
      <c r="CD39" s="107">
        <f t="shared" si="35"/>
        <v>1295303.7994311645</v>
      </c>
      <c r="CE39" s="107">
        <f t="shared" si="35"/>
        <v>1158585.7894311645</v>
      </c>
      <c r="CF39" s="107">
        <f t="shared" si="35"/>
        <v>1038908.3994311645</v>
      </c>
      <c r="CG39" s="107">
        <f t="shared" si="35"/>
        <v>938555.43943116453</v>
      </c>
      <c r="CH39" s="107">
        <f t="shared" si="35"/>
        <v>823757.59943116456</v>
      </c>
      <c r="CI39" s="107">
        <f t="shared" si="35"/>
        <v>667664.82943116454</v>
      </c>
      <c r="CJ39" s="107">
        <f t="shared" si="35"/>
        <v>550780.84943116456</v>
      </c>
      <c r="CK39" s="107">
        <f t="shared" si="35"/>
        <v>426669.05943116458</v>
      </c>
      <c r="CL39" s="107">
        <f t="shared" si="35"/>
        <v>302786.03423461091</v>
      </c>
      <c r="CM39" s="107">
        <f t="shared" si="35"/>
        <v>187036.08122311137</v>
      </c>
    </row>
    <row r="40" spans="1:91" x14ac:dyDescent="0.2">
      <c r="CI40" s="107"/>
      <c r="CJ40" s="107"/>
      <c r="CK40" s="107"/>
      <c r="CL40" s="107"/>
      <c r="CM40" s="107"/>
    </row>
    <row r="41" spans="1:91" x14ac:dyDescent="0.2">
      <c r="A41" s="4" t="s">
        <v>446</v>
      </c>
      <c r="C41" s="106">
        <v>18237441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7"/>
      <c r="CJ41" s="107"/>
      <c r="CK41" s="107"/>
      <c r="CL41" s="107"/>
      <c r="CM41" s="107"/>
    </row>
    <row r="42" spans="1:91" x14ac:dyDescent="0.2">
      <c r="B42" s="39" t="s">
        <v>251</v>
      </c>
      <c r="C42" s="106">
        <v>25400841</v>
      </c>
      <c r="D42" s="107">
        <v>0</v>
      </c>
      <c r="E42" s="107">
        <f t="shared" ref="E42:AJ42" si="36">D47</f>
        <v>0</v>
      </c>
      <c r="F42" s="107">
        <f t="shared" si="36"/>
        <v>0</v>
      </c>
      <c r="G42" s="107">
        <f t="shared" si="36"/>
        <v>0</v>
      </c>
      <c r="H42" s="107">
        <f t="shared" si="36"/>
        <v>0</v>
      </c>
      <c r="I42" s="107">
        <f t="shared" si="36"/>
        <v>0</v>
      </c>
      <c r="J42" s="107">
        <f t="shared" si="36"/>
        <v>0</v>
      </c>
      <c r="K42" s="107">
        <f t="shared" si="36"/>
        <v>0</v>
      </c>
      <c r="L42" s="107">
        <f t="shared" si="36"/>
        <v>0</v>
      </c>
      <c r="M42" s="107">
        <f t="shared" si="36"/>
        <v>0</v>
      </c>
      <c r="N42" s="107">
        <f t="shared" si="36"/>
        <v>0</v>
      </c>
      <c r="O42" s="107">
        <f t="shared" si="36"/>
        <v>0</v>
      </c>
      <c r="P42" s="107">
        <f t="shared" si="36"/>
        <v>0</v>
      </c>
      <c r="Q42" s="107">
        <f t="shared" si="36"/>
        <v>0</v>
      </c>
      <c r="R42" s="107">
        <f t="shared" si="36"/>
        <v>0</v>
      </c>
      <c r="S42" s="107">
        <f t="shared" si="36"/>
        <v>0</v>
      </c>
      <c r="T42" s="107">
        <f t="shared" si="36"/>
        <v>0</v>
      </c>
      <c r="U42" s="107">
        <f t="shared" si="36"/>
        <v>0</v>
      </c>
      <c r="V42" s="107">
        <f t="shared" si="36"/>
        <v>0</v>
      </c>
      <c r="W42" s="107">
        <f t="shared" si="36"/>
        <v>0</v>
      </c>
      <c r="X42" s="107">
        <f t="shared" si="36"/>
        <v>0</v>
      </c>
      <c r="Y42" s="107">
        <f t="shared" si="36"/>
        <v>0</v>
      </c>
      <c r="Z42" s="107">
        <f t="shared" si="36"/>
        <v>0</v>
      </c>
      <c r="AA42" s="107">
        <f t="shared" si="36"/>
        <v>0</v>
      </c>
      <c r="AB42" s="107">
        <f t="shared" si="36"/>
        <v>0</v>
      </c>
      <c r="AC42" s="107">
        <f t="shared" si="36"/>
        <v>0</v>
      </c>
      <c r="AD42" s="107">
        <f t="shared" si="36"/>
        <v>0</v>
      </c>
      <c r="AE42" s="107">
        <f t="shared" si="36"/>
        <v>0</v>
      </c>
      <c r="AF42" s="107">
        <f t="shared" si="36"/>
        <v>0</v>
      </c>
      <c r="AG42" s="107">
        <f t="shared" si="36"/>
        <v>0</v>
      </c>
      <c r="AH42" s="107">
        <f t="shared" si="36"/>
        <v>0</v>
      </c>
      <c r="AI42" s="107">
        <f t="shared" si="36"/>
        <v>0</v>
      </c>
      <c r="AJ42" s="107">
        <f t="shared" si="36"/>
        <v>0</v>
      </c>
      <c r="AK42" s="107">
        <f t="shared" ref="AK42:BP42" si="37">AJ47</f>
        <v>0</v>
      </c>
      <c r="AL42" s="107">
        <f t="shared" si="37"/>
        <v>0</v>
      </c>
      <c r="AM42" s="107">
        <f t="shared" si="37"/>
        <v>0</v>
      </c>
      <c r="AN42" s="107">
        <f t="shared" si="37"/>
        <v>0</v>
      </c>
      <c r="AO42" s="107">
        <f t="shared" si="37"/>
        <v>0</v>
      </c>
      <c r="AP42" s="107">
        <f t="shared" si="37"/>
        <v>0</v>
      </c>
      <c r="AQ42" s="107">
        <f t="shared" si="37"/>
        <v>0</v>
      </c>
      <c r="AR42" s="107">
        <f t="shared" si="37"/>
        <v>0</v>
      </c>
      <c r="AS42" s="107">
        <f t="shared" si="37"/>
        <v>0</v>
      </c>
      <c r="AT42" s="107">
        <f t="shared" si="37"/>
        <v>0</v>
      </c>
      <c r="AU42" s="107">
        <f t="shared" si="37"/>
        <v>0</v>
      </c>
      <c r="AV42" s="107">
        <f t="shared" si="37"/>
        <v>0</v>
      </c>
      <c r="AW42" s="107">
        <f t="shared" si="37"/>
        <v>0</v>
      </c>
      <c r="AX42" s="107">
        <f t="shared" si="37"/>
        <v>0</v>
      </c>
      <c r="AY42" s="107">
        <f t="shared" si="37"/>
        <v>0</v>
      </c>
      <c r="AZ42" s="107">
        <f t="shared" si="37"/>
        <v>0</v>
      </c>
      <c r="BA42" s="107">
        <f t="shared" si="37"/>
        <v>0</v>
      </c>
      <c r="BB42" s="107">
        <f t="shared" si="37"/>
        <v>0</v>
      </c>
      <c r="BC42" s="107">
        <f t="shared" si="37"/>
        <v>0</v>
      </c>
      <c r="BD42" s="107">
        <f t="shared" si="37"/>
        <v>0</v>
      </c>
      <c r="BE42" s="107">
        <f t="shared" si="37"/>
        <v>0</v>
      </c>
      <c r="BF42" s="107">
        <f t="shared" si="37"/>
        <v>0</v>
      </c>
      <c r="BG42" s="107">
        <f t="shared" si="37"/>
        <v>0</v>
      </c>
      <c r="BH42" s="107">
        <f t="shared" si="37"/>
        <v>0</v>
      </c>
      <c r="BI42" s="107">
        <f t="shared" si="37"/>
        <v>0</v>
      </c>
      <c r="BJ42" s="107">
        <f t="shared" si="37"/>
        <v>0</v>
      </c>
      <c r="BK42" s="107">
        <f t="shared" si="37"/>
        <v>0</v>
      </c>
      <c r="BL42" s="107">
        <f t="shared" si="37"/>
        <v>-23482.89</v>
      </c>
      <c r="BM42" s="107">
        <f t="shared" si="37"/>
        <v>259504.88231000002</v>
      </c>
      <c r="BN42" s="107">
        <f t="shared" si="37"/>
        <v>208583.38231000002</v>
      </c>
      <c r="BO42" s="107">
        <f t="shared" si="37"/>
        <v>156717.25231000001</v>
      </c>
      <c r="BP42" s="107">
        <f t="shared" si="37"/>
        <v>99665.822310000018</v>
      </c>
      <c r="BQ42" s="107">
        <f t="shared" ref="BQ42:CM42" si="38">BP47</f>
        <v>900129.8261436529</v>
      </c>
      <c r="BR42" s="107">
        <f t="shared" si="38"/>
        <v>843195.61614365294</v>
      </c>
      <c r="BS42" s="107">
        <f t="shared" si="38"/>
        <v>771093.62614365295</v>
      </c>
      <c r="BT42" s="107">
        <f t="shared" si="38"/>
        <v>708332.97614365292</v>
      </c>
      <c r="BU42" s="107">
        <f t="shared" si="38"/>
        <v>646765.22614365292</v>
      </c>
      <c r="BV42" s="107">
        <f t="shared" si="38"/>
        <v>585694.08614365291</v>
      </c>
      <c r="BW42" s="107">
        <f t="shared" si="38"/>
        <v>531069.66614365287</v>
      </c>
      <c r="BX42" s="107">
        <f t="shared" si="38"/>
        <v>467216.01614365284</v>
      </c>
      <c r="BY42" s="107">
        <f t="shared" si="38"/>
        <v>408002.92614365288</v>
      </c>
      <c r="BZ42" s="107">
        <f t="shared" si="38"/>
        <v>344232.26614365284</v>
      </c>
      <c r="CA42" s="107">
        <f t="shared" si="38"/>
        <v>282794.41614365287</v>
      </c>
      <c r="CB42" s="107">
        <f t="shared" si="38"/>
        <v>191926.66614365287</v>
      </c>
      <c r="CC42" s="107">
        <f t="shared" si="38"/>
        <v>921320.65513286076</v>
      </c>
      <c r="CD42" s="107">
        <f t="shared" si="38"/>
        <v>853051.40513286076</v>
      </c>
      <c r="CE42" s="107">
        <f t="shared" si="38"/>
        <v>784042.23513286072</v>
      </c>
      <c r="CF42" s="107">
        <f t="shared" si="38"/>
        <v>715612.29513286077</v>
      </c>
      <c r="CG42" s="107">
        <f t="shared" si="38"/>
        <v>642284.26513286075</v>
      </c>
      <c r="CH42" s="107">
        <f t="shared" si="38"/>
        <v>577914.4451328608</v>
      </c>
      <c r="CI42" s="107">
        <f t="shared" si="38"/>
        <v>526914.51513286075</v>
      </c>
      <c r="CJ42" s="107">
        <f t="shared" si="38"/>
        <v>447799.21513286076</v>
      </c>
      <c r="CK42" s="107">
        <f t="shared" si="38"/>
        <v>377533.18513286079</v>
      </c>
      <c r="CL42" s="107">
        <f t="shared" si="38"/>
        <v>269020.65513286076</v>
      </c>
      <c r="CM42" s="107">
        <f t="shared" si="38"/>
        <v>174980.91672488878</v>
      </c>
    </row>
    <row r="43" spans="1:91" x14ac:dyDescent="0.2">
      <c r="B43" s="108" t="s">
        <v>252</v>
      </c>
      <c r="C43" s="111"/>
      <c r="D43" s="251">
        <v>0</v>
      </c>
      <c r="E43" s="251">
        <v>0</v>
      </c>
      <c r="F43" s="251">
        <v>0</v>
      </c>
      <c r="G43" s="251">
        <v>0</v>
      </c>
      <c r="H43" s="251">
        <v>0</v>
      </c>
      <c r="I43" s="251">
        <v>0</v>
      </c>
      <c r="J43" s="251">
        <v>0</v>
      </c>
      <c r="K43" s="251">
        <v>0</v>
      </c>
      <c r="L43" s="251">
        <v>0</v>
      </c>
      <c r="M43" s="251">
        <v>0</v>
      </c>
      <c r="N43" s="251">
        <v>0</v>
      </c>
      <c r="O43" s="251">
        <v>0</v>
      </c>
      <c r="P43" s="251">
        <v>0</v>
      </c>
      <c r="Q43" s="251">
        <v>0</v>
      </c>
      <c r="R43" s="251">
        <v>0</v>
      </c>
      <c r="S43" s="251">
        <v>0</v>
      </c>
      <c r="T43" s="251">
        <v>0</v>
      </c>
      <c r="U43" s="251">
        <v>0</v>
      </c>
      <c r="V43" s="251">
        <v>0</v>
      </c>
      <c r="W43" s="251">
        <v>0</v>
      </c>
      <c r="X43" s="251">
        <v>0</v>
      </c>
      <c r="Y43" s="251">
        <v>0</v>
      </c>
      <c r="Z43" s="251">
        <v>0</v>
      </c>
      <c r="AA43" s="251">
        <v>0</v>
      </c>
      <c r="AB43" s="251">
        <v>0</v>
      </c>
      <c r="AC43" s="251">
        <v>0</v>
      </c>
      <c r="AD43" s="251">
        <v>0</v>
      </c>
      <c r="AE43" s="251">
        <v>0</v>
      </c>
      <c r="AF43" s="251">
        <v>0</v>
      </c>
      <c r="AG43" s="251">
        <v>0</v>
      </c>
      <c r="AH43" s="251">
        <v>0</v>
      </c>
      <c r="AI43" s="251">
        <v>0</v>
      </c>
      <c r="AJ43" s="251">
        <v>0</v>
      </c>
      <c r="AK43" s="251">
        <v>0</v>
      </c>
      <c r="AL43" s="251">
        <v>0</v>
      </c>
      <c r="AM43" s="251">
        <v>0</v>
      </c>
      <c r="AN43" s="251">
        <v>0</v>
      </c>
      <c r="AO43" s="251">
        <v>0</v>
      </c>
      <c r="AP43" s="251">
        <v>0</v>
      </c>
      <c r="AQ43" s="251">
        <v>0</v>
      </c>
      <c r="AR43" s="251">
        <v>0</v>
      </c>
      <c r="AS43" s="251">
        <v>0</v>
      </c>
      <c r="AT43" s="251">
        <v>0</v>
      </c>
      <c r="AU43" s="251">
        <v>0</v>
      </c>
      <c r="AV43" s="251">
        <v>0</v>
      </c>
      <c r="AW43" s="251">
        <v>0</v>
      </c>
      <c r="AX43" s="251">
        <v>0</v>
      </c>
      <c r="AY43" s="251">
        <v>0</v>
      </c>
      <c r="AZ43" s="251">
        <v>0</v>
      </c>
      <c r="BA43" s="251">
        <v>0</v>
      </c>
      <c r="BB43" s="251">
        <v>0</v>
      </c>
      <c r="BC43" s="251">
        <v>0</v>
      </c>
      <c r="BD43" s="251">
        <v>0</v>
      </c>
      <c r="BE43" s="251">
        <v>0</v>
      </c>
      <c r="BF43" s="251">
        <v>0</v>
      </c>
      <c r="BG43" s="251">
        <v>0</v>
      </c>
      <c r="BH43" s="251">
        <v>0</v>
      </c>
      <c r="BI43" s="251">
        <v>0</v>
      </c>
      <c r="BJ43" s="251">
        <v>0</v>
      </c>
      <c r="BK43" s="251">
        <v>0</v>
      </c>
      <c r="BL43" s="251">
        <v>0</v>
      </c>
      <c r="BM43" s="251">
        <v>0</v>
      </c>
      <c r="BN43" s="251">
        <v>0</v>
      </c>
      <c r="BO43" s="251">
        <v>0</v>
      </c>
      <c r="BP43" s="251">
        <v>859615.79383365298</v>
      </c>
      <c r="BQ43" s="251">
        <v>0</v>
      </c>
      <c r="BR43" s="251">
        <v>0</v>
      </c>
      <c r="BS43" s="251">
        <v>0</v>
      </c>
      <c r="BT43" s="251">
        <v>0</v>
      </c>
      <c r="BU43" s="251">
        <v>0</v>
      </c>
      <c r="BV43" s="251">
        <v>0</v>
      </c>
      <c r="BW43" s="251">
        <v>0</v>
      </c>
      <c r="BX43" s="251">
        <v>0</v>
      </c>
      <c r="BY43" s="251">
        <v>0</v>
      </c>
      <c r="BZ43" s="251">
        <v>0</v>
      </c>
      <c r="CA43" s="251">
        <v>0</v>
      </c>
      <c r="CB43" s="251">
        <v>798812.66898920783</v>
      </c>
      <c r="CC43" s="251">
        <v>0</v>
      </c>
      <c r="CD43" s="251">
        <v>0</v>
      </c>
      <c r="CE43" s="251">
        <v>0</v>
      </c>
      <c r="CF43" s="251">
        <v>0</v>
      </c>
      <c r="CG43" s="251">
        <v>0</v>
      </c>
      <c r="CH43" s="251">
        <v>0</v>
      </c>
      <c r="CI43" s="251">
        <v>0</v>
      </c>
      <c r="CJ43" s="251">
        <v>0</v>
      </c>
      <c r="CK43" s="251">
        <v>0</v>
      </c>
      <c r="CL43" s="251">
        <v>0</v>
      </c>
      <c r="CM43" s="251">
        <v>0</v>
      </c>
    </row>
    <row r="44" spans="1:91" x14ac:dyDescent="0.2">
      <c r="B44" s="108" t="s">
        <v>257</v>
      </c>
      <c r="C44" s="111"/>
      <c r="D44" s="251">
        <v>0</v>
      </c>
      <c r="E44" s="251">
        <v>0</v>
      </c>
      <c r="F44" s="251">
        <v>0</v>
      </c>
      <c r="G44" s="251">
        <v>0</v>
      </c>
      <c r="H44" s="251">
        <v>0</v>
      </c>
      <c r="I44" s="251">
        <v>0</v>
      </c>
      <c r="J44" s="251">
        <v>0</v>
      </c>
      <c r="K44" s="251">
        <v>0</v>
      </c>
      <c r="L44" s="251">
        <v>0</v>
      </c>
      <c r="M44" s="251">
        <v>0</v>
      </c>
      <c r="N44" s="251">
        <v>0</v>
      </c>
      <c r="O44" s="251">
        <v>0</v>
      </c>
      <c r="P44" s="251">
        <v>0</v>
      </c>
      <c r="Q44" s="251">
        <v>0</v>
      </c>
      <c r="R44" s="251">
        <v>0</v>
      </c>
      <c r="S44" s="251">
        <v>0</v>
      </c>
      <c r="T44" s="251">
        <v>0</v>
      </c>
      <c r="U44" s="251">
        <v>0</v>
      </c>
      <c r="V44" s="251">
        <v>0</v>
      </c>
      <c r="W44" s="251">
        <v>0</v>
      </c>
      <c r="X44" s="251">
        <v>0</v>
      </c>
      <c r="Y44" s="251">
        <v>0</v>
      </c>
      <c r="Z44" s="251">
        <v>0</v>
      </c>
      <c r="AA44" s="251">
        <v>0</v>
      </c>
      <c r="AB44" s="251">
        <v>0</v>
      </c>
      <c r="AC44" s="251">
        <v>0</v>
      </c>
      <c r="AD44" s="251">
        <v>0</v>
      </c>
      <c r="AE44" s="251">
        <v>0</v>
      </c>
      <c r="AF44" s="251">
        <v>0</v>
      </c>
      <c r="AG44" s="251">
        <v>0</v>
      </c>
      <c r="AH44" s="251">
        <v>0</v>
      </c>
      <c r="AI44" s="251">
        <v>0</v>
      </c>
      <c r="AJ44" s="251">
        <v>0</v>
      </c>
      <c r="AK44" s="251">
        <v>0</v>
      </c>
      <c r="AL44" s="251">
        <v>0</v>
      </c>
      <c r="AM44" s="251">
        <v>0</v>
      </c>
      <c r="AN44" s="251">
        <v>0</v>
      </c>
      <c r="AO44" s="251">
        <v>0</v>
      </c>
      <c r="AP44" s="251">
        <v>0</v>
      </c>
      <c r="AQ44" s="251">
        <v>0</v>
      </c>
      <c r="AR44" s="251">
        <v>0</v>
      </c>
      <c r="AS44" s="251">
        <v>0</v>
      </c>
      <c r="AT44" s="251">
        <v>0</v>
      </c>
      <c r="AU44" s="251">
        <v>0</v>
      </c>
      <c r="AV44" s="251">
        <v>0</v>
      </c>
      <c r="AW44" s="251">
        <v>0</v>
      </c>
      <c r="AX44" s="251">
        <v>0</v>
      </c>
      <c r="AY44" s="251">
        <v>0</v>
      </c>
      <c r="AZ44" s="251">
        <v>0</v>
      </c>
      <c r="BA44" s="251">
        <v>0</v>
      </c>
      <c r="BB44" s="251">
        <v>0</v>
      </c>
      <c r="BC44" s="251">
        <v>0</v>
      </c>
      <c r="BD44" s="251">
        <v>0</v>
      </c>
      <c r="BE44" s="251">
        <v>0</v>
      </c>
      <c r="BF44" s="251">
        <v>0</v>
      </c>
      <c r="BG44" s="251">
        <v>0</v>
      </c>
      <c r="BH44" s="251">
        <v>0</v>
      </c>
      <c r="BI44" s="251">
        <v>0</v>
      </c>
      <c r="BJ44" s="251">
        <v>0</v>
      </c>
      <c r="BK44" s="251">
        <v>0</v>
      </c>
      <c r="BL44" s="251">
        <v>337899.27231000003</v>
      </c>
      <c r="BM44" s="251">
        <v>0</v>
      </c>
      <c r="BN44" s="251">
        <v>0</v>
      </c>
      <c r="BO44" s="251">
        <v>0</v>
      </c>
      <c r="BP44" s="251">
        <v>0</v>
      </c>
      <c r="BQ44" s="251">
        <v>0</v>
      </c>
      <c r="BR44" s="251">
        <v>0</v>
      </c>
      <c r="BS44" s="251">
        <v>0</v>
      </c>
      <c r="BT44" s="251">
        <v>0</v>
      </c>
      <c r="BU44" s="251">
        <v>0</v>
      </c>
      <c r="BV44" s="251">
        <v>0</v>
      </c>
      <c r="BW44" s="251">
        <v>0</v>
      </c>
      <c r="BX44" s="251">
        <v>0</v>
      </c>
      <c r="BY44" s="251">
        <v>0</v>
      </c>
      <c r="BZ44" s="251">
        <v>0</v>
      </c>
      <c r="CA44" s="251">
        <v>0</v>
      </c>
      <c r="CB44" s="251">
        <v>0</v>
      </c>
      <c r="CC44" s="251">
        <v>0</v>
      </c>
      <c r="CD44" s="251">
        <v>0</v>
      </c>
      <c r="CE44" s="251">
        <v>0</v>
      </c>
      <c r="CF44" s="251">
        <v>0</v>
      </c>
      <c r="CG44" s="251">
        <v>0</v>
      </c>
      <c r="CH44" s="251">
        <v>0</v>
      </c>
      <c r="CI44" s="251">
        <v>0</v>
      </c>
      <c r="CJ44" s="251">
        <v>0</v>
      </c>
      <c r="CK44" s="251">
        <v>0</v>
      </c>
      <c r="CL44" s="251">
        <v>0</v>
      </c>
      <c r="CM44" s="251">
        <v>0</v>
      </c>
    </row>
    <row r="45" spans="1:91" x14ac:dyDescent="0.2">
      <c r="B45" s="108" t="s">
        <v>253</v>
      </c>
      <c r="D45" s="251">
        <v>0</v>
      </c>
      <c r="E45" s="251">
        <v>0</v>
      </c>
      <c r="F45" s="251">
        <v>0</v>
      </c>
      <c r="G45" s="251">
        <v>0</v>
      </c>
      <c r="H45" s="251">
        <v>0</v>
      </c>
      <c r="I45" s="251">
        <v>0</v>
      </c>
      <c r="J45" s="251">
        <v>0</v>
      </c>
      <c r="K45" s="251">
        <v>0</v>
      </c>
      <c r="L45" s="251">
        <v>0</v>
      </c>
      <c r="M45" s="251">
        <v>0</v>
      </c>
      <c r="N45" s="251">
        <v>0</v>
      </c>
      <c r="O45" s="251">
        <v>0</v>
      </c>
      <c r="P45" s="251">
        <v>0</v>
      </c>
      <c r="Q45" s="251">
        <v>0</v>
      </c>
      <c r="R45" s="251">
        <v>0</v>
      </c>
      <c r="S45" s="251">
        <v>0</v>
      </c>
      <c r="T45" s="251">
        <v>0</v>
      </c>
      <c r="U45" s="251">
        <v>0</v>
      </c>
      <c r="V45" s="251">
        <v>0</v>
      </c>
      <c r="W45" s="251">
        <v>0</v>
      </c>
      <c r="X45" s="251">
        <v>0</v>
      </c>
      <c r="Y45" s="251">
        <v>0</v>
      </c>
      <c r="Z45" s="251">
        <v>0</v>
      </c>
      <c r="AA45" s="251">
        <v>0</v>
      </c>
      <c r="AB45" s="251">
        <v>0</v>
      </c>
      <c r="AC45" s="251">
        <v>0</v>
      </c>
      <c r="AD45" s="251">
        <v>0</v>
      </c>
      <c r="AE45" s="251">
        <v>0</v>
      </c>
      <c r="AF45" s="251">
        <v>0</v>
      </c>
      <c r="AG45" s="251">
        <v>0</v>
      </c>
      <c r="AH45" s="251">
        <v>0</v>
      </c>
      <c r="AI45" s="251">
        <v>0</v>
      </c>
      <c r="AJ45" s="251">
        <v>0</v>
      </c>
      <c r="AK45" s="251">
        <v>0</v>
      </c>
      <c r="AL45" s="251">
        <v>0</v>
      </c>
      <c r="AM45" s="251">
        <v>0</v>
      </c>
      <c r="AN45" s="251">
        <v>0</v>
      </c>
      <c r="AO45" s="251">
        <v>0</v>
      </c>
      <c r="AP45" s="251">
        <v>0</v>
      </c>
      <c r="AQ45" s="251">
        <v>0</v>
      </c>
      <c r="AR45" s="251">
        <v>0</v>
      </c>
      <c r="AS45" s="251">
        <v>0</v>
      </c>
      <c r="AT45" s="251">
        <v>0</v>
      </c>
      <c r="AU45" s="251">
        <v>0</v>
      </c>
      <c r="AV45" s="251">
        <v>0</v>
      </c>
      <c r="AW45" s="251">
        <v>0</v>
      </c>
      <c r="AX45" s="251">
        <v>0</v>
      </c>
      <c r="AY45" s="251">
        <v>0</v>
      </c>
      <c r="AZ45" s="251">
        <v>0</v>
      </c>
      <c r="BA45" s="251">
        <v>0</v>
      </c>
      <c r="BB45" s="251">
        <v>0</v>
      </c>
      <c r="BC45" s="251">
        <v>0</v>
      </c>
      <c r="BD45" s="251">
        <v>0</v>
      </c>
      <c r="BE45" s="251">
        <v>0</v>
      </c>
      <c r="BF45" s="251">
        <v>0</v>
      </c>
      <c r="BG45" s="251">
        <v>0</v>
      </c>
      <c r="BH45" s="251">
        <v>0</v>
      </c>
      <c r="BI45" s="251">
        <v>0</v>
      </c>
      <c r="BJ45" s="251">
        <v>0</v>
      </c>
      <c r="BK45" s="251">
        <v>-23482.89</v>
      </c>
      <c r="BL45" s="251">
        <v>-54911.5</v>
      </c>
      <c r="BM45" s="251">
        <v>-50921.5</v>
      </c>
      <c r="BN45" s="251">
        <v>-51866.13</v>
      </c>
      <c r="BO45" s="251">
        <v>-57051.43</v>
      </c>
      <c r="BP45" s="251">
        <v>-59151.79</v>
      </c>
      <c r="BQ45" s="251">
        <v>-56934.21</v>
      </c>
      <c r="BR45" s="251">
        <v>-72101.990000000005</v>
      </c>
      <c r="BS45" s="251">
        <v>-62760.65</v>
      </c>
      <c r="BT45" s="251">
        <v>-61567.75</v>
      </c>
      <c r="BU45" s="251">
        <v>-61071.14</v>
      </c>
      <c r="BV45" s="251">
        <v>-54624.42</v>
      </c>
      <c r="BW45" s="251">
        <v>-63853.65</v>
      </c>
      <c r="BX45" s="109">
        <f>-'Schedule 40'!C42</f>
        <v>-59213.09</v>
      </c>
      <c r="BY45" s="109">
        <f>-'Schedule 40'!D42</f>
        <v>-63770.66</v>
      </c>
      <c r="BZ45" s="109">
        <f>-'Schedule 40'!E42</f>
        <v>-61437.85</v>
      </c>
      <c r="CA45" s="109">
        <f>-'Schedule 40'!F42</f>
        <v>-90867.75</v>
      </c>
      <c r="CB45" s="109">
        <f>-'Schedule 40'!G42</f>
        <v>-69418.679999999993</v>
      </c>
      <c r="CC45" s="109">
        <f>-'Schedule 40'!H42</f>
        <v>-68269.25</v>
      </c>
      <c r="CD45" s="109">
        <f>-'Schedule 40'!I42</f>
        <v>-69009.17</v>
      </c>
      <c r="CE45" s="109">
        <f>-'Schedule 40'!J42</f>
        <v>-68429.94</v>
      </c>
      <c r="CF45" s="109">
        <f>-'Schedule 40'!K42</f>
        <v>-73328.03</v>
      </c>
      <c r="CG45" s="109">
        <f>-'Schedule 40'!L42</f>
        <v>-64369.82</v>
      </c>
      <c r="CH45" s="109">
        <f>-'Schedule 40'!M42</f>
        <v>-50999.93</v>
      </c>
      <c r="CI45" s="109">
        <f>-'Schedule 40'!N42</f>
        <v>-79115.3</v>
      </c>
      <c r="CJ45" s="251">
        <v>-70266.03</v>
      </c>
      <c r="CK45" s="251">
        <v>-108512.53</v>
      </c>
      <c r="CL45" s="109">
        <f>-'Amort Estimate'!D43</f>
        <v>-94039.738407971992</v>
      </c>
      <c r="CM45" s="109">
        <f>-'Amort Estimate'!E43</f>
        <v>-89296.271267729375</v>
      </c>
    </row>
    <row r="46" spans="1:91" x14ac:dyDescent="0.2">
      <c r="B46" s="39" t="s">
        <v>254</v>
      </c>
      <c r="D46" s="110">
        <f t="shared" ref="D46:AI46" si="39">SUM(D43:D45)</f>
        <v>0</v>
      </c>
      <c r="E46" s="110">
        <f t="shared" si="39"/>
        <v>0</v>
      </c>
      <c r="F46" s="110">
        <f t="shared" si="39"/>
        <v>0</v>
      </c>
      <c r="G46" s="110">
        <f t="shared" si="39"/>
        <v>0</v>
      </c>
      <c r="H46" s="110">
        <f t="shared" si="39"/>
        <v>0</v>
      </c>
      <c r="I46" s="110">
        <f t="shared" si="39"/>
        <v>0</v>
      </c>
      <c r="J46" s="110">
        <f t="shared" si="39"/>
        <v>0</v>
      </c>
      <c r="K46" s="110">
        <f t="shared" si="39"/>
        <v>0</v>
      </c>
      <c r="L46" s="110">
        <f t="shared" si="39"/>
        <v>0</v>
      </c>
      <c r="M46" s="110">
        <f t="shared" si="39"/>
        <v>0</v>
      </c>
      <c r="N46" s="110">
        <f t="shared" si="39"/>
        <v>0</v>
      </c>
      <c r="O46" s="110">
        <f t="shared" si="39"/>
        <v>0</v>
      </c>
      <c r="P46" s="110">
        <f t="shared" si="39"/>
        <v>0</v>
      </c>
      <c r="Q46" s="110">
        <f t="shared" si="39"/>
        <v>0</v>
      </c>
      <c r="R46" s="110">
        <f t="shared" si="39"/>
        <v>0</v>
      </c>
      <c r="S46" s="110">
        <f t="shared" si="39"/>
        <v>0</v>
      </c>
      <c r="T46" s="110">
        <f t="shared" si="39"/>
        <v>0</v>
      </c>
      <c r="U46" s="110">
        <f t="shared" si="39"/>
        <v>0</v>
      </c>
      <c r="V46" s="110">
        <f t="shared" si="39"/>
        <v>0</v>
      </c>
      <c r="W46" s="110">
        <f t="shared" si="39"/>
        <v>0</v>
      </c>
      <c r="X46" s="110">
        <f t="shared" si="39"/>
        <v>0</v>
      </c>
      <c r="Y46" s="110">
        <f t="shared" si="39"/>
        <v>0</v>
      </c>
      <c r="Z46" s="110">
        <f t="shared" si="39"/>
        <v>0</v>
      </c>
      <c r="AA46" s="110">
        <f t="shared" si="39"/>
        <v>0</v>
      </c>
      <c r="AB46" s="110">
        <f t="shared" si="39"/>
        <v>0</v>
      </c>
      <c r="AC46" s="110">
        <f t="shared" si="39"/>
        <v>0</v>
      </c>
      <c r="AD46" s="110">
        <f t="shared" si="39"/>
        <v>0</v>
      </c>
      <c r="AE46" s="110">
        <f t="shared" si="39"/>
        <v>0</v>
      </c>
      <c r="AF46" s="110">
        <f t="shared" si="39"/>
        <v>0</v>
      </c>
      <c r="AG46" s="110">
        <f t="shared" si="39"/>
        <v>0</v>
      </c>
      <c r="AH46" s="110">
        <f t="shared" si="39"/>
        <v>0</v>
      </c>
      <c r="AI46" s="110">
        <f t="shared" si="39"/>
        <v>0</v>
      </c>
      <c r="AJ46" s="110">
        <f t="shared" ref="AJ46:BO46" si="40">SUM(AJ43:AJ45)</f>
        <v>0</v>
      </c>
      <c r="AK46" s="110">
        <f t="shared" si="40"/>
        <v>0</v>
      </c>
      <c r="AL46" s="110">
        <f t="shared" si="40"/>
        <v>0</v>
      </c>
      <c r="AM46" s="110">
        <f t="shared" si="40"/>
        <v>0</v>
      </c>
      <c r="AN46" s="110">
        <f t="shared" si="40"/>
        <v>0</v>
      </c>
      <c r="AO46" s="110">
        <f t="shared" si="40"/>
        <v>0</v>
      </c>
      <c r="AP46" s="110">
        <f t="shared" si="40"/>
        <v>0</v>
      </c>
      <c r="AQ46" s="110">
        <f t="shared" si="40"/>
        <v>0</v>
      </c>
      <c r="AR46" s="110">
        <f t="shared" si="40"/>
        <v>0</v>
      </c>
      <c r="AS46" s="110">
        <f t="shared" si="40"/>
        <v>0</v>
      </c>
      <c r="AT46" s="110">
        <f t="shared" si="40"/>
        <v>0</v>
      </c>
      <c r="AU46" s="110">
        <f t="shared" si="40"/>
        <v>0</v>
      </c>
      <c r="AV46" s="110">
        <f t="shared" si="40"/>
        <v>0</v>
      </c>
      <c r="AW46" s="110">
        <f t="shared" si="40"/>
        <v>0</v>
      </c>
      <c r="AX46" s="110">
        <f t="shared" si="40"/>
        <v>0</v>
      </c>
      <c r="AY46" s="110">
        <f t="shared" si="40"/>
        <v>0</v>
      </c>
      <c r="AZ46" s="110">
        <f t="shared" si="40"/>
        <v>0</v>
      </c>
      <c r="BA46" s="110">
        <f t="shared" si="40"/>
        <v>0</v>
      </c>
      <c r="BB46" s="110">
        <f t="shared" si="40"/>
        <v>0</v>
      </c>
      <c r="BC46" s="110">
        <f t="shared" si="40"/>
        <v>0</v>
      </c>
      <c r="BD46" s="110">
        <f t="shared" si="40"/>
        <v>0</v>
      </c>
      <c r="BE46" s="110">
        <f t="shared" si="40"/>
        <v>0</v>
      </c>
      <c r="BF46" s="110">
        <f t="shared" si="40"/>
        <v>0</v>
      </c>
      <c r="BG46" s="110">
        <f t="shared" si="40"/>
        <v>0</v>
      </c>
      <c r="BH46" s="110">
        <f t="shared" si="40"/>
        <v>0</v>
      </c>
      <c r="BI46" s="110">
        <f t="shared" si="40"/>
        <v>0</v>
      </c>
      <c r="BJ46" s="110">
        <f t="shared" si="40"/>
        <v>0</v>
      </c>
      <c r="BK46" s="110">
        <f t="shared" si="40"/>
        <v>-23482.89</v>
      </c>
      <c r="BL46" s="110">
        <f t="shared" si="40"/>
        <v>282987.77231000003</v>
      </c>
      <c r="BM46" s="110">
        <f t="shared" si="40"/>
        <v>-50921.5</v>
      </c>
      <c r="BN46" s="110">
        <f t="shared" si="40"/>
        <v>-51866.13</v>
      </c>
      <c r="BO46" s="110">
        <f t="shared" si="40"/>
        <v>-57051.43</v>
      </c>
      <c r="BP46" s="110">
        <f t="shared" ref="BP46:CM46" si="41">SUM(BP43:BP45)</f>
        <v>800464.00383365294</v>
      </c>
      <c r="BQ46" s="110">
        <f t="shared" si="41"/>
        <v>-56934.21</v>
      </c>
      <c r="BR46" s="110">
        <f t="shared" si="41"/>
        <v>-72101.990000000005</v>
      </c>
      <c r="BS46" s="110">
        <f t="shared" si="41"/>
        <v>-62760.65</v>
      </c>
      <c r="BT46" s="110">
        <f t="shared" si="41"/>
        <v>-61567.75</v>
      </c>
      <c r="BU46" s="110">
        <f t="shared" si="41"/>
        <v>-61071.14</v>
      </c>
      <c r="BV46" s="110">
        <f t="shared" si="41"/>
        <v>-54624.42</v>
      </c>
      <c r="BW46" s="110">
        <f t="shared" si="41"/>
        <v>-63853.65</v>
      </c>
      <c r="BX46" s="110">
        <f t="shared" si="41"/>
        <v>-59213.09</v>
      </c>
      <c r="BY46" s="110">
        <f t="shared" si="41"/>
        <v>-63770.66</v>
      </c>
      <c r="BZ46" s="110">
        <f t="shared" si="41"/>
        <v>-61437.85</v>
      </c>
      <c r="CA46" s="110">
        <f t="shared" si="41"/>
        <v>-90867.75</v>
      </c>
      <c r="CB46" s="110">
        <f t="shared" si="41"/>
        <v>729393.98898920789</v>
      </c>
      <c r="CC46" s="110">
        <f t="shared" si="41"/>
        <v>-68269.25</v>
      </c>
      <c r="CD46" s="110">
        <f t="shared" si="41"/>
        <v>-69009.17</v>
      </c>
      <c r="CE46" s="110">
        <f t="shared" si="41"/>
        <v>-68429.94</v>
      </c>
      <c r="CF46" s="110">
        <f t="shared" si="41"/>
        <v>-73328.03</v>
      </c>
      <c r="CG46" s="110">
        <f t="shared" si="41"/>
        <v>-64369.82</v>
      </c>
      <c r="CH46" s="110">
        <f t="shared" si="41"/>
        <v>-50999.93</v>
      </c>
      <c r="CI46" s="110">
        <f t="shared" si="41"/>
        <v>-79115.3</v>
      </c>
      <c r="CJ46" s="110">
        <f t="shared" si="41"/>
        <v>-70266.03</v>
      </c>
      <c r="CK46" s="110">
        <f t="shared" si="41"/>
        <v>-108512.53</v>
      </c>
      <c r="CL46" s="110">
        <f t="shared" si="41"/>
        <v>-94039.738407971992</v>
      </c>
      <c r="CM46" s="110">
        <f t="shared" si="41"/>
        <v>-89296.271267729375</v>
      </c>
    </row>
    <row r="47" spans="1:91" x14ac:dyDescent="0.2">
      <c r="B47" s="39" t="s">
        <v>255</v>
      </c>
      <c r="D47" s="107">
        <f t="shared" ref="D47:AI47" si="42">D42+D46</f>
        <v>0</v>
      </c>
      <c r="E47" s="107">
        <f t="shared" si="42"/>
        <v>0</v>
      </c>
      <c r="F47" s="107">
        <f t="shared" si="42"/>
        <v>0</v>
      </c>
      <c r="G47" s="107">
        <f t="shared" si="42"/>
        <v>0</v>
      </c>
      <c r="H47" s="107">
        <f t="shared" si="42"/>
        <v>0</v>
      </c>
      <c r="I47" s="107">
        <f t="shared" si="42"/>
        <v>0</v>
      </c>
      <c r="J47" s="107">
        <f t="shared" si="42"/>
        <v>0</v>
      </c>
      <c r="K47" s="107">
        <f t="shared" si="42"/>
        <v>0</v>
      </c>
      <c r="L47" s="107">
        <f t="shared" si="42"/>
        <v>0</v>
      </c>
      <c r="M47" s="107">
        <f t="shared" si="42"/>
        <v>0</v>
      </c>
      <c r="N47" s="107">
        <f t="shared" si="42"/>
        <v>0</v>
      </c>
      <c r="O47" s="107">
        <f t="shared" si="42"/>
        <v>0</v>
      </c>
      <c r="P47" s="107">
        <f t="shared" si="42"/>
        <v>0</v>
      </c>
      <c r="Q47" s="107">
        <f t="shared" si="42"/>
        <v>0</v>
      </c>
      <c r="R47" s="107">
        <f t="shared" si="42"/>
        <v>0</v>
      </c>
      <c r="S47" s="107">
        <f t="shared" si="42"/>
        <v>0</v>
      </c>
      <c r="T47" s="107">
        <f t="shared" si="42"/>
        <v>0</v>
      </c>
      <c r="U47" s="107">
        <f t="shared" si="42"/>
        <v>0</v>
      </c>
      <c r="V47" s="107">
        <f t="shared" si="42"/>
        <v>0</v>
      </c>
      <c r="W47" s="107">
        <f t="shared" si="42"/>
        <v>0</v>
      </c>
      <c r="X47" s="107">
        <f t="shared" si="42"/>
        <v>0</v>
      </c>
      <c r="Y47" s="107">
        <f t="shared" si="42"/>
        <v>0</v>
      </c>
      <c r="Z47" s="107">
        <f t="shared" si="42"/>
        <v>0</v>
      </c>
      <c r="AA47" s="107">
        <f t="shared" si="42"/>
        <v>0</v>
      </c>
      <c r="AB47" s="107">
        <f t="shared" si="42"/>
        <v>0</v>
      </c>
      <c r="AC47" s="107">
        <f t="shared" si="42"/>
        <v>0</v>
      </c>
      <c r="AD47" s="107">
        <f t="shared" si="42"/>
        <v>0</v>
      </c>
      <c r="AE47" s="107">
        <f t="shared" si="42"/>
        <v>0</v>
      </c>
      <c r="AF47" s="107">
        <f t="shared" si="42"/>
        <v>0</v>
      </c>
      <c r="AG47" s="107">
        <f t="shared" si="42"/>
        <v>0</v>
      </c>
      <c r="AH47" s="107">
        <f t="shared" si="42"/>
        <v>0</v>
      </c>
      <c r="AI47" s="107">
        <f t="shared" si="42"/>
        <v>0</v>
      </c>
      <c r="AJ47" s="107">
        <f t="shared" ref="AJ47:BO47" si="43">AJ42+AJ46</f>
        <v>0</v>
      </c>
      <c r="AK47" s="107">
        <f t="shared" si="43"/>
        <v>0</v>
      </c>
      <c r="AL47" s="107">
        <f t="shared" si="43"/>
        <v>0</v>
      </c>
      <c r="AM47" s="107">
        <f t="shared" si="43"/>
        <v>0</v>
      </c>
      <c r="AN47" s="107">
        <f t="shared" si="43"/>
        <v>0</v>
      </c>
      <c r="AO47" s="107">
        <f t="shared" si="43"/>
        <v>0</v>
      </c>
      <c r="AP47" s="107">
        <f t="shared" si="43"/>
        <v>0</v>
      </c>
      <c r="AQ47" s="107">
        <f t="shared" si="43"/>
        <v>0</v>
      </c>
      <c r="AR47" s="107">
        <f t="shared" si="43"/>
        <v>0</v>
      </c>
      <c r="AS47" s="107">
        <f t="shared" si="43"/>
        <v>0</v>
      </c>
      <c r="AT47" s="107">
        <f t="shared" si="43"/>
        <v>0</v>
      </c>
      <c r="AU47" s="107">
        <f t="shared" si="43"/>
        <v>0</v>
      </c>
      <c r="AV47" s="107">
        <f t="shared" si="43"/>
        <v>0</v>
      </c>
      <c r="AW47" s="107">
        <f t="shared" si="43"/>
        <v>0</v>
      </c>
      <c r="AX47" s="107">
        <f t="shared" si="43"/>
        <v>0</v>
      </c>
      <c r="AY47" s="107">
        <f t="shared" si="43"/>
        <v>0</v>
      </c>
      <c r="AZ47" s="107">
        <f t="shared" si="43"/>
        <v>0</v>
      </c>
      <c r="BA47" s="107">
        <f t="shared" si="43"/>
        <v>0</v>
      </c>
      <c r="BB47" s="107">
        <f t="shared" si="43"/>
        <v>0</v>
      </c>
      <c r="BC47" s="107">
        <f t="shared" si="43"/>
        <v>0</v>
      </c>
      <c r="BD47" s="107">
        <f t="shared" si="43"/>
        <v>0</v>
      </c>
      <c r="BE47" s="107">
        <f t="shared" si="43"/>
        <v>0</v>
      </c>
      <c r="BF47" s="107">
        <f t="shared" si="43"/>
        <v>0</v>
      </c>
      <c r="BG47" s="107">
        <f t="shared" si="43"/>
        <v>0</v>
      </c>
      <c r="BH47" s="107">
        <f t="shared" si="43"/>
        <v>0</v>
      </c>
      <c r="BI47" s="107">
        <f t="shared" si="43"/>
        <v>0</v>
      </c>
      <c r="BJ47" s="107">
        <f t="shared" si="43"/>
        <v>0</v>
      </c>
      <c r="BK47" s="107">
        <f t="shared" si="43"/>
        <v>-23482.89</v>
      </c>
      <c r="BL47" s="107">
        <f t="shared" si="43"/>
        <v>259504.88231000002</v>
      </c>
      <c r="BM47" s="107">
        <f t="shared" si="43"/>
        <v>208583.38231000002</v>
      </c>
      <c r="BN47" s="107">
        <f t="shared" si="43"/>
        <v>156717.25231000001</v>
      </c>
      <c r="BO47" s="107">
        <f t="shared" si="43"/>
        <v>99665.822310000018</v>
      </c>
      <c r="BP47" s="107">
        <f t="shared" ref="BP47:CM47" si="44">BP42+BP46</f>
        <v>900129.8261436529</v>
      </c>
      <c r="BQ47" s="107">
        <f t="shared" si="44"/>
        <v>843195.61614365294</v>
      </c>
      <c r="BR47" s="107">
        <f t="shared" si="44"/>
        <v>771093.62614365295</v>
      </c>
      <c r="BS47" s="107">
        <f t="shared" si="44"/>
        <v>708332.97614365292</v>
      </c>
      <c r="BT47" s="107">
        <f t="shared" si="44"/>
        <v>646765.22614365292</v>
      </c>
      <c r="BU47" s="107">
        <f t="shared" si="44"/>
        <v>585694.08614365291</v>
      </c>
      <c r="BV47" s="107">
        <f t="shared" si="44"/>
        <v>531069.66614365287</v>
      </c>
      <c r="BW47" s="107">
        <f t="shared" si="44"/>
        <v>467216.01614365284</v>
      </c>
      <c r="BX47" s="107">
        <f t="shared" si="44"/>
        <v>408002.92614365288</v>
      </c>
      <c r="BY47" s="107">
        <f t="shared" si="44"/>
        <v>344232.26614365284</v>
      </c>
      <c r="BZ47" s="107">
        <f t="shared" si="44"/>
        <v>282794.41614365287</v>
      </c>
      <c r="CA47" s="107">
        <f t="shared" si="44"/>
        <v>191926.66614365287</v>
      </c>
      <c r="CB47" s="107">
        <f t="shared" si="44"/>
        <v>921320.65513286076</v>
      </c>
      <c r="CC47" s="107">
        <f t="shared" si="44"/>
        <v>853051.40513286076</v>
      </c>
      <c r="CD47" s="107">
        <f t="shared" si="44"/>
        <v>784042.23513286072</v>
      </c>
      <c r="CE47" s="107">
        <f t="shared" si="44"/>
        <v>715612.29513286077</v>
      </c>
      <c r="CF47" s="107">
        <f t="shared" si="44"/>
        <v>642284.26513286075</v>
      </c>
      <c r="CG47" s="107">
        <f t="shared" si="44"/>
        <v>577914.4451328608</v>
      </c>
      <c r="CH47" s="107">
        <f t="shared" si="44"/>
        <v>526914.51513286075</v>
      </c>
      <c r="CI47" s="107">
        <f t="shared" si="44"/>
        <v>447799.21513286076</v>
      </c>
      <c r="CJ47" s="107">
        <f t="shared" si="44"/>
        <v>377533.18513286079</v>
      </c>
      <c r="CK47" s="107">
        <f t="shared" si="44"/>
        <v>269020.65513286076</v>
      </c>
      <c r="CL47" s="107">
        <f t="shared" si="44"/>
        <v>174980.91672488878</v>
      </c>
      <c r="CM47" s="107">
        <f t="shared" si="44"/>
        <v>85684.645457159408</v>
      </c>
    </row>
    <row r="48" spans="1:91" x14ac:dyDescent="0.2">
      <c r="CI48" s="107"/>
      <c r="CJ48" s="107"/>
      <c r="CK48" s="107"/>
      <c r="CL48" s="107"/>
      <c r="CM48" s="107"/>
    </row>
    <row r="49" spans="1:91" x14ac:dyDescent="0.2">
      <c r="A49" s="4" t="s">
        <v>260</v>
      </c>
      <c r="C49" s="112">
        <v>18239101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L49" s="25"/>
      <c r="CM49" s="25"/>
    </row>
    <row r="50" spans="1:91" x14ac:dyDescent="0.2">
      <c r="B50" s="39" t="s">
        <v>251</v>
      </c>
      <c r="C50" s="112">
        <v>25400471</v>
      </c>
      <c r="D50" s="107">
        <v>0</v>
      </c>
      <c r="E50" s="107">
        <f t="shared" ref="E50:AJ50" si="45">D54</f>
        <v>0</v>
      </c>
      <c r="F50" s="107">
        <f t="shared" si="45"/>
        <v>0</v>
      </c>
      <c r="G50" s="107">
        <f t="shared" si="45"/>
        <v>0</v>
      </c>
      <c r="H50" s="107">
        <f t="shared" si="45"/>
        <v>0</v>
      </c>
      <c r="I50" s="107">
        <f t="shared" si="45"/>
        <v>0</v>
      </c>
      <c r="J50" s="107">
        <f t="shared" si="45"/>
        <v>0</v>
      </c>
      <c r="K50" s="107">
        <f t="shared" si="45"/>
        <v>0</v>
      </c>
      <c r="L50" s="107">
        <f t="shared" si="45"/>
        <v>0</v>
      </c>
      <c r="M50" s="107">
        <f t="shared" si="45"/>
        <v>0</v>
      </c>
      <c r="N50" s="107">
        <f t="shared" si="45"/>
        <v>0</v>
      </c>
      <c r="O50" s="107">
        <f t="shared" si="45"/>
        <v>0</v>
      </c>
      <c r="P50" s="107">
        <f t="shared" si="45"/>
        <v>0</v>
      </c>
      <c r="Q50" s="107">
        <f t="shared" si="45"/>
        <v>0</v>
      </c>
      <c r="R50" s="107">
        <f t="shared" si="45"/>
        <v>0</v>
      </c>
      <c r="S50" s="107">
        <f t="shared" si="45"/>
        <v>0</v>
      </c>
      <c r="T50" s="107">
        <f t="shared" si="45"/>
        <v>0</v>
      </c>
      <c r="U50" s="107">
        <f t="shared" si="45"/>
        <v>-168504.32698013465</v>
      </c>
      <c r="V50" s="107">
        <f t="shared" si="45"/>
        <v>-153067.87387301345</v>
      </c>
      <c r="W50" s="107">
        <f t="shared" si="45"/>
        <v>-136870.38635348945</v>
      </c>
      <c r="X50" s="107">
        <f t="shared" si="45"/>
        <v>-121693.79843201705</v>
      </c>
      <c r="Y50" s="107">
        <f t="shared" si="45"/>
        <v>-107051.81621468785</v>
      </c>
      <c r="Z50" s="107">
        <f t="shared" si="45"/>
        <v>-92440.277160452242</v>
      </c>
      <c r="AA50" s="107">
        <f t="shared" si="45"/>
        <v>-78439.76895367344</v>
      </c>
      <c r="AB50" s="107">
        <f t="shared" si="45"/>
        <v>-64131.604460193441</v>
      </c>
      <c r="AC50" s="107">
        <f t="shared" si="45"/>
        <v>-47992.293593999842</v>
      </c>
      <c r="AD50" s="107">
        <f t="shared" si="45"/>
        <v>-32776.33104900024</v>
      </c>
      <c r="AE50" s="107">
        <f t="shared" si="45"/>
        <v>-18883.213003065841</v>
      </c>
      <c r="AF50" s="107">
        <f t="shared" si="45"/>
        <v>-5600.2573196982412</v>
      </c>
      <c r="AG50" s="107">
        <f t="shared" si="45"/>
        <v>1165638.2562179731</v>
      </c>
      <c r="AH50" s="107">
        <f t="shared" si="45"/>
        <v>1074933.1920167054</v>
      </c>
      <c r="AI50" s="107">
        <f t="shared" si="45"/>
        <v>956803.34807238227</v>
      </c>
      <c r="AJ50" s="107">
        <f t="shared" si="45"/>
        <v>856844.59464242449</v>
      </c>
      <c r="AK50" s="107">
        <f t="shared" ref="AK50:BP50" si="46">AJ54</f>
        <v>750255.56148134149</v>
      </c>
      <c r="AL50" s="107">
        <f t="shared" si="46"/>
        <v>653378.38980668085</v>
      </c>
      <c r="AM50" s="107">
        <f t="shared" si="46"/>
        <v>563350.89117573074</v>
      </c>
      <c r="AN50" s="107">
        <f t="shared" si="46"/>
        <v>461891.73857335182</v>
      </c>
      <c r="AO50" s="107">
        <f t="shared" si="46"/>
        <v>369274.28772768821</v>
      </c>
      <c r="AP50" s="107">
        <f t="shared" si="46"/>
        <v>266834.7492021214</v>
      </c>
      <c r="AQ50" s="107">
        <f t="shared" si="46"/>
        <v>175239.93129764916</v>
      </c>
      <c r="AR50" s="107">
        <f t="shared" si="46"/>
        <v>81621.29183429676</v>
      </c>
      <c r="AS50" s="107">
        <f t="shared" si="46"/>
        <v>14125.692600086637</v>
      </c>
      <c r="AT50" s="107">
        <f t="shared" si="46"/>
        <v>-3151.432154795566</v>
      </c>
      <c r="AU50" s="107">
        <f t="shared" si="46"/>
        <v>-10978.557360647967</v>
      </c>
      <c r="AV50" s="107">
        <f t="shared" si="46"/>
        <v>-18716.341866185605</v>
      </c>
      <c r="AW50" s="107">
        <f t="shared" si="46"/>
        <v>-27032.611830648606</v>
      </c>
      <c r="AX50" s="107">
        <f t="shared" si="46"/>
        <v>-34630.266468809954</v>
      </c>
      <c r="AY50" s="107">
        <f t="shared" si="46"/>
        <v>-41359.970424349493</v>
      </c>
      <c r="AZ50" s="107">
        <f t="shared" si="46"/>
        <v>-48866.341635780293</v>
      </c>
      <c r="BA50" s="107">
        <f t="shared" si="46"/>
        <v>-56057.771635780293</v>
      </c>
      <c r="BB50" s="107">
        <f t="shared" si="46"/>
        <v>-63305.551635780292</v>
      </c>
      <c r="BC50" s="107">
        <f t="shared" si="46"/>
        <v>-70539.971635780297</v>
      </c>
      <c r="BD50" s="107">
        <f t="shared" si="46"/>
        <v>-77454.721635780297</v>
      </c>
      <c r="BE50" s="107">
        <f t="shared" si="46"/>
        <v>-698139.13163578033</v>
      </c>
      <c r="BF50" s="107">
        <f t="shared" si="46"/>
        <v>-636374.74163578032</v>
      </c>
      <c r="BG50" s="107">
        <f t="shared" si="46"/>
        <v>-573333.78163578035</v>
      </c>
      <c r="BH50" s="107">
        <f t="shared" si="46"/>
        <v>-507751.45163578034</v>
      </c>
      <c r="BI50" s="107">
        <f t="shared" si="46"/>
        <v>-441936.59163578035</v>
      </c>
      <c r="BJ50" s="107">
        <f t="shared" si="46"/>
        <v>-378690.52163578034</v>
      </c>
      <c r="BK50" s="107">
        <f t="shared" si="46"/>
        <v>-318387.61163578031</v>
      </c>
      <c r="BL50" s="107">
        <f t="shared" si="46"/>
        <v>-255908.1616357803</v>
      </c>
      <c r="BM50" s="107">
        <f t="shared" si="46"/>
        <v>-195081.93163578029</v>
      </c>
      <c r="BN50" s="107">
        <f t="shared" si="46"/>
        <v>-131774.9116357803</v>
      </c>
      <c r="BO50" s="107">
        <f t="shared" si="46"/>
        <v>-72586.711635780302</v>
      </c>
      <c r="BP50" s="107">
        <f t="shared" si="46"/>
        <v>-13570.7016357803</v>
      </c>
      <c r="BQ50" s="107">
        <f t="shared" ref="BQ50:CM50" si="47">BP54</f>
        <v>-219661.47221055531</v>
      </c>
      <c r="BR50" s="107">
        <f t="shared" si="47"/>
        <v>-196486.60221055531</v>
      </c>
      <c r="BS50" s="107">
        <f t="shared" si="47"/>
        <v>-173002.00221055531</v>
      </c>
      <c r="BT50" s="107">
        <f t="shared" si="47"/>
        <v>-147695.16221055531</v>
      </c>
      <c r="BU50" s="107">
        <f t="shared" si="47"/>
        <v>-124396.54221055532</v>
      </c>
      <c r="BV50" s="107">
        <f t="shared" si="47"/>
        <v>-101759.92221055532</v>
      </c>
      <c r="BW50" s="107">
        <f t="shared" si="47"/>
        <v>-80713.752210555322</v>
      </c>
      <c r="BX50" s="107">
        <f t="shared" si="47"/>
        <v>-58251.622210555317</v>
      </c>
      <c r="BY50" s="107">
        <f t="shared" si="47"/>
        <v>-37568.792210555315</v>
      </c>
      <c r="BZ50" s="107">
        <f t="shared" si="47"/>
        <v>-16534.542210555315</v>
      </c>
      <c r="CA50" s="107">
        <f t="shared" si="47"/>
        <v>4622.4377894446843</v>
      </c>
      <c r="CB50" s="107">
        <f t="shared" si="47"/>
        <v>27127.917789444684</v>
      </c>
      <c r="CC50" s="107">
        <f t="shared" si="47"/>
        <v>1532274.8116057105</v>
      </c>
      <c r="CD50" s="107">
        <f t="shared" si="47"/>
        <v>1400157.2716057105</v>
      </c>
      <c r="CE50" s="107">
        <f t="shared" si="47"/>
        <v>1262023.0216057105</v>
      </c>
      <c r="CF50" s="107">
        <f t="shared" si="47"/>
        <v>1124852.7516057105</v>
      </c>
      <c r="CG50" s="107">
        <f t="shared" si="47"/>
        <v>986059.17160571052</v>
      </c>
      <c r="CH50" s="107">
        <f t="shared" si="47"/>
        <v>842969.34160571056</v>
      </c>
      <c r="CI50" s="107">
        <f t="shared" si="47"/>
        <v>714698.03160571051</v>
      </c>
      <c r="CJ50" s="107">
        <f t="shared" si="47"/>
        <v>576233.37160571048</v>
      </c>
      <c r="CK50" s="107">
        <f t="shared" si="47"/>
        <v>450590.95160571049</v>
      </c>
      <c r="CL50" s="107">
        <f t="shared" si="47"/>
        <v>314451.2116057105</v>
      </c>
      <c r="CM50" s="107">
        <f t="shared" si="47"/>
        <v>187280.48046155053</v>
      </c>
    </row>
    <row r="51" spans="1:91" x14ac:dyDescent="0.2">
      <c r="B51" s="108" t="s">
        <v>252</v>
      </c>
      <c r="C51" s="106"/>
      <c r="D51" s="251">
        <v>0</v>
      </c>
      <c r="E51" s="251">
        <v>0</v>
      </c>
      <c r="F51" s="251">
        <v>0</v>
      </c>
      <c r="G51" s="251">
        <v>0</v>
      </c>
      <c r="H51" s="251">
        <v>0</v>
      </c>
      <c r="I51" s="251">
        <v>0</v>
      </c>
      <c r="J51" s="251">
        <v>0</v>
      </c>
      <c r="K51" s="251">
        <v>0</v>
      </c>
      <c r="L51" s="251">
        <v>0</v>
      </c>
      <c r="M51" s="251">
        <v>0</v>
      </c>
      <c r="N51" s="251">
        <v>0</v>
      </c>
      <c r="O51" s="251">
        <v>0</v>
      </c>
      <c r="P51" s="251">
        <v>0</v>
      </c>
      <c r="Q51" s="251">
        <v>0</v>
      </c>
      <c r="R51" s="251">
        <v>0</v>
      </c>
      <c r="S51" s="251">
        <v>0</v>
      </c>
      <c r="T51" s="251">
        <v>-174339.95907047705</v>
      </c>
      <c r="U51" s="251">
        <v>0</v>
      </c>
      <c r="V51" s="251">
        <v>0</v>
      </c>
      <c r="W51" s="251">
        <v>0</v>
      </c>
      <c r="X51" s="251">
        <v>0</v>
      </c>
      <c r="Y51" s="251">
        <v>0</v>
      </c>
      <c r="Z51" s="251">
        <v>0</v>
      </c>
      <c r="AA51" s="251">
        <v>0</v>
      </c>
      <c r="AB51" s="251">
        <v>0</v>
      </c>
      <c r="AC51" s="251">
        <v>0</v>
      </c>
      <c r="AD51" s="251">
        <v>0</v>
      </c>
      <c r="AE51" s="251">
        <v>0</v>
      </c>
      <c r="AF51" s="251">
        <v>1202060.3148560976</v>
      </c>
      <c r="AG51" s="251">
        <v>0</v>
      </c>
      <c r="AH51" s="251">
        <v>0</v>
      </c>
      <c r="AI51" s="251">
        <v>0</v>
      </c>
      <c r="AJ51" s="251">
        <v>0</v>
      </c>
      <c r="AK51" s="251">
        <v>0</v>
      </c>
      <c r="AL51" s="251">
        <v>0</v>
      </c>
      <c r="AM51" s="251">
        <v>0</v>
      </c>
      <c r="AN51" s="251">
        <v>0</v>
      </c>
      <c r="AO51" s="251">
        <v>0</v>
      </c>
      <c r="AP51" s="251">
        <v>0</v>
      </c>
      <c r="AQ51" s="251">
        <v>0</v>
      </c>
      <c r="AR51" s="251">
        <v>-8392.3902011108112</v>
      </c>
      <c r="AS51" s="251">
        <v>0</v>
      </c>
      <c r="AT51" s="251">
        <v>0</v>
      </c>
      <c r="AU51" s="251">
        <v>0</v>
      </c>
      <c r="AV51" s="251">
        <v>0</v>
      </c>
      <c r="AW51" s="251">
        <v>0</v>
      </c>
      <c r="AX51" s="251">
        <v>0</v>
      </c>
      <c r="AY51" s="251">
        <v>0</v>
      </c>
      <c r="AZ51" s="251">
        <v>0</v>
      </c>
      <c r="BA51" s="251">
        <v>0</v>
      </c>
      <c r="BB51" s="251">
        <v>0</v>
      </c>
      <c r="BC51" s="251">
        <v>0</v>
      </c>
      <c r="BD51" s="251">
        <v>-644684.38</v>
      </c>
      <c r="BE51" s="251">
        <v>0</v>
      </c>
      <c r="BF51" s="251">
        <v>0</v>
      </c>
      <c r="BG51" s="251">
        <v>0</v>
      </c>
      <c r="BH51" s="251">
        <v>0</v>
      </c>
      <c r="BI51" s="251">
        <v>0</v>
      </c>
      <c r="BJ51" s="251">
        <v>0</v>
      </c>
      <c r="BK51" s="251">
        <v>0</v>
      </c>
      <c r="BL51" s="251">
        <v>0</v>
      </c>
      <c r="BM51" s="251">
        <v>0</v>
      </c>
      <c r="BN51" s="251">
        <v>0</v>
      </c>
      <c r="BO51" s="251">
        <v>0</v>
      </c>
      <c r="BP51" s="251">
        <v>-251333.770574775</v>
      </c>
      <c r="BQ51" s="251">
        <v>0</v>
      </c>
      <c r="BR51" s="251">
        <v>0</v>
      </c>
      <c r="BS51" s="251">
        <v>0</v>
      </c>
      <c r="BT51" s="251">
        <v>0</v>
      </c>
      <c r="BU51" s="251">
        <v>0</v>
      </c>
      <c r="BV51" s="251">
        <v>0</v>
      </c>
      <c r="BW51" s="251">
        <v>0</v>
      </c>
      <c r="BX51" s="251">
        <v>0</v>
      </c>
      <c r="BY51" s="251">
        <v>0</v>
      </c>
      <c r="BZ51" s="251">
        <v>0</v>
      </c>
      <c r="CA51" s="251">
        <v>0</v>
      </c>
      <c r="CB51" s="251">
        <v>1546282.7838162656</v>
      </c>
      <c r="CC51" s="251">
        <v>0</v>
      </c>
      <c r="CD51" s="251">
        <v>0</v>
      </c>
      <c r="CE51" s="251">
        <v>0</v>
      </c>
      <c r="CF51" s="251">
        <v>0</v>
      </c>
      <c r="CG51" s="251">
        <v>0</v>
      </c>
      <c r="CH51" s="251">
        <v>0</v>
      </c>
      <c r="CI51" s="251">
        <v>0</v>
      </c>
      <c r="CJ51" s="251">
        <v>0</v>
      </c>
      <c r="CK51" s="251">
        <v>0</v>
      </c>
      <c r="CL51" s="251">
        <v>0</v>
      </c>
      <c r="CM51" s="251">
        <v>0</v>
      </c>
    </row>
    <row r="52" spans="1:91" x14ac:dyDescent="0.2">
      <c r="B52" s="108" t="s">
        <v>253</v>
      </c>
      <c r="D52" s="251">
        <v>0</v>
      </c>
      <c r="E52" s="251">
        <v>0</v>
      </c>
      <c r="F52" s="251">
        <v>0</v>
      </c>
      <c r="G52" s="251">
        <v>0</v>
      </c>
      <c r="H52" s="251">
        <v>0</v>
      </c>
      <c r="I52" s="251">
        <v>0</v>
      </c>
      <c r="J52" s="251">
        <v>0</v>
      </c>
      <c r="K52" s="251">
        <v>0</v>
      </c>
      <c r="L52" s="251">
        <v>0</v>
      </c>
      <c r="M52" s="251">
        <v>0</v>
      </c>
      <c r="N52" s="251">
        <v>0</v>
      </c>
      <c r="O52" s="251">
        <v>0</v>
      </c>
      <c r="P52" s="251">
        <v>0</v>
      </c>
      <c r="Q52" s="251">
        <v>0</v>
      </c>
      <c r="R52" s="251">
        <v>0</v>
      </c>
      <c r="S52" s="251">
        <v>0</v>
      </c>
      <c r="T52" s="251">
        <v>5835.6320903424003</v>
      </c>
      <c r="U52" s="251">
        <v>15436.4531071212</v>
      </c>
      <c r="V52" s="251">
        <v>16197.487519523997</v>
      </c>
      <c r="W52" s="251">
        <v>15176.587921472401</v>
      </c>
      <c r="X52" s="251">
        <v>14641.9822173292</v>
      </c>
      <c r="Y52" s="251">
        <v>14611.539054235602</v>
      </c>
      <c r="Z52" s="251">
        <v>14000.508206778799</v>
      </c>
      <c r="AA52" s="251">
        <v>14308.164493480001</v>
      </c>
      <c r="AB52" s="251">
        <v>16139.310866193598</v>
      </c>
      <c r="AC52" s="251">
        <v>15215.9625449996</v>
      </c>
      <c r="AD52" s="251">
        <v>13893.1180459344</v>
      </c>
      <c r="AE52" s="251">
        <v>13282.9556833676</v>
      </c>
      <c r="AF52" s="251">
        <v>-30821.801318426202</v>
      </c>
      <c r="AG52" s="251">
        <v>-90705.064201267684</v>
      </c>
      <c r="AH52" s="251">
        <v>-118129.8439443231</v>
      </c>
      <c r="AI52" s="251">
        <v>-99958.753429957826</v>
      </c>
      <c r="AJ52" s="251">
        <v>-106589.033161083</v>
      </c>
      <c r="AK52" s="251">
        <v>-96877.171674660611</v>
      </c>
      <c r="AL52" s="251">
        <v>-90027.498630950096</v>
      </c>
      <c r="AM52" s="251">
        <v>-101459.1526023789</v>
      </c>
      <c r="AN52" s="251">
        <v>-92617.450845663625</v>
      </c>
      <c r="AO52" s="251">
        <v>-102439.53852556681</v>
      </c>
      <c r="AP52" s="251">
        <v>-91594.81790447222</v>
      </c>
      <c r="AQ52" s="251">
        <v>-93618.639463352403</v>
      </c>
      <c r="AR52" s="251">
        <v>-59103.209033099309</v>
      </c>
      <c r="AS52" s="251">
        <v>-17277.124754882203</v>
      </c>
      <c r="AT52" s="251">
        <v>-7827.1252058524005</v>
      </c>
      <c r="AU52" s="251">
        <v>-7737.7845055376401</v>
      </c>
      <c r="AV52" s="251">
        <v>-8316.2699644630011</v>
      </c>
      <c r="AW52" s="251">
        <v>-7597.6546381613462</v>
      </c>
      <c r="AX52" s="251">
        <v>-6729.7039555395368</v>
      </c>
      <c r="AY52" s="251">
        <v>-7506.3712114308037</v>
      </c>
      <c r="AZ52" s="251">
        <v>-7191.43</v>
      </c>
      <c r="BA52" s="251">
        <v>-7247.78</v>
      </c>
      <c r="BB52" s="251">
        <v>-7234.42</v>
      </c>
      <c r="BC52" s="251">
        <v>-6914.75</v>
      </c>
      <c r="BD52" s="251">
        <v>23999.97</v>
      </c>
      <c r="BE52" s="251">
        <v>61764.39</v>
      </c>
      <c r="BF52" s="251">
        <v>63040.959999999999</v>
      </c>
      <c r="BG52" s="251">
        <v>65582.33</v>
      </c>
      <c r="BH52" s="251">
        <v>65814.86</v>
      </c>
      <c r="BI52" s="251">
        <v>63246.07</v>
      </c>
      <c r="BJ52" s="251">
        <v>60302.91</v>
      </c>
      <c r="BK52" s="251">
        <v>62479.450000000004</v>
      </c>
      <c r="BL52" s="251">
        <v>60826.23</v>
      </c>
      <c r="BM52" s="251">
        <v>63307.02</v>
      </c>
      <c r="BN52" s="251">
        <v>59188.2</v>
      </c>
      <c r="BO52" s="251">
        <v>59016.01</v>
      </c>
      <c r="BP52" s="251">
        <v>45243</v>
      </c>
      <c r="BQ52" s="251">
        <v>23174.87</v>
      </c>
      <c r="BR52" s="251">
        <v>23484.6</v>
      </c>
      <c r="BS52" s="251">
        <v>25306.84</v>
      </c>
      <c r="BT52" s="251">
        <v>23298.62</v>
      </c>
      <c r="BU52" s="251">
        <v>22636.62</v>
      </c>
      <c r="BV52" s="251">
        <v>21046.17</v>
      </c>
      <c r="BW52" s="251">
        <v>22462.13</v>
      </c>
      <c r="BX52" s="109">
        <f>-'Schedule 12&amp;26'!C42</f>
        <v>20682.830000000002</v>
      </c>
      <c r="BY52" s="109">
        <f>-'Schedule 12&amp;26'!D42</f>
        <v>21034.25</v>
      </c>
      <c r="BZ52" s="109">
        <f>-'Schedule 12&amp;26'!E42</f>
        <v>21156.98</v>
      </c>
      <c r="CA52" s="109">
        <f>-'Schedule 12&amp;26'!F42</f>
        <v>22505.48</v>
      </c>
      <c r="CB52" s="109">
        <f>-'Schedule 12&amp;26'!G42</f>
        <v>-41135.89</v>
      </c>
      <c r="CC52" s="109">
        <f>-'Schedule 12&amp;26'!H42</f>
        <v>-132117.54</v>
      </c>
      <c r="CD52" s="109">
        <f>-'Schedule 12&amp;26'!I42</f>
        <v>-138134.25</v>
      </c>
      <c r="CE52" s="109">
        <f>-'Schedule 12&amp;26'!J42</f>
        <v>-137170.26999999999</v>
      </c>
      <c r="CF52" s="109">
        <f>-'Schedule 12&amp;26'!K42</f>
        <v>-138793.57999999999</v>
      </c>
      <c r="CG52" s="109">
        <f>-'Schedule 12&amp;26'!L42</f>
        <v>-143089.82999999999</v>
      </c>
      <c r="CH52" s="109">
        <f>-'Schedule 12&amp;26'!M42</f>
        <v>-128271.31</v>
      </c>
      <c r="CI52" s="109">
        <f>-'Schedule 12&amp;26'!N42</f>
        <v>-138464.66</v>
      </c>
      <c r="CJ52" s="251">
        <v>-125642.42</v>
      </c>
      <c r="CK52" s="251">
        <v>-136139.74</v>
      </c>
      <c r="CL52" s="109">
        <f>-'Amort Estimate'!D52</f>
        <v>-127170.73114415999</v>
      </c>
      <c r="CM52" s="109">
        <f>-'Amort Estimate'!E52</f>
        <v>-122877.65124809998</v>
      </c>
    </row>
    <row r="53" spans="1:91" x14ac:dyDescent="0.2">
      <c r="B53" s="39" t="s">
        <v>254</v>
      </c>
      <c r="D53" s="110">
        <f t="shared" ref="D53:AI53" si="48">SUM(D51:D52)</f>
        <v>0</v>
      </c>
      <c r="E53" s="110">
        <f t="shared" si="48"/>
        <v>0</v>
      </c>
      <c r="F53" s="110">
        <f t="shared" si="48"/>
        <v>0</v>
      </c>
      <c r="G53" s="110">
        <f t="shared" si="48"/>
        <v>0</v>
      </c>
      <c r="H53" s="110">
        <f t="shared" si="48"/>
        <v>0</v>
      </c>
      <c r="I53" s="110">
        <f t="shared" si="48"/>
        <v>0</v>
      </c>
      <c r="J53" s="110">
        <f t="shared" si="48"/>
        <v>0</v>
      </c>
      <c r="K53" s="110">
        <f t="shared" si="48"/>
        <v>0</v>
      </c>
      <c r="L53" s="110">
        <f t="shared" si="48"/>
        <v>0</v>
      </c>
      <c r="M53" s="110">
        <f t="shared" si="48"/>
        <v>0</v>
      </c>
      <c r="N53" s="110">
        <f t="shared" si="48"/>
        <v>0</v>
      </c>
      <c r="O53" s="110">
        <f t="shared" si="48"/>
        <v>0</v>
      </c>
      <c r="P53" s="110">
        <f t="shared" si="48"/>
        <v>0</v>
      </c>
      <c r="Q53" s="110">
        <f t="shared" si="48"/>
        <v>0</v>
      </c>
      <c r="R53" s="110">
        <f t="shared" si="48"/>
        <v>0</v>
      </c>
      <c r="S53" s="110">
        <f t="shared" si="48"/>
        <v>0</v>
      </c>
      <c r="T53" s="110">
        <f t="shared" si="48"/>
        <v>-168504.32698013465</v>
      </c>
      <c r="U53" s="110">
        <f t="shared" si="48"/>
        <v>15436.4531071212</v>
      </c>
      <c r="V53" s="110">
        <f t="shared" si="48"/>
        <v>16197.487519523997</v>
      </c>
      <c r="W53" s="110">
        <f t="shared" si="48"/>
        <v>15176.587921472401</v>
      </c>
      <c r="X53" s="110">
        <f t="shared" si="48"/>
        <v>14641.9822173292</v>
      </c>
      <c r="Y53" s="110">
        <f t="shared" si="48"/>
        <v>14611.539054235602</v>
      </c>
      <c r="Z53" s="110">
        <f t="shared" si="48"/>
        <v>14000.508206778799</v>
      </c>
      <c r="AA53" s="110">
        <f t="shared" si="48"/>
        <v>14308.164493480001</v>
      </c>
      <c r="AB53" s="110">
        <f t="shared" si="48"/>
        <v>16139.310866193598</v>
      </c>
      <c r="AC53" s="110">
        <f t="shared" si="48"/>
        <v>15215.9625449996</v>
      </c>
      <c r="AD53" s="110">
        <f t="shared" si="48"/>
        <v>13893.1180459344</v>
      </c>
      <c r="AE53" s="110">
        <f t="shared" si="48"/>
        <v>13282.9556833676</v>
      </c>
      <c r="AF53" s="110">
        <f t="shared" si="48"/>
        <v>1171238.5135376714</v>
      </c>
      <c r="AG53" s="110">
        <f t="shared" si="48"/>
        <v>-90705.064201267684</v>
      </c>
      <c r="AH53" s="110">
        <f t="shared" si="48"/>
        <v>-118129.8439443231</v>
      </c>
      <c r="AI53" s="110">
        <f t="shared" si="48"/>
        <v>-99958.753429957826</v>
      </c>
      <c r="AJ53" s="110">
        <f t="shared" ref="AJ53:BO53" si="49">SUM(AJ51:AJ52)</f>
        <v>-106589.033161083</v>
      </c>
      <c r="AK53" s="110">
        <f t="shared" si="49"/>
        <v>-96877.171674660611</v>
      </c>
      <c r="AL53" s="110">
        <f t="shared" si="49"/>
        <v>-90027.498630950096</v>
      </c>
      <c r="AM53" s="110">
        <f t="shared" si="49"/>
        <v>-101459.1526023789</v>
      </c>
      <c r="AN53" s="110">
        <f t="shared" si="49"/>
        <v>-92617.450845663625</v>
      </c>
      <c r="AO53" s="110">
        <f t="shared" si="49"/>
        <v>-102439.53852556681</v>
      </c>
      <c r="AP53" s="110">
        <f t="shared" si="49"/>
        <v>-91594.81790447222</v>
      </c>
      <c r="AQ53" s="110">
        <f t="shared" si="49"/>
        <v>-93618.639463352403</v>
      </c>
      <c r="AR53" s="110">
        <f t="shared" si="49"/>
        <v>-67495.599234210124</v>
      </c>
      <c r="AS53" s="110">
        <f t="shared" si="49"/>
        <v>-17277.124754882203</v>
      </c>
      <c r="AT53" s="110">
        <f t="shared" si="49"/>
        <v>-7827.1252058524005</v>
      </c>
      <c r="AU53" s="110">
        <f t="shared" si="49"/>
        <v>-7737.7845055376401</v>
      </c>
      <c r="AV53" s="110">
        <f t="shared" si="49"/>
        <v>-8316.2699644630011</v>
      </c>
      <c r="AW53" s="110">
        <f t="shared" si="49"/>
        <v>-7597.6546381613462</v>
      </c>
      <c r="AX53" s="110">
        <f t="shared" si="49"/>
        <v>-6729.7039555395368</v>
      </c>
      <c r="AY53" s="110">
        <f t="shared" si="49"/>
        <v>-7506.3712114308037</v>
      </c>
      <c r="AZ53" s="110">
        <f t="shared" si="49"/>
        <v>-7191.43</v>
      </c>
      <c r="BA53" s="110">
        <f t="shared" si="49"/>
        <v>-7247.78</v>
      </c>
      <c r="BB53" s="110">
        <f t="shared" si="49"/>
        <v>-7234.42</v>
      </c>
      <c r="BC53" s="110">
        <f t="shared" si="49"/>
        <v>-6914.75</v>
      </c>
      <c r="BD53" s="110">
        <f t="shared" si="49"/>
        <v>-620684.41</v>
      </c>
      <c r="BE53" s="110">
        <f t="shared" si="49"/>
        <v>61764.39</v>
      </c>
      <c r="BF53" s="110">
        <f t="shared" si="49"/>
        <v>63040.959999999999</v>
      </c>
      <c r="BG53" s="110">
        <f t="shared" si="49"/>
        <v>65582.33</v>
      </c>
      <c r="BH53" s="110">
        <f t="shared" si="49"/>
        <v>65814.86</v>
      </c>
      <c r="BI53" s="110">
        <f t="shared" si="49"/>
        <v>63246.07</v>
      </c>
      <c r="BJ53" s="110">
        <f t="shared" si="49"/>
        <v>60302.91</v>
      </c>
      <c r="BK53" s="110">
        <f t="shared" si="49"/>
        <v>62479.450000000004</v>
      </c>
      <c r="BL53" s="110">
        <f t="shared" si="49"/>
        <v>60826.23</v>
      </c>
      <c r="BM53" s="110">
        <f t="shared" si="49"/>
        <v>63307.02</v>
      </c>
      <c r="BN53" s="110">
        <f t="shared" si="49"/>
        <v>59188.2</v>
      </c>
      <c r="BO53" s="110">
        <f t="shared" si="49"/>
        <v>59016.01</v>
      </c>
      <c r="BP53" s="110">
        <f t="shared" ref="BP53:CM53" si="50">SUM(BP51:BP52)</f>
        <v>-206090.770574775</v>
      </c>
      <c r="BQ53" s="110">
        <f t="shared" si="50"/>
        <v>23174.87</v>
      </c>
      <c r="BR53" s="110">
        <f t="shared" si="50"/>
        <v>23484.6</v>
      </c>
      <c r="BS53" s="110">
        <f t="shared" si="50"/>
        <v>25306.84</v>
      </c>
      <c r="BT53" s="110">
        <f t="shared" si="50"/>
        <v>23298.62</v>
      </c>
      <c r="BU53" s="110">
        <f t="shared" si="50"/>
        <v>22636.62</v>
      </c>
      <c r="BV53" s="110">
        <f t="shared" si="50"/>
        <v>21046.17</v>
      </c>
      <c r="BW53" s="110">
        <f t="shared" si="50"/>
        <v>22462.13</v>
      </c>
      <c r="BX53" s="110">
        <f t="shared" si="50"/>
        <v>20682.830000000002</v>
      </c>
      <c r="BY53" s="110">
        <f t="shared" si="50"/>
        <v>21034.25</v>
      </c>
      <c r="BZ53" s="110">
        <f t="shared" si="50"/>
        <v>21156.98</v>
      </c>
      <c r="CA53" s="110">
        <f t="shared" si="50"/>
        <v>22505.48</v>
      </c>
      <c r="CB53" s="110">
        <f t="shared" si="50"/>
        <v>1505146.8938162657</v>
      </c>
      <c r="CC53" s="110">
        <f t="shared" si="50"/>
        <v>-132117.54</v>
      </c>
      <c r="CD53" s="110">
        <f t="shared" si="50"/>
        <v>-138134.25</v>
      </c>
      <c r="CE53" s="110">
        <f t="shared" si="50"/>
        <v>-137170.26999999999</v>
      </c>
      <c r="CF53" s="110">
        <f t="shared" si="50"/>
        <v>-138793.57999999999</v>
      </c>
      <c r="CG53" s="110">
        <f t="shared" si="50"/>
        <v>-143089.82999999999</v>
      </c>
      <c r="CH53" s="110">
        <f t="shared" si="50"/>
        <v>-128271.31</v>
      </c>
      <c r="CI53" s="110">
        <f t="shared" si="50"/>
        <v>-138464.66</v>
      </c>
      <c r="CJ53" s="110">
        <f t="shared" si="50"/>
        <v>-125642.42</v>
      </c>
      <c r="CK53" s="110">
        <f t="shared" si="50"/>
        <v>-136139.74</v>
      </c>
      <c r="CL53" s="110">
        <f t="shared" si="50"/>
        <v>-127170.73114415999</v>
      </c>
      <c r="CM53" s="110">
        <f t="shared" si="50"/>
        <v>-122877.65124809998</v>
      </c>
    </row>
    <row r="54" spans="1:91" x14ac:dyDescent="0.2">
      <c r="B54" s="39" t="s">
        <v>255</v>
      </c>
      <c r="D54" s="107">
        <f t="shared" ref="D54:AI54" si="51">D50+D53</f>
        <v>0</v>
      </c>
      <c r="E54" s="107">
        <f t="shared" si="51"/>
        <v>0</v>
      </c>
      <c r="F54" s="107">
        <f t="shared" si="51"/>
        <v>0</v>
      </c>
      <c r="G54" s="107">
        <f t="shared" si="51"/>
        <v>0</v>
      </c>
      <c r="H54" s="107">
        <f t="shared" si="51"/>
        <v>0</v>
      </c>
      <c r="I54" s="107">
        <f t="shared" si="51"/>
        <v>0</v>
      </c>
      <c r="J54" s="107">
        <f t="shared" si="51"/>
        <v>0</v>
      </c>
      <c r="K54" s="107">
        <f t="shared" si="51"/>
        <v>0</v>
      </c>
      <c r="L54" s="107">
        <f t="shared" si="51"/>
        <v>0</v>
      </c>
      <c r="M54" s="107">
        <f t="shared" si="51"/>
        <v>0</v>
      </c>
      <c r="N54" s="107">
        <f t="shared" si="51"/>
        <v>0</v>
      </c>
      <c r="O54" s="107">
        <f t="shared" si="51"/>
        <v>0</v>
      </c>
      <c r="P54" s="107">
        <f t="shared" si="51"/>
        <v>0</v>
      </c>
      <c r="Q54" s="107">
        <f t="shared" si="51"/>
        <v>0</v>
      </c>
      <c r="R54" s="107">
        <f t="shared" si="51"/>
        <v>0</v>
      </c>
      <c r="S54" s="107">
        <f t="shared" si="51"/>
        <v>0</v>
      </c>
      <c r="T54" s="107">
        <f t="shared" si="51"/>
        <v>-168504.32698013465</v>
      </c>
      <c r="U54" s="107">
        <f t="shared" si="51"/>
        <v>-153067.87387301345</v>
      </c>
      <c r="V54" s="107">
        <f t="shared" si="51"/>
        <v>-136870.38635348945</v>
      </c>
      <c r="W54" s="107">
        <f t="shared" si="51"/>
        <v>-121693.79843201705</v>
      </c>
      <c r="X54" s="107">
        <f t="shared" si="51"/>
        <v>-107051.81621468785</v>
      </c>
      <c r="Y54" s="107">
        <f t="shared" si="51"/>
        <v>-92440.277160452242</v>
      </c>
      <c r="Z54" s="107">
        <f t="shared" si="51"/>
        <v>-78439.76895367344</v>
      </c>
      <c r="AA54" s="107">
        <f t="shared" si="51"/>
        <v>-64131.604460193441</v>
      </c>
      <c r="AB54" s="107">
        <f t="shared" si="51"/>
        <v>-47992.293593999842</v>
      </c>
      <c r="AC54" s="107">
        <f t="shared" si="51"/>
        <v>-32776.33104900024</v>
      </c>
      <c r="AD54" s="107">
        <f t="shared" si="51"/>
        <v>-18883.213003065841</v>
      </c>
      <c r="AE54" s="107">
        <f t="shared" si="51"/>
        <v>-5600.2573196982412</v>
      </c>
      <c r="AF54" s="107">
        <f t="shared" si="51"/>
        <v>1165638.2562179731</v>
      </c>
      <c r="AG54" s="107">
        <f t="shared" si="51"/>
        <v>1074933.1920167054</v>
      </c>
      <c r="AH54" s="107">
        <f t="shared" si="51"/>
        <v>956803.34807238227</v>
      </c>
      <c r="AI54" s="107">
        <f t="shared" si="51"/>
        <v>856844.59464242449</v>
      </c>
      <c r="AJ54" s="107">
        <f t="shared" ref="AJ54:BO54" si="52">AJ50+AJ53</f>
        <v>750255.56148134149</v>
      </c>
      <c r="AK54" s="107">
        <f t="shared" si="52"/>
        <v>653378.38980668085</v>
      </c>
      <c r="AL54" s="107">
        <f t="shared" si="52"/>
        <v>563350.89117573074</v>
      </c>
      <c r="AM54" s="107">
        <f t="shared" si="52"/>
        <v>461891.73857335182</v>
      </c>
      <c r="AN54" s="107">
        <f t="shared" si="52"/>
        <v>369274.28772768821</v>
      </c>
      <c r="AO54" s="107">
        <f t="shared" si="52"/>
        <v>266834.7492021214</v>
      </c>
      <c r="AP54" s="107">
        <f t="shared" si="52"/>
        <v>175239.93129764916</v>
      </c>
      <c r="AQ54" s="107">
        <f t="shared" si="52"/>
        <v>81621.29183429676</v>
      </c>
      <c r="AR54" s="107">
        <f t="shared" si="52"/>
        <v>14125.692600086637</v>
      </c>
      <c r="AS54" s="107">
        <f t="shared" si="52"/>
        <v>-3151.432154795566</v>
      </c>
      <c r="AT54" s="107">
        <f t="shared" si="52"/>
        <v>-10978.557360647967</v>
      </c>
      <c r="AU54" s="107">
        <f t="shared" si="52"/>
        <v>-18716.341866185605</v>
      </c>
      <c r="AV54" s="107">
        <f t="shared" si="52"/>
        <v>-27032.611830648606</v>
      </c>
      <c r="AW54" s="107">
        <f t="shared" si="52"/>
        <v>-34630.266468809954</v>
      </c>
      <c r="AX54" s="107">
        <f t="shared" si="52"/>
        <v>-41359.970424349493</v>
      </c>
      <c r="AY54" s="107">
        <f t="shared" si="52"/>
        <v>-48866.341635780293</v>
      </c>
      <c r="AZ54" s="107">
        <f t="shared" si="52"/>
        <v>-56057.771635780293</v>
      </c>
      <c r="BA54" s="107">
        <f t="shared" si="52"/>
        <v>-63305.551635780292</v>
      </c>
      <c r="BB54" s="107">
        <f t="shared" si="52"/>
        <v>-70539.971635780297</v>
      </c>
      <c r="BC54" s="107">
        <f t="shared" si="52"/>
        <v>-77454.721635780297</v>
      </c>
      <c r="BD54" s="107">
        <f t="shared" si="52"/>
        <v>-698139.13163578033</v>
      </c>
      <c r="BE54" s="107">
        <f t="shared" si="52"/>
        <v>-636374.74163578032</v>
      </c>
      <c r="BF54" s="107">
        <f t="shared" si="52"/>
        <v>-573333.78163578035</v>
      </c>
      <c r="BG54" s="107">
        <f t="shared" si="52"/>
        <v>-507751.45163578034</v>
      </c>
      <c r="BH54" s="107">
        <f t="shared" si="52"/>
        <v>-441936.59163578035</v>
      </c>
      <c r="BI54" s="107">
        <f t="shared" si="52"/>
        <v>-378690.52163578034</v>
      </c>
      <c r="BJ54" s="107">
        <f t="shared" si="52"/>
        <v>-318387.61163578031</v>
      </c>
      <c r="BK54" s="107">
        <f t="shared" si="52"/>
        <v>-255908.1616357803</v>
      </c>
      <c r="BL54" s="107">
        <f t="shared" si="52"/>
        <v>-195081.93163578029</v>
      </c>
      <c r="BM54" s="107">
        <f t="shared" si="52"/>
        <v>-131774.9116357803</v>
      </c>
      <c r="BN54" s="107">
        <f t="shared" si="52"/>
        <v>-72586.711635780302</v>
      </c>
      <c r="BO54" s="107">
        <f t="shared" si="52"/>
        <v>-13570.7016357803</v>
      </c>
      <c r="BP54" s="107">
        <f t="shared" ref="BP54:CM54" si="53">BP50+BP53</f>
        <v>-219661.47221055531</v>
      </c>
      <c r="BQ54" s="107">
        <f t="shared" si="53"/>
        <v>-196486.60221055531</v>
      </c>
      <c r="BR54" s="107">
        <f t="shared" si="53"/>
        <v>-173002.00221055531</v>
      </c>
      <c r="BS54" s="107">
        <f t="shared" si="53"/>
        <v>-147695.16221055531</v>
      </c>
      <c r="BT54" s="107">
        <f t="shared" si="53"/>
        <v>-124396.54221055532</v>
      </c>
      <c r="BU54" s="107">
        <f t="shared" si="53"/>
        <v>-101759.92221055532</v>
      </c>
      <c r="BV54" s="107">
        <f t="shared" si="53"/>
        <v>-80713.752210555322</v>
      </c>
      <c r="BW54" s="107">
        <f t="shared" si="53"/>
        <v>-58251.622210555317</v>
      </c>
      <c r="BX54" s="107">
        <f t="shared" si="53"/>
        <v>-37568.792210555315</v>
      </c>
      <c r="BY54" s="107">
        <f t="shared" si="53"/>
        <v>-16534.542210555315</v>
      </c>
      <c r="BZ54" s="107">
        <f t="shared" si="53"/>
        <v>4622.4377894446843</v>
      </c>
      <c r="CA54" s="107">
        <f t="shared" si="53"/>
        <v>27127.917789444684</v>
      </c>
      <c r="CB54" s="107">
        <f t="shared" si="53"/>
        <v>1532274.8116057105</v>
      </c>
      <c r="CC54" s="107">
        <f t="shared" si="53"/>
        <v>1400157.2716057105</v>
      </c>
      <c r="CD54" s="107">
        <f t="shared" si="53"/>
        <v>1262023.0216057105</v>
      </c>
      <c r="CE54" s="107">
        <f t="shared" si="53"/>
        <v>1124852.7516057105</v>
      </c>
      <c r="CF54" s="107">
        <f t="shared" si="53"/>
        <v>986059.17160571052</v>
      </c>
      <c r="CG54" s="107">
        <f t="shared" si="53"/>
        <v>842969.34160571056</v>
      </c>
      <c r="CH54" s="107">
        <f t="shared" si="53"/>
        <v>714698.03160571051</v>
      </c>
      <c r="CI54" s="107">
        <f t="shared" si="53"/>
        <v>576233.37160571048</v>
      </c>
      <c r="CJ54" s="107">
        <f t="shared" si="53"/>
        <v>450590.95160571049</v>
      </c>
      <c r="CK54" s="107">
        <f t="shared" si="53"/>
        <v>314451.2116057105</v>
      </c>
      <c r="CL54" s="107">
        <f t="shared" si="53"/>
        <v>187280.48046155053</v>
      </c>
      <c r="CM54" s="107">
        <f t="shared" si="53"/>
        <v>64402.829213450546</v>
      </c>
    </row>
    <row r="55" spans="1:91" x14ac:dyDescent="0.2">
      <c r="CI55" s="107"/>
      <c r="CJ55" s="107"/>
      <c r="CK55" s="107"/>
      <c r="CL55" s="107"/>
      <c r="CM55" s="107"/>
    </row>
    <row r="56" spans="1:91" x14ac:dyDescent="0.2">
      <c r="A56" s="4" t="s">
        <v>261</v>
      </c>
      <c r="C56" s="112">
        <v>18239111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L56" s="25"/>
      <c r="CM56" s="25"/>
    </row>
    <row r="57" spans="1:91" x14ac:dyDescent="0.2">
      <c r="B57" s="39" t="s">
        <v>251</v>
      </c>
      <c r="C57" s="112">
        <v>25400481</v>
      </c>
      <c r="D57" s="107">
        <v>0</v>
      </c>
      <c r="E57" s="107">
        <f t="shared" ref="E57:AJ57" si="54">D62</f>
        <v>0</v>
      </c>
      <c r="F57" s="107">
        <f t="shared" si="54"/>
        <v>0</v>
      </c>
      <c r="G57" s="107">
        <f t="shared" si="54"/>
        <v>0</v>
      </c>
      <c r="H57" s="107">
        <f t="shared" si="54"/>
        <v>0</v>
      </c>
      <c r="I57" s="107">
        <f t="shared" si="54"/>
        <v>0</v>
      </c>
      <c r="J57" s="107">
        <f t="shared" si="54"/>
        <v>0</v>
      </c>
      <c r="K57" s="107">
        <f t="shared" si="54"/>
        <v>0</v>
      </c>
      <c r="L57" s="107">
        <f t="shared" si="54"/>
        <v>0</v>
      </c>
      <c r="M57" s="107">
        <f t="shared" si="54"/>
        <v>0</v>
      </c>
      <c r="N57" s="107">
        <f t="shared" si="54"/>
        <v>0</v>
      </c>
      <c r="O57" s="107">
        <f t="shared" si="54"/>
        <v>0</v>
      </c>
      <c r="P57" s="107">
        <f t="shared" si="54"/>
        <v>0</v>
      </c>
      <c r="Q57" s="107">
        <f t="shared" si="54"/>
        <v>0</v>
      </c>
      <c r="R57" s="107">
        <f t="shared" si="54"/>
        <v>0</v>
      </c>
      <c r="S57" s="107">
        <f t="shared" si="54"/>
        <v>0</v>
      </c>
      <c r="T57" s="107">
        <f t="shared" si="54"/>
        <v>0</v>
      </c>
      <c r="U57" s="107">
        <f t="shared" si="54"/>
        <v>-120791.26963922278</v>
      </c>
      <c r="V57" s="107">
        <f t="shared" si="54"/>
        <v>-109917.72085517838</v>
      </c>
      <c r="W57" s="107">
        <f t="shared" si="54"/>
        <v>-99127.199990121182</v>
      </c>
      <c r="X57" s="107">
        <f t="shared" si="54"/>
        <v>-90676.180053146789</v>
      </c>
      <c r="Y57" s="107">
        <f t="shared" si="54"/>
        <v>-79445.521353130796</v>
      </c>
      <c r="Z57" s="107">
        <f t="shared" si="54"/>
        <v>-68629.69913728039</v>
      </c>
      <c r="AA57" s="107">
        <f t="shared" si="54"/>
        <v>-59650.247183037987</v>
      </c>
      <c r="AB57" s="107">
        <f t="shared" si="54"/>
        <v>-49807.734647279984</v>
      </c>
      <c r="AC57" s="107">
        <f t="shared" si="54"/>
        <v>-39421.944538033182</v>
      </c>
      <c r="AD57" s="107">
        <f t="shared" si="54"/>
        <v>-27908.25634703198</v>
      </c>
      <c r="AE57" s="107">
        <f t="shared" si="54"/>
        <v>-18229.193049323581</v>
      </c>
      <c r="AF57" s="107">
        <f t="shared" si="54"/>
        <v>-8268.6429188455822</v>
      </c>
      <c r="AG57" s="107">
        <f t="shared" si="54"/>
        <v>-356.16645376838551</v>
      </c>
      <c r="AH57" s="107">
        <f t="shared" si="54"/>
        <v>603.46392124121451</v>
      </c>
      <c r="AI57" s="107">
        <f t="shared" si="54"/>
        <v>1074.2800782792144</v>
      </c>
      <c r="AJ57" s="107">
        <f t="shared" si="54"/>
        <v>1074.2800782792144</v>
      </c>
      <c r="AK57" s="107">
        <f t="shared" ref="AK57:BP57" si="55">AJ62</f>
        <v>1074.2800782792144</v>
      </c>
      <c r="AL57" s="107">
        <f t="shared" si="55"/>
        <v>1074.2800782792144</v>
      </c>
      <c r="AM57" s="107">
        <f t="shared" si="55"/>
        <v>1074.2800782792144</v>
      </c>
      <c r="AN57" s="107">
        <f t="shared" si="55"/>
        <v>1074.2800782792144</v>
      </c>
      <c r="AO57" s="107">
        <f t="shared" si="55"/>
        <v>1074.2800782792144</v>
      </c>
      <c r="AP57" s="107">
        <f t="shared" si="55"/>
        <v>1074.2800782792144</v>
      </c>
      <c r="AQ57" s="107">
        <f t="shared" si="55"/>
        <v>1074.2800782792144</v>
      </c>
      <c r="AR57" s="107">
        <f t="shared" si="55"/>
        <v>1074.2800782792144</v>
      </c>
      <c r="AS57" s="107">
        <f t="shared" si="55"/>
        <v>1359180.811589503</v>
      </c>
      <c r="AT57" s="107">
        <f t="shared" si="55"/>
        <v>1256679.8527626984</v>
      </c>
      <c r="AU57" s="107">
        <f t="shared" si="55"/>
        <v>1144474.5172622169</v>
      </c>
      <c r="AV57" s="107">
        <f t="shared" si="55"/>
        <v>991224.06644523493</v>
      </c>
      <c r="AW57" s="107">
        <f t="shared" si="55"/>
        <v>866806.36016818136</v>
      </c>
      <c r="AX57" s="107">
        <f t="shared" si="55"/>
        <v>750502.3031043855</v>
      </c>
      <c r="AY57" s="107">
        <f t="shared" si="55"/>
        <v>640125.77807959937</v>
      </c>
      <c r="AZ57" s="107">
        <f t="shared" si="55"/>
        <v>526913.34565329715</v>
      </c>
      <c r="BA57" s="107">
        <f t="shared" si="55"/>
        <v>414185.64565329714</v>
      </c>
      <c r="BB57" s="107">
        <f t="shared" si="55"/>
        <v>289529.78565329715</v>
      </c>
      <c r="BC57" s="107">
        <f t="shared" si="55"/>
        <v>173479.21565329714</v>
      </c>
      <c r="BD57" s="107">
        <f t="shared" si="55"/>
        <v>54431.575653297143</v>
      </c>
      <c r="BE57" s="107">
        <f t="shared" si="55"/>
        <v>-206875.49434670288</v>
      </c>
      <c r="BF57" s="107">
        <f t="shared" si="55"/>
        <v>-199357.75434670289</v>
      </c>
      <c r="BG57" s="107">
        <f t="shared" si="55"/>
        <v>-189360.96434670288</v>
      </c>
      <c r="BH57" s="107">
        <f t="shared" si="55"/>
        <v>-177854.86434670287</v>
      </c>
      <c r="BI57" s="107">
        <f t="shared" si="55"/>
        <v>-167227.96434670288</v>
      </c>
      <c r="BJ57" s="107">
        <f t="shared" si="55"/>
        <v>-156218.47434670289</v>
      </c>
      <c r="BK57" s="107">
        <f t="shared" si="55"/>
        <v>-146353.31434670289</v>
      </c>
      <c r="BL57" s="107">
        <f t="shared" si="55"/>
        <v>-135995.2943467029</v>
      </c>
      <c r="BM57" s="107">
        <f t="shared" si="55"/>
        <v>-125447.5343467029</v>
      </c>
      <c r="BN57" s="107">
        <f t="shared" si="55"/>
        <v>-114880.4743467029</v>
      </c>
      <c r="BO57" s="107">
        <f t="shared" si="55"/>
        <v>-105273.3143467029</v>
      </c>
      <c r="BP57" s="107">
        <f t="shared" si="55"/>
        <v>-94904.884346702893</v>
      </c>
      <c r="BQ57" s="107">
        <f t="shared" ref="BQ57:CM57" si="56">BP62</f>
        <v>-244697.65466126814</v>
      </c>
      <c r="BR57" s="107">
        <f t="shared" si="56"/>
        <v>-224972.17466126813</v>
      </c>
      <c r="BS57" s="107">
        <f t="shared" si="56"/>
        <v>-203868.24466126814</v>
      </c>
      <c r="BT57" s="107">
        <f t="shared" si="56"/>
        <v>-181946.42466126813</v>
      </c>
      <c r="BU57" s="107">
        <f t="shared" si="56"/>
        <v>-160862.99466126814</v>
      </c>
      <c r="BV57" s="107">
        <f t="shared" si="56"/>
        <v>-140645.84466126814</v>
      </c>
      <c r="BW57" s="107">
        <f t="shared" si="56"/>
        <v>-121304.94466126815</v>
      </c>
      <c r="BX57" s="107">
        <f t="shared" si="56"/>
        <v>-100638.71466126815</v>
      </c>
      <c r="BY57" s="107">
        <f t="shared" si="56"/>
        <v>-82046.934661268155</v>
      </c>
      <c r="BZ57" s="107">
        <f t="shared" si="56"/>
        <v>-62174.394661268154</v>
      </c>
      <c r="CA57" s="107">
        <f t="shared" si="56"/>
        <v>-42169.004661268154</v>
      </c>
      <c r="CB57" s="107">
        <f t="shared" si="56"/>
        <v>-22337.564661268156</v>
      </c>
      <c r="CC57" s="107">
        <f t="shared" si="56"/>
        <v>498915.89081540768</v>
      </c>
      <c r="CD57" s="107">
        <f t="shared" si="56"/>
        <v>463656.45081540768</v>
      </c>
      <c r="CE57" s="107">
        <f t="shared" si="56"/>
        <v>424479.09081540769</v>
      </c>
      <c r="CF57" s="107">
        <f t="shared" si="56"/>
        <v>384463.4108154077</v>
      </c>
      <c r="CG57" s="107">
        <f t="shared" si="56"/>
        <v>342823.13081540773</v>
      </c>
      <c r="CH57" s="107">
        <f t="shared" si="56"/>
        <v>300143.66081540775</v>
      </c>
      <c r="CI57" s="107">
        <f t="shared" si="56"/>
        <v>263921.45081540773</v>
      </c>
      <c r="CJ57" s="107">
        <f t="shared" si="56"/>
        <v>223446.51081540773</v>
      </c>
      <c r="CK57" s="107">
        <f t="shared" si="56"/>
        <v>182576.76081540773</v>
      </c>
      <c r="CL57" s="107">
        <f t="shared" si="56"/>
        <v>144358.87081540772</v>
      </c>
      <c r="CM57" s="107">
        <f t="shared" si="56"/>
        <v>102000.70346116772</v>
      </c>
    </row>
    <row r="58" spans="1:91" x14ac:dyDescent="0.2">
      <c r="B58" s="108" t="s">
        <v>252</v>
      </c>
      <c r="C58" s="106"/>
      <c r="D58" s="251">
        <v>0</v>
      </c>
      <c r="E58" s="251">
        <v>0</v>
      </c>
      <c r="F58" s="251">
        <v>0</v>
      </c>
      <c r="G58" s="251">
        <v>0</v>
      </c>
      <c r="H58" s="251">
        <v>0</v>
      </c>
      <c r="I58" s="251">
        <v>0</v>
      </c>
      <c r="J58" s="251">
        <v>0</v>
      </c>
      <c r="K58" s="251">
        <v>0</v>
      </c>
      <c r="L58" s="251">
        <v>0</v>
      </c>
      <c r="M58" s="251">
        <v>0</v>
      </c>
      <c r="N58" s="251">
        <v>0</v>
      </c>
      <c r="O58" s="251">
        <v>0</v>
      </c>
      <c r="P58" s="251">
        <v>0</v>
      </c>
      <c r="Q58" s="251">
        <v>0</v>
      </c>
      <c r="R58" s="251">
        <v>0</v>
      </c>
      <c r="S58" s="251">
        <v>0</v>
      </c>
      <c r="T58" s="251">
        <v>-123235.11244162398</v>
      </c>
      <c r="U58" s="251">
        <v>0</v>
      </c>
      <c r="V58" s="251">
        <v>0</v>
      </c>
      <c r="W58" s="251">
        <v>0</v>
      </c>
      <c r="X58" s="251">
        <v>0</v>
      </c>
      <c r="Y58" s="251">
        <v>0</v>
      </c>
      <c r="Z58" s="251">
        <v>0</v>
      </c>
      <c r="AA58" s="251">
        <v>0</v>
      </c>
      <c r="AB58" s="251">
        <v>0</v>
      </c>
      <c r="AC58" s="251">
        <v>0</v>
      </c>
      <c r="AD58" s="251">
        <v>0</v>
      </c>
      <c r="AE58" s="251">
        <v>0</v>
      </c>
      <c r="AF58" s="251">
        <v>0</v>
      </c>
      <c r="AG58" s="251">
        <v>0</v>
      </c>
      <c r="AH58" s="251">
        <v>0</v>
      </c>
      <c r="AI58" s="251">
        <v>0</v>
      </c>
      <c r="AJ58" s="251">
        <v>0</v>
      </c>
      <c r="AK58" s="251">
        <v>0</v>
      </c>
      <c r="AL58" s="251">
        <v>0</v>
      </c>
      <c r="AM58" s="251">
        <v>0</v>
      </c>
      <c r="AN58" s="251">
        <v>0</v>
      </c>
      <c r="AO58" s="251">
        <v>0</v>
      </c>
      <c r="AP58" s="251">
        <v>0</v>
      </c>
      <c r="AQ58" s="251">
        <v>0</v>
      </c>
      <c r="AR58" s="251">
        <v>1389689.2889829746</v>
      </c>
      <c r="AS58" s="251">
        <v>0</v>
      </c>
      <c r="AT58" s="251">
        <v>0</v>
      </c>
      <c r="AU58" s="251">
        <v>0</v>
      </c>
      <c r="AV58" s="251">
        <v>0</v>
      </c>
      <c r="AW58" s="251">
        <v>0</v>
      </c>
      <c r="AX58" s="251">
        <v>0</v>
      </c>
      <c r="AY58" s="251">
        <v>0</v>
      </c>
      <c r="AZ58" s="251">
        <v>0</v>
      </c>
      <c r="BA58" s="251">
        <v>0</v>
      </c>
      <c r="BB58" s="251">
        <v>0</v>
      </c>
      <c r="BC58" s="251">
        <v>0</v>
      </c>
      <c r="BD58" s="251">
        <v>-195227.02</v>
      </c>
      <c r="BE58" s="251">
        <v>0</v>
      </c>
      <c r="BF58" s="251">
        <v>0</v>
      </c>
      <c r="BG58" s="251">
        <v>0</v>
      </c>
      <c r="BH58" s="251">
        <v>0</v>
      </c>
      <c r="BI58" s="251">
        <v>0</v>
      </c>
      <c r="BJ58" s="251">
        <v>0</v>
      </c>
      <c r="BK58" s="251">
        <v>0</v>
      </c>
      <c r="BL58" s="251">
        <v>0</v>
      </c>
      <c r="BM58" s="251">
        <v>0</v>
      </c>
      <c r="BN58" s="251">
        <v>0</v>
      </c>
      <c r="BO58" s="251">
        <v>0</v>
      </c>
      <c r="BP58" s="251">
        <v>-164365.95031456524</v>
      </c>
      <c r="BQ58" s="251">
        <v>0</v>
      </c>
      <c r="BR58" s="251">
        <v>0</v>
      </c>
      <c r="BS58" s="251">
        <v>0</v>
      </c>
      <c r="BT58" s="251">
        <v>0</v>
      </c>
      <c r="BU58" s="251">
        <v>0</v>
      </c>
      <c r="BV58" s="251">
        <v>0</v>
      </c>
      <c r="BW58" s="251">
        <v>0</v>
      </c>
      <c r="BX58" s="251">
        <v>0</v>
      </c>
      <c r="BY58" s="251">
        <v>0</v>
      </c>
      <c r="BZ58" s="251">
        <v>0</v>
      </c>
      <c r="CA58" s="251">
        <v>0</v>
      </c>
      <c r="CB58" s="251">
        <v>521426.3654766758</v>
      </c>
      <c r="CC58" s="251">
        <v>0</v>
      </c>
      <c r="CD58" s="251">
        <v>0</v>
      </c>
      <c r="CE58" s="251">
        <v>0</v>
      </c>
      <c r="CF58" s="251">
        <v>0</v>
      </c>
      <c r="CG58" s="251">
        <v>0</v>
      </c>
      <c r="CH58" s="251">
        <v>0</v>
      </c>
      <c r="CI58" s="251">
        <v>0</v>
      </c>
      <c r="CJ58" s="251">
        <v>0</v>
      </c>
      <c r="CK58" s="251">
        <v>0</v>
      </c>
      <c r="CL58" s="251">
        <v>0</v>
      </c>
      <c r="CM58" s="251">
        <v>0</v>
      </c>
    </row>
    <row r="59" spans="1:91" x14ac:dyDescent="0.2">
      <c r="B59" s="108" t="s">
        <v>374</v>
      </c>
      <c r="C59" s="106"/>
      <c r="D59" s="251">
        <v>0</v>
      </c>
      <c r="E59" s="251">
        <v>0</v>
      </c>
      <c r="F59" s="251">
        <v>0</v>
      </c>
      <c r="G59" s="251">
        <v>0</v>
      </c>
      <c r="H59" s="251">
        <v>0</v>
      </c>
      <c r="I59" s="251">
        <v>0</v>
      </c>
      <c r="J59" s="251">
        <v>0</v>
      </c>
      <c r="K59" s="251">
        <v>0</v>
      </c>
      <c r="L59" s="251">
        <v>0</v>
      </c>
      <c r="M59" s="251">
        <v>0</v>
      </c>
      <c r="N59" s="251">
        <v>0</v>
      </c>
      <c r="O59" s="251">
        <v>0</v>
      </c>
      <c r="P59" s="251">
        <v>0</v>
      </c>
      <c r="Q59" s="251">
        <v>0</v>
      </c>
      <c r="R59" s="251">
        <v>0</v>
      </c>
      <c r="S59" s="251">
        <v>0</v>
      </c>
      <c r="T59" s="251">
        <v>0</v>
      </c>
      <c r="U59" s="251">
        <v>0</v>
      </c>
      <c r="V59" s="251">
        <v>0</v>
      </c>
      <c r="W59" s="251">
        <v>0</v>
      </c>
      <c r="X59" s="251">
        <v>0</v>
      </c>
      <c r="Y59" s="251">
        <v>0</v>
      </c>
      <c r="Z59" s="251">
        <v>0</v>
      </c>
      <c r="AA59" s="251">
        <v>0</v>
      </c>
      <c r="AB59" s="251">
        <v>0</v>
      </c>
      <c r="AC59" s="251">
        <v>0</v>
      </c>
      <c r="AD59" s="251">
        <v>0</v>
      </c>
      <c r="AE59" s="251">
        <v>0</v>
      </c>
      <c r="AF59" s="251">
        <v>2541.9869394935959</v>
      </c>
      <c r="AG59" s="251">
        <v>0</v>
      </c>
      <c r="AH59" s="251">
        <v>0</v>
      </c>
      <c r="AI59" s="251">
        <v>0</v>
      </c>
      <c r="AJ59" s="251">
        <v>0</v>
      </c>
      <c r="AK59" s="251">
        <v>0</v>
      </c>
      <c r="AL59" s="251">
        <v>0</v>
      </c>
      <c r="AM59" s="251">
        <v>0</v>
      </c>
      <c r="AN59" s="251">
        <v>0</v>
      </c>
      <c r="AO59" s="251">
        <v>0</v>
      </c>
      <c r="AP59" s="251">
        <v>0</v>
      </c>
      <c r="AQ59" s="251">
        <v>0</v>
      </c>
      <c r="AR59" s="251">
        <v>0</v>
      </c>
      <c r="AS59" s="251">
        <v>0</v>
      </c>
      <c r="AT59" s="251">
        <v>0</v>
      </c>
      <c r="AU59" s="251">
        <v>0</v>
      </c>
      <c r="AV59" s="251">
        <v>0</v>
      </c>
      <c r="AW59" s="251">
        <v>0</v>
      </c>
      <c r="AX59" s="251">
        <v>0</v>
      </c>
      <c r="AY59" s="251">
        <v>0</v>
      </c>
      <c r="AZ59" s="251">
        <v>0</v>
      </c>
      <c r="BA59" s="251">
        <v>0</v>
      </c>
      <c r="BB59" s="251">
        <v>0</v>
      </c>
      <c r="BC59" s="251">
        <v>0</v>
      </c>
      <c r="BD59" s="251">
        <v>0</v>
      </c>
      <c r="BE59" s="251">
        <v>0</v>
      </c>
      <c r="BF59" s="251">
        <v>0</v>
      </c>
      <c r="BG59" s="251">
        <v>0</v>
      </c>
      <c r="BH59" s="251">
        <v>0</v>
      </c>
      <c r="BI59" s="251">
        <v>0</v>
      </c>
      <c r="BJ59" s="251">
        <v>0</v>
      </c>
      <c r="BK59" s="251">
        <v>0</v>
      </c>
      <c r="BL59" s="251">
        <v>0</v>
      </c>
      <c r="BM59" s="251">
        <v>0</v>
      </c>
      <c r="BN59" s="251">
        <v>0</v>
      </c>
      <c r="BO59" s="251">
        <v>0</v>
      </c>
      <c r="BP59" s="251">
        <v>0</v>
      </c>
      <c r="BQ59" s="251">
        <v>0</v>
      </c>
      <c r="BR59" s="251">
        <v>0</v>
      </c>
      <c r="BS59" s="251">
        <v>0</v>
      </c>
      <c r="BT59" s="251">
        <v>0</v>
      </c>
      <c r="BU59" s="251">
        <v>0</v>
      </c>
      <c r="BV59" s="251">
        <v>0</v>
      </c>
      <c r="BW59" s="251">
        <v>0</v>
      </c>
      <c r="BX59" s="251">
        <v>0</v>
      </c>
      <c r="BY59" s="251">
        <v>0</v>
      </c>
      <c r="BZ59" s="251">
        <v>0</v>
      </c>
      <c r="CA59" s="251">
        <v>0</v>
      </c>
      <c r="CB59" s="251">
        <v>0</v>
      </c>
      <c r="CC59" s="251">
        <v>0</v>
      </c>
      <c r="CD59" s="251">
        <v>0</v>
      </c>
      <c r="CE59" s="251">
        <v>0</v>
      </c>
      <c r="CF59" s="251">
        <v>0</v>
      </c>
      <c r="CG59" s="251">
        <v>0</v>
      </c>
      <c r="CH59" s="251">
        <v>0</v>
      </c>
      <c r="CI59" s="251">
        <v>0</v>
      </c>
      <c r="CJ59" s="251">
        <v>0</v>
      </c>
      <c r="CK59" s="251">
        <v>0</v>
      </c>
      <c r="CL59" s="251">
        <v>0</v>
      </c>
      <c r="CM59" s="251">
        <v>0</v>
      </c>
    </row>
    <row r="60" spans="1:91" x14ac:dyDescent="0.2">
      <c r="B60" s="108" t="s">
        <v>253</v>
      </c>
      <c r="D60" s="251">
        <v>0</v>
      </c>
      <c r="E60" s="251">
        <v>0</v>
      </c>
      <c r="F60" s="251">
        <v>0</v>
      </c>
      <c r="G60" s="251">
        <v>0</v>
      </c>
      <c r="H60" s="251">
        <v>0</v>
      </c>
      <c r="I60" s="251">
        <v>0</v>
      </c>
      <c r="J60" s="251">
        <v>0</v>
      </c>
      <c r="K60" s="251">
        <v>0</v>
      </c>
      <c r="L60" s="251">
        <v>0</v>
      </c>
      <c r="M60" s="251">
        <v>0</v>
      </c>
      <c r="N60" s="251">
        <v>0</v>
      </c>
      <c r="O60" s="251">
        <v>0</v>
      </c>
      <c r="P60" s="251">
        <v>0</v>
      </c>
      <c r="Q60" s="251">
        <v>0</v>
      </c>
      <c r="R60" s="251">
        <v>0</v>
      </c>
      <c r="S60" s="251">
        <v>0</v>
      </c>
      <c r="T60" s="251">
        <v>2443.8428024012001</v>
      </c>
      <c r="U60" s="251">
        <v>10873.548784044402</v>
      </c>
      <c r="V60" s="251">
        <v>10790.520865057199</v>
      </c>
      <c r="W60" s="251">
        <v>8451.0199369744005</v>
      </c>
      <c r="X60" s="251">
        <v>11230.658700015998</v>
      </c>
      <c r="Y60" s="251">
        <v>10815.822215850401</v>
      </c>
      <c r="Z60" s="251">
        <v>8979.4519542424005</v>
      </c>
      <c r="AA60" s="251">
        <v>9842.512535758</v>
      </c>
      <c r="AB60" s="251">
        <v>10385.7901092468</v>
      </c>
      <c r="AC60" s="251">
        <v>11513.6881910012</v>
      </c>
      <c r="AD60" s="251">
        <v>9679.0632977083987</v>
      </c>
      <c r="AE60" s="251">
        <v>9960.5501304779991</v>
      </c>
      <c r="AF60" s="251">
        <v>5370.4895255836009</v>
      </c>
      <c r="AG60" s="251">
        <v>959.63037500960002</v>
      </c>
      <c r="AH60" s="251">
        <v>470.81615703799997</v>
      </c>
      <c r="AI60" s="251">
        <v>0</v>
      </c>
      <c r="AJ60" s="251">
        <v>0</v>
      </c>
      <c r="AK60" s="251">
        <v>0</v>
      </c>
      <c r="AL60" s="251">
        <v>0</v>
      </c>
      <c r="AM60" s="251">
        <v>0</v>
      </c>
      <c r="AN60" s="251">
        <v>0</v>
      </c>
      <c r="AO60" s="251">
        <v>0</v>
      </c>
      <c r="AP60" s="251">
        <v>0</v>
      </c>
      <c r="AQ60" s="251">
        <v>0</v>
      </c>
      <c r="AR60" s="251">
        <v>-31582.757471751003</v>
      </c>
      <c r="AS60" s="251">
        <v>-102500.9588268045</v>
      </c>
      <c r="AT60" s="251">
        <v>-112205.33550048149</v>
      </c>
      <c r="AU60" s="251">
        <v>-153250.45081698202</v>
      </c>
      <c r="AV60" s="251">
        <v>-124417.70627705357</v>
      </c>
      <c r="AW60" s="251">
        <v>-116304.05706379587</v>
      </c>
      <c r="AX60" s="251">
        <v>-110376.5250247861</v>
      </c>
      <c r="AY60" s="251">
        <v>-113212.43242630217</v>
      </c>
      <c r="AZ60" s="251">
        <v>-112727.7</v>
      </c>
      <c r="BA60" s="251">
        <v>-124655.86</v>
      </c>
      <c r="BB60" s="251">
        <v>-116050.57</v>
      </c>
      <c r="BC60" s="251">
        <v>-119047.64</v>
      </c>
      <c r="BD60" s="251">
        <v>-66080.05</v>
      </c>
      <c r="BE60" s="251">
        <v>7517.74</v>
      </c>
      <c r="BF60" s="251">
        <v>9996.7900000000009</v>
      </c>
      <c r="BG60" s="251">
        <v>11506.1</v>
      </c>
      <c r="BH60" s="251">
        <v>10626.9</v>
      </c>
      <c r="BI60" s="251">
        <v>11009.49</v>
      </c>
      <c r="BJ60" s="251">
        <v>9865.16</v>
      </c>
      <c r="BK60" s="251">
        <v>10358.02</v>
      </c>
      <c r="BL60" s="251">
        <v>10547.76</v>
      </c>
      <c r="BM60" s="251">
        <v>10567.06</v>
      </c>
      <c r="BN60" s="251">
        <v>9607.16</v>
      </c>
      <c r="BO60" s="251">
        <v>10368.43</v>
      </c>
      <c r="BP60" s="251">
        <v>14573.18</v>
      </c>
      <c r="BQ60" s="251">
        <v>19725.48</v>
      </c>
      <c r="BR60" s="251">
        <v>21103.93</v>
      </c>
      <c r="BS60" s="251">
        <v>21921.82</v>
      </c>
      <c r="BT60" s="251">
        <v>21083.43</v>
      </c>
      <c r="BU60" s="251">
        <v>20217.150000000001</v>
      </c>
      <c r="BV60" s="251">
        <v>19340.900000000001</v>
      </c>
      <c r="BW60" s="251">
        <v>20666.23</v>
      </c>
      <c r="BX60" s="109">
        <f>-'Schedule 10&amp;31'!C42</f>
        <v>18591.78</v>
      </c>
      <c r="BY60" s="109">
        <f>-'Schedule 10&amp;31'!D42</f>
        <v>19872.54</v>
      </c>
      <c r="BZ60" s="109">
        <f>-'Schedule 10&amp;31'!E42</f>
        <v>20005.39</v>
      </c>
      <c r="CA60" s="109">
        <f>-'Schedule 10&amp;31'!F42</f>
        <v>19831.439999999999</v>
      </c>
      <c r="CB60" s="109">
        <f>-'Schedule 10&amp;31'!G42</f>
        <v>-172.91</v>
      </c>
      <c r="CC60" s="109">
        <f>-'Schedule 10&amp;31'!H42</f>
        <v>-35259.440000000002</v>
      </c>
      <c r="CD60" s="109">
        <f>-'Schedule 10&amp;31'!I42</f>
        <v>-39177.360000000001</v>
      </c>
      <c r="CE60" s="109">
        <f>-'Schedule 10&amp;31'!J42</f>
        <v>-40015.68</v>
      </c>
      <c r="CF60" s="109">
        <f>-'Schedule 10&amp;31'!K42</f>
        <v>-41640.28</v>
      </c>
      <c r="CG60" s="109">
        <f>-'Schedule 10&amp;31'!L42</f>
        <v>-42679.47</v>
      </c>
      <c r="CH60" s="109">
        <f>-'Schedule 10&amp;31'!M42</f>
        <v>-36222.21</v>
      </c>
      <c r="CI60" s="109">
        <f>-'Schedule 10&amp;31'!N42</f>
        <v>-40474.94</v>
      </c>
      <c r="CJ60" s="251">
        <v>-40869.75</v>
      </c>
      <c r="CK60" s="251">
        <v>-38217.89</v>
      </c>
      <c r="CL60" s="109">
        <f>-'Amort Estimate'!D61</f>
        <v>-42358.167354240002</v>
      </c>
      <c r="CM60" s="109">
        <f>-'Amort Estimate'!E61</f>
        <v>-41364.485897279999</v>
      </c>
    </row>
    <row r="61" spans="1:91" x14ac:dyDescent="0.2">
      <c r="B61" s="39" t="s">
        <v>254</v>
      </c>
      <c r="D61" s="110">
        <f t="shared" ref="D61:AI61" si="57">SUM(D58:D60)</f>
        <v>0</v>
      </c>
      <c r="E61" s="110">
        <f t="shared" si="57"/>
        <v>0</v>
      </c>
      <c r="F61" s="110">
        <f t="shared" si="57"/>
        <v>0</v>
      </c>
      <c r="G61" s="110">
        <f t="shared" si="57"/>
        <v>0</v>
      </c>
      <c r="H61" s="110">
        <f t="shared" si="57"/>
        <v>0</v>
      </c>
      <c r="I61" s="110">
        <f t="shared" si="57"/>
        <v>0</v>
      </c>
      <c r="J61" s="110">
        <f t="shared" si="57"/>
        <v>0</v>
      </c>
      <c r="K61" s="110">
        <f t="shared" si="57"/>
        <v>0</v>
      </c>
      <c r="L61" s="110">
        <f t="shared" si="57"/>
        <v>0</v>
      </c>
      <c r="M61" s="110">
        <f t="shared" si="57"/>
        <v>0</v>
      </c>
      <c r="N61" s="110">
        <f t="shared" si="57"/>
        <v>0</v>
      </c>
      <c r="O61" s="110">
        <f t="shared" si="57"/>
        <v>0</v>
      </c>
      <c r="P61" s="110">
        <f t="shared" si="57"/>
        <v>0</v>
      </c>
      <c r="Q61" s="110">
        <f t="shared" si="57"/>
        <v>0</v>
      </c>
      <c r="R61" s="110">
        <f t="shared" si="57"/>
        <v>0</v>
      </c>
      <c r="S61" s="110">
        <f t="shared" si="57"/>
        <v>0</v>
      </c>
      <c r="T61" s="110">
        <f t="shared" si="57"/>
        <v>-120791.26963922278</v>
      </c>
      <c r="U61" s="110">
        <f t="shared" si="57"/>
        <v>10873.548784044402</v>
      </c>
      <c r="V61" s="110">
        <f t="shared" si="57"/>
        <v>10790.520865057199</v>
      </c>
      <c r="W61" s="110">
        <f t="shared" si="57"/>
        <v>8451.0199369744005</v>
      </c>
      <c r="X61" s="110">
        <f t="shared" si="57"/>
        <v>11230.658700015998</v>
      </c>
      <c r="Y61" s="110">
        <f t="shared" si="57"/>
        <v>10815.822215850401</v>
      </c>
      <c r="Z61" s="110">
        <f t="shared" si="57"/>
        <v>8979.4519542424005</v>
      </c>
      <c r="AA61" s="110">
        <f t="shared" si="57"/>
        <v>9842.512535758</v>
      </c>
      <c r="AB61" s="110">
        <f t="shared" si="57"/>
        <v>10385.7901092468</v>
      </c>
      <c r="AC61" s="110">
        <f t="shared" si="57"/>
        <v>11513.6881910012</v>
      </c>
      <c r="AD61" s="110">
        <f t="shared" si="57"/>
        <v>9679.0632977083987</v>
      </c>
      <c r="AE61" s="110">
        <f t="shared" si="57"/>
        <v>9960.5501304779991</v>
      </c>
      <c r="AF61" s="110">
        <f t="shared" si="57"/>
        <v>7912.4764650771967</v>
      </c>
      <c r="AG61" s="110">
        <f t="shared" si="57"/>
        <v>959.63037500960002</v>
      </c>
      <c r="AH61" s="110">
        <f t="shared" si="57"/>
        <v>470.81615703799997</v>
      </c>
      <c r="AI61" s="110">
        <f t="shared" si="57"/>
        <v>0</v>
      </c>
      <c r="AJ61" s="110">
        <f t="shared" ref="AJ61:BO61" si="58">SUM(AJ58:AJ60)</f>
        <v>0</v>
      </c>
      <c r="AK61" s="110">
        <f t="shared" si="58"/>
        <v>0</v>
      </c>
      <c r="AL61" s="110">
        <f t="shared" si="58"/>
        <v>0</v>
      </c>
      <c r="AM61" s="110">
        <f t="shared" si="58"/>
        <v>0</v>
      </c>
      <c r="AN61" s="110">
        <f t="shared" si="58"/>
        <v>0</v>
      </c>
      <c r="AO61" s="110">
        <f t="shared" si="58"/>
        <v>0</v>
      </c>
      <c r="AP61" s="110">
        <f t="shared" si="58"/>
        <v>0</v>
      </c>
      <c r="AQ61" s="110">
        <f t="shared" si="58"/>
        <v>0</v>
      </c>
      <c r="AR61" s="110">
        <f t="shared" si="58"/>
        <v>1358106.5315112236</v>
      </c>
      <c r="AS61" s="110">
        <f t="shared" si="58"/>
        <v>-102500.9588268045</v>
      </c>
      <c r="AT61" s="110">
        <f t="shared" si="58"/>
        <v>-112205.33550048149</v>
      </c>
      <c r="AU61" s="110">
        <f t="shared" si="58"/>
        <v>-153250.45081698202</v>
      </c>
      <c r="AV61" s="110">
        <f t="shared" si="58"/>
        <v>-124417.70627705357</v>
      </c>
      <c r="AW61" s="110">
        <f t="shared" si="58"/>
        <v>-116304.05706379587</v>
      </c>
      <c r="AX61" s="110">
        <f t="shared" si="58"/>
        <v>-110376.5250247861</v>
      </c>
      <c r="AY61" s="110">
        <f t="shared" si="58"/>
        <v>-113212.43242630217</v>
      </c>
      <c r="AZ61" s="110">
        <f t="shared" si="58"/>
        <v>-112727.7</v>
      </c>
      <c r="BA61" s="110">
        <f t="shared" si="58"/>
        <v>-124655.86</v>
      </c>
      <c r="BB61" s="110">
        <f t="shared" si="58"/>
        <v>-116050.57</v>
      </c>
      <c r="BC61" s="110">
        <f t="shared" si="58"/>
        <v>-119047.64</v>
      </c>
      <c r="BD61" s="110">
        <f t="shared" si="58"/>
        <v>-261307.07</v>
      </c>
      <c r="BE61" s="110">
        <f t="shared" si="58"/>
        <v>7517.74</v>
      </c>
      <c r="BF61" s="110">
        <f t="shared" si="58"/>
        <v>9996.7900000000009</v>
      </c>
      <c r="BG61" s="110">
        <f t="shared" si="58"/>
        <v>11506.1</v>
      </c>
      <c r="BH61" s="110">
        <f t="shared" si="58"/>
        <v>10626.9</v>
      </c>
      <c r="BI61" s="110">
        <f t="shared" si="58"/>
        <v>11009.49</v>
      </c>
      <c r="BJ61" s="110">
        <f t="shared" si="58"/>
        <v>9865.16</v>
      </c>
      <c r="BK61" s="110">
        <f t="shared" si="58"/>
        <v>10358.02</v>
      </c>
      <c r="BL61" s="110">
        <f t="shared" si="58"/>
        <v>10547.76</v>
      </c>
      <c r="BM61" s="110">
        <f t="shared" si="58"/>
        <v>10567.06</v>
      </c>
      <c r="BN61" s="110">
        <f t="shared" si="58"/>
        <v>9607.16</v>
      </c>
      <c r="BO61" s="110">
        <f t="shared" si="58"/>
        <v>10368.43</v>
      </c>
      <c r="BP61" s="110">
        <f t="shared" ref="BP61:CM61" si="59">SUM(BP58:BP60)</f>
        <v>-149792.77031456525</v>
      </c>
      <c r="BQ61" s="110">
        <f t="shared" si="59"/>
        <v>19725.48</v>
      </c>
      <c r="BR61" s="110">
        <f t="shared" si="59"/>
        <v>21103.93</v>
      </c>
      <c r="BS61" s="110">
        <f t="shared" si="59"/>
        <v>21921.82</v>
      </c>
      <c r="BT61" s="110">
        <f t="shared" si="59"/>
        <v>21083.43</v>
      </c>
      <c r="BU61" s="110">
        <f t="shared" si="59"/>
        <v>20217.150000000001</v>
      </c>
      <c r="BV61" s="110">
        <f t="shared" si="59"/>
        <v>19340.900000000001</v>
      </c>
      <c r="BW61" s="110">
        <f t="shared" si="59"/>
        <v>20666.23</v>
      </c>
      <c r="BX61" s="110">
        <f t="shared" si="59"/>
        <v>18591.78</v>
      </c>
      <c r="BY61" s="110">
        <f t="shared" si="59"/>
        <v>19872.54</v>
      </c>
      <c r="BZ61" s="110">
        <f t="shared" si="59"/>
        <v>20005.39</v>
      </c>
      <c r="CA61" s="110">
        <f t="shared" si="59"/>
        <v>19831.439999999999</v>
      </c>
      <c r="CB61" s="110">
        <f t="shared" si="59"/>
        <v>521253.45547667582</v>
      </c>
      <c r="CC61" s="110">
        <f t="shared" si="59"/>
        <v>-35259.440000000002</v>
      </c>
      <c r="CD61" s="110">
        <f t="shared" si="59"/>
        <v>-39177.360000000001</v>
      </c>
      <c r="CE61" s="110">
        <f t="shared" si="59"/>
        <v>-40015.68</v>
      </c>
      <c r="CF61" s="110">
        <f t="shared" si="59"/>
        <v>-41640.28</v>
      </c>
      <c r="CG61" s="110">
        <f t="shared" si="59"/>
        <v>-42679.47</v>
      </c>
      <c r="CH61" s="110">
        <f t="shared" si="59"/>
        <v>-36222.21</v>
      </c>
      <c r="CI61" s="110">
        <f t="shared" si="59"/>
        <v>-40474.94</v>
      </c>
      <c r="CJ61" s="110">
        <f t="shared" si="59"/>
        <v>-40869.75</v>
      </c>
      <c r="CK61" s="110">
        <f t="shared" si="59"/>
        <v>-38217.89</v>
      </c>
      <c r="CL61" s="110">
        <f t="shared" si="59"/>
        <v>-42358.167354240002</v>
      </c>
      <c r="CM61" s="110">
        <f t="shared" si="59"/>
        <v>-41364.485897279999</v>
      </c>
    </row>
    <row r="62" spans="1:91" x14ac:dyDescent="0.2">
      <c r="B62" s="39" t="s">
        <v>255</v>
      </c>
      <c r="D62" s="107">
        <f t="shared" ref="D62:AI62" si="60">D57+D61</f>
        <v>0</v>
      </c>
      <c r="E62" s="107">
        <f t="shared" si="60"/>
        <v>0</v>
      </c>
      <c r="F62" s="107">
        <f t="shared" si="60"/>
        <v>0</v>
      </c>
      <c r="G62" s="107">
        <f t="shared" si="60"/>
        <v>0</v>
      </c>
      <c r="H62" s="107">
        <f t="shared" si="60"/>
        <v>0</v>
      </c>
      <c r="I62" s="107">
        <f t="shared" si="60"/>
        <v>0</v>
      </c>
      <c r="J62" s="107">
        <f t="shared" si="60"/>
        <v>0</v>
      </c>
      <c r="K62" s="107">
        <f t="shared" si="60"/>
        <v>0</v>
      </c>
      <c r="L62" s="107">
        <f t="shared" si="60"/>
        <v>0</v>
      </c>
      <c r="M62" s="107">
        <f t="shared" si="60"/>
        <v>0</v>
      </c>
      <c r="N62" s="107">
        <f t="shared" si="60"/>
        <v>0</v>
      </c>
      <c r="O62" s="107">
        <f t="shared" si="60"/>
        <v>0</v>
      </c>
      <c r="P62" s="107">
        <f t="shared" si="60"/>
        <v>0</v>
      </c>
      <c r="Q62" s="107">
        <f t="shared" si="60"/>
        <v>0</v>
      </c>
      <c r="R62" s="107">
        <f t="shared" si="60"/>
        <v>0</v>
      </c>
      <c r="S62" s="107">
        <f t="shared" si="60"/>
        <v>0</v>
      </c>
      <c r="T62" s="107">
        <f t="shared" si="60"/>
        <v>-120791.26963922278</v>
      </c>
      <c r="U62" s="107">
        <f t="shared" si="60"/>
        <v>-109917.72085517838</v>
      </c>
      <c r="V62" s="107">
        <f t="shared" si="60"/>
        <v>-99127.199990121182</v>
      </c>
      <c r="W62" s="107">
        <f t="shared" si="60"/>
        <v>-90676.180053146789</v>
      </c>
      <c r="X62" s="107">
        <f t="shared" si="60"/>
        <v>-79445.521353130796</v>
      </c>
      <c r="Y62" s="107">
        <f t="shared" si="60"/>
        <v>-68629.69913728039</v>
      </c>
      <c r="Z62" s="107">
        <f t="shared" si="60"/>
        <v>-59650.247183037987</v>
      </c>
      <c r="AA62" s="107">
        <f t="shared" si="60"/>
        <v>-49807.734647279984</v>
      </c>
      <c r="AB62" s="107">
        <f t="shared" si="60"/>
        <v>-39421.944538033182</v>
      </c>
      <c r="AC62" s="107">
        <f t="shared" si="60"/>
        <v>-27908.25634703198</v>
      </c>
      <c r="AD62" s="107">
        <f t="shared" si="60"/>
        <v>-18229.193049323581</v>
      </c>
      <c r="AE62" s="107">
        <f t="shared" si="60"/>
        <v>-8268.6429188455822</v>
      </c>
      <c r="AF62" s="107">
        <f t="shared" si="60"/>
        <v>-356.16645376838551</v>
      </c>
      <c r="AG62" s="107">
        <f t="shared" si="60"/>
        <v>603.46392124121451</v>
      </c>
      <c r="AH62" s="107">
        <f t="shared" si="60"/>
        <v>1074.2800782792144</v>
      </c>
      <c r="AI62" s="107">
        <f t="shared" si="60"/>
        <v>1074.2800782792144</v>
      </c>
      <c r="AJ62" s="107">
        <f t="shared" ref="AJ62:BO62" si="61">AJ57+AJ61</f>
        <v>1074.2800782792144</v>
      </c>
      <c r="AK62" s="107">
        <f t="shared" si="61"/>
        <v>1074.2800782792144</v>
      </c>
      <c r="AL62" s="107">
        <f t="shared" si="61"/>
        <v>1074.2800782792144</v>
      </c>
      <c r="AM62" s="107">
        <f t="shared" si="61"/>
        <v>1074.2800782792144</v>
      </c>
      <c r="AN62" s="107">
        <f t="shared" si="61"/>
        <v>1074.2800782792144</v>
      </c>
      <c r="AO62" s="107">
        <f t="shared" si="61"/>
        <v>1074.2800782792144</v>
      </c>
      <c r="AP62" s="107">
        <f t="shared" si="61"/>
        <v>1074.2800782792144</v>
      </c>
      <c r="AQ62" s="107">
        <f t="shared" si="61"/>
        <v>1074.2800782792144</v>
      </c>
      <c r="AR62" s="107">
        <f t="shared" si="61"/>
        <v>1359180.811589503</v>
      </c>
      <c r="AS62" s="107">
        <f t="shared" si="61"/>
        <v>1256679.8527626984</v>
      </c>
      <c r="AT62" s="107">
        <f t="shared" si="61"/>
        <v>1144474.5172622169</v>
      </c>
      <c r="AU62" s="107">
        <f t="shared" si="61"/>
        <v>991224.06644523493</v>
      </c>
      <c r="AV62" s="107">
        <f t="shared" si="61"/>
        <v>866806.36016818136</v>
      </c>
      <c r="AW62" s="107">
        <f t="shared" si="61"/>
        <v>750502.3031043855</v>
      </c>
      <c r="AX62" s="107">
        <f t="shared" si="61"/>
        <v>640125.77807959937</v>
      </c>
      <c r="AY62" s="107">
        <f t="shared" si="61"/>
        <v>526913.34565329715</v>
      </c>
      <c r="AZ62" s="107">
        <f t="shared" si="61"/>
        <v>414185.64565329714</v>
      </c>
      <c r="BA62" s="107">
        <f t="shared" si="61"/>
        <v>289529.78565329715</v>
      </c>
      <c r="BB62" s="107">
        <f t="shared" si="61"/>
        <v>173479.21565329714</v>
      </c>
      <c r="BC62" s="107">
        <f t="shared" si="61"/>
        <v>54431.575653297143</v>
      </c>
      <c r="BD62" s="107">
        <f t="shared" si="61"/>
        <v>-206875.49434670288</v>
      </c>
      <c r="BE62" s="107">
        <f t="shared" si="61"/>
        <v>-199357.75434670289</v>
      </c>
      <c r="BF62" s="107">
        <f t="shared" si="61"/>
        <v>-189360.96434670288</v>
      </c>
      <c r="BG62" s="107">
        <f t="shared" si="61"/>
        <v>-177854.86434670287</v>
      </c>
      <c r="BH62" s="107">
        <f t="shared" si="61"/>
        <v>-167227.96434670288</v>
      </c>
      <c r="BI62" s="107">
        <f t="shared" si="61"/>
        <v>-156218.47434670289</v>
      </c>
      <c r="BJ62" s="107">
        <f t="shared" si="61"/>
        <v>-146353.31434670289</v>
      </c>
      <c r="BK62" s="107">
        <f t="shared" si="61"/>
        <v>-135995.2943467029</v>
      </c>
      <c r="BL62" s="107">
        <f t="shared" si="61"/>
        <v>-125447.5343467029</v>
      </c>
      <c r="BM62" s="107">
        <f t="shared" si="61"/>
        <v>-114880.4743467029</v>
      </c>
      <c r="BN62" s="107">
        <f t="shared" si="61"/>
        <v>-105273.3143467029</v>
      </c>
      <c r="BO62" s="107">
        <f t="shared" si="61"/>
        <v>-94904.884346702893</v>
      </c>
      <c r="BP62" s="107">
        <f t="shared" ref="BP62:CM62" si="62">BP57+BP61</f>
        <v>-244697.65466126814</v>
      </c>
      <c r="BQ62" s="107">
        <f t="shared" si="62"/>
        <v>-224972.17466126813</v>
      </c>
      <c r="BR62" s="107">
        <f t="shared" si="62"/>
        <v>-203868.24466126814</v>
      </c>
      <c r="BS62" s="107">
        <f t="shared" si="62"/>
        <v>-181946.42466126813</v>
      </c>
      <c r="BT62" s="107">
        <f t="shared" si="62"/>
        <v>-160862.99466126814</v>
      </c>
      <c r="BU62" s="107">
        <f t="shared" si="62"/>
        <v>-140645.84466126814</v>
      </c>
      <c r="BV62" s="107">
        <f t="shared" si="62"/>
        <v>-121304.94466126815</v>
      </c>
      <c r="BW62" s="107">
        <f t="shared" si="62"/>
        <v>-100638.71466126815</v>
      </c>
      <c r="BX62" s="107">
        <f t="shared" si="62"/>
        <v>-82046.934661268155</v>
      </c>
      <c r="BY62" s="107">
        <f t="shared" si="62"/>
        <v>-62174.394661268154</v>
      </c>
      <c r="BZ62" s="107">
        <f t="shared" si="62"/>
        <v>-42169.004661268154</v>
      </c>
      <c r="CA62" s="107">
        <f t="shared" si="62"/>
        <v>-22337.564661268156</v>
      </c>
      <c r="CB62" s="107">
        <f t="shared" si="62"/>
        <v>498915.89081540768</v>
      </c>
      <c r="CC62" s="107">
        <f t="shared" si="62"/>
        <v>463656.45081540768</v>
      </c>
      <c r="CD62" s="107">
        <f t="shared" si="62"/>
        <v>424479.09081540769</v>
      </c>
      <c r="CE62" s="107">
        <f t="shared" si="62"/>
        <v>384463.4108154077</v>
      </c>
      <c r="CF62" s="107">
        <f t="shared" si="62"/>
        <v>342823.13081540773</v>
      </c>
      <c r="CG62" s="107">
        <f t="shared" si="62"/>
        <v>300143.66081540775</v>
      </c>
      <c r="CH62" s="107">
        <f t="shared" si="62"/>
        <v>263921.45081540773</v>
      </c>
      <c r="CI62" s="107">
        <f t="shared" si="62"/>
        <v>223446.51081540773</v>
      </c>
      <c r="CJ62" s="107">
        <f t="shared" si="62"/>
        <v>182576.76081540773</v>
      </c>
      <c r="CK62" s="107">
        <f t="shared" si="62"/>
        <v>144358.87081540772</v>
      </c>
      <c r="CL62" s="107">
        <f t="shared" si="62"/>
        <v>102000.70346116772</v>
      </c>
      <c r="CM62" s="107">
        <f t="shared" si="62"/>
        <v>60636.217563887723</v>
      </c>
    </row>
    <row r="63" spans="1:91" x14ac:dyDescent="0.2"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07"/>
      <c r="CJ63" s="107"/>
      <c r="CK63" s="107"/>
      <c r="CL63" s="107"/>
      <c r="CM63" s="107"/>
    </row>
    <row r="64" spans="1:91" x14ac:dyDescent="0.2">
      <c r="A64" s="4" t="s">
        <v>262</v>
      </c>
      <c r="C64" s="112">
        <v>18237411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L64" s="25"/>
      <c r="CM64" s="25"/>
    </row>
    <row r="65" spans="1:91" x14ac:dyDescent="0.2">
      <c r="B65" s="39" t="s">
        <v>251</v>
      </c>
      <c r="C65" s="112">
        <v>25400911</v>
      </c>
      <c r="D65" s="107">
        <v>0</v>
      </c>
      <c r="E65" s="107">
        <f t="shared" ref="E65:AJ65" si="63">D70</f>
        <v>0</v>
      </c>
      <c r="F65" s="107">
        <f t="shared" si="63"/>
        <v>0</v>
      </c>
      <c r="G65" s="107">
        <f t="shared" si="63"/>
        <v>0</v>
      </c>
      <c r="H65" s="107">
        <f t="shared" si="63"/>
        <v>0</v>
      </c>
      <c r="I65" s="107">
        <f t="shared" si="63"/>
        <v>0</v>
      </c>
      <c r="J65" s="107">
        <f t="shared" si="63"/>
        <v>0</v>
      </c>
      <c r="K65" s="107">
        <f t="shared" si="63"/>
        <v>0</v>
      </c>
      <c r="L65" s="107">
        <f t="shared" si="63"/>
        <v>0</v>
      </c>
      <c r="M65" s="107">
        <f t="shared" si="63"/>
        <v>0</v>
      </c>
      <c r="N65" s="107">
        <f t="shared" si="63"/>
        <v>0</v>
      </c>
      <c r="O65" s="107">
        <f t="shared" si="63"/>
        <v>0</v>
      </c>
      <c r="P65" s="107">
        <f t="shared" si="63"/>
        <v>0</v>
      </c>
      <c r="Q65" s="107">
        <f t="shared" si="63"/>
        <v>0</v>
      </c>
      <c r="R65" s="107">
        <f t="shared" si="63"/>
        <v>0</v>
      </c>
      <c r="S65" s="107">
        <f t="shared" si="63"/>
        <v>0</v>
      </c>
      <c r="T65" s="107">
        <f t="shared" si="63"/>
        <v>0</v>
      </c>
      <c r="U65" s="107">
        <f t="shared" si="63"/>
        <v>0</v>
      </c>
      <c r="V65" s="107">
        <f t="shared" si="63"/>
        <v>0</v>
      </c>
      <c r="W65" s="107">
        <f t="shared" si="63"/>
        <v>0</v>
      </c>
      <c r="X65" s="107">
        <f t="shared" si="63"/>
        <v>0</v>
      </c>
      <c r="Y65" s="107">
        <f t="shared" si="63"/>
        <v>0</v>
      </c>
      <c r="Z65" s="107">
        <f t="shared" si="63"/>
        <v>0</v>
      </c>
      <c r="AA65" s="107">
        <f t="shared" si="63"/>
        <v>0</v>
      </c>
      <c r="AB65" s="107">
        <f t="shared" si="63"/>
        <v>0</v>
      </c>
      <c r="AC65" s="107">
        <f t="shared" si="63"/>
        <v>0</v>
      </c>
      <c r="AD65" s="107">
        <f t="shared" si="63"/>
        <v>0</v>
      </c>
      <c r="AE65" s="107">
        <f t="shared" si="63"/>
        <v>0</v>
      </c>
      <c r="AF65" s="107">
        <f t="shared" si="63"/>
        <v>0</v>
      </c>
      <c r="AG65" s="107">
        <f t="shared" si="63"/>
        <v>0</v>
      </c>
      <c r="AH65" s="107">
        <f t="shared" si="63"/>
        <v>0</v>
      </c>
      <c r="AI65" s="107">
        <f t="shared" si="63"/>
        <v>0</v>
      </c>
      <c r="AJ65" s="107">
        <f t="shared" si="63"/>
        <v>0</v>
      </c>
      <c r="AK65" s="107">
        <f t="shared" ref="AK65:BP65" si="64">AJ70</f>
        <v>0</v>
      </c>
      <c r="AL65" s="107">
        <f t="shared" si="64"/>
        <v>0</v>
      </c>
      <c r="AM65" s="107">
        <f t="shared" si="64"/>
        <v>0</v>
      </c>
      <c r="AN65" s="107">
        <f t="shared" si="64"/>
        <v>0</v>
      </c>
      <c r="AO65" s="107">
        <f t="shared" si="64"/>
        <v>0</v>
      </c>
      <c r="AP65" s="107">
        <f t="shared" si="64"/>
        <v>0</v>
      </c>
      <c r="AQ65" s="107">
        <f t="shared" si="64"/>
        <v>0</v>
      </c>
      <c r="AR65" s="107">
        <f t="shared" si="64"/>
        <v>0</v>
      </c>
      <c r="AS65" s="107">
        <f t="shared" si="64"/>
        <v>0</v>
      </c>
      <c r="AT65" s="107">
        <f t="shared" si="64"/>
        <v>0</v>
      </c>
      <c r="AU65" s="107">
        <f t="shared" si="64"/>
        <v>0</v>
      </c>
      <c r="AV65" s="107">
        <f t="shared" si="64"/>
        <v>0</v>
      </c>
      <c r="AW65" s="107">
        <f t="shared" si="64"/>
        <v>0</v>
      </c>
      <c r="AX65" s="107">
        <f t="shared" si="64"/>
        <v>0</v>
      </c>
      <c r="AY65" s="107">
        <f t="shared" si="64"/>
        <v>0</v>
      </c>
      <c r="AZ65" s="107">
        <f t="shared" si="64"/>
        <v>0</v>
      </c>
      <c r="BA65" s="107">
        <f t="shared" si="64"/>
        <v>0</v>
      </c>
      <c r="BB65" s="107">
        <f t="shared" si="64"/>
        <v>0</v>
      </c>
      <c r="BC65" s="107">
        <f t="shared" si="64"/>
        <v>0</v>
      </c>
      <c r="BD65" s="107">
        <f t="shared" si="64"/>
        <v>0</v>
      </c>
      <c r="BE65" s="107">
        <f t="shared" si="64"/>
        <v>0</v>
      </c>
      <c r="BF65" s="107">
        <f t="shared" si="64"/>
        <v>0</v>
      </c>
      <c r="BG65" s="107">
        <f t="shared" si="64"/>
        <v>0</v>
      </c>
      <c r="BH65" s="107">
        <f t="shared" si="64"/>
        <v>0</v>
      </c>
      <c r="BI65" s="107">
        <f t="shared" si="64"/>
        <v>0</v>
      </c>
      <c r="BJ65" s="107">
        <f t="shared" si="64"/>
        <v>0</v>
      </c>
      <c r="BK65" s="107">
        <f t="shared" si="64"/>
        <v>0</v>
      </c>
      <c r="BL65" s="107">
        <f t="shared" si="64"/>
        <v>-24025.48</v>
      </c>
      <c r="BM65" s="107">
        <f t="shared" si="64"/>
        <v>268047.02260300005</v>
      </c>
      <c r="BN65" s="107">
        <f t="shared" si="64"/>
        <v>146853.39260300004</v>
      </c>
      <c r="BO65" s="107">
        <f t="shared" si="64"/>
        <v>139199.68260300005</v>
      </c>
      <c r="BP65" s="107">
        <f t="shared" si="64"/>
        <v>79537.612603000045</v>
      </c>
      <c r="BQ65" s="107">
        <f t="shared" ref="BQ65:CM65" si="65">BP70</f>
        <v>811974.51493255608</v>
      </c>
      <c r="BR65" s="107">
        <f t="shared" si="65"/>
        <v>748105.01493255608</v>
      </c>
      <c r="BS65" s="107">
        <f t="shared" si="65"/>
        <v>672847.05493255612</v>
      </c>
      <c r="BT65" s="107">
        <f t="shared" si="65"/>
        <v>605758.31493255612</v>
      </c>
      <c r="BU65" s="107">
        <f t="shared" si="65"/>
        <v>540499.18493255612</v>
      </c>
      <c r="BV65" s="107">
        <f t="shared" si="65"/>
        <v>485779.74493255612</v>
      </c>
      <c r="BW65" s="107">
        <f t="shared" si="65"/>
        <v>413895.52493255609</v>
      </c>
      <c r="BX65" s="107">
        <f t="shared" si="65"/>
        <v>363202.01493255608</v>
      </c>
      <c r="BY65" s="107">
        <f t="shared" si="65"/>
        <v>300695.37493255606</v>
      </c>
      <c r="BZ65" s="107">
        <f t="shared" si="65"/>
        <v>223642.28493255607</v>
      </c>
      <c r="CA65" s="107">
        <f t="shared" si="65"/>
        <v>158369.91493255607</v>
      </c>
      <c r="CB65" s="107">
        <f t="shared" si="65"/>
        <v>95458.414932556072</v>
      </c>
      <c r="CC65" s="107">
        <f t="shared" si="65"/>
        <v>117963.84493255608</v>
      </c>
      <c r="CD65" s="107">
        <f t="shared" si="65"/>
        <v>109376.35493255607</v>
      </c>
      <c r="CE65" s="107">
        <f t="shared" si="65"/>
        <v>98800.464932556075</v>
      </c>
      <c r="CF65" s="107">
        <f t="shared" si="65"/>
        <v>87311.994932556074</v>
      </c>
      <c r="CG65" s="107">
        <f t="shared" si="65"/>
        <v>79215.614932556069</v>
      </c>
      <c r="CH65" s="107">
        <f t="shared" si="65"/>
        <v>70753.524932556073</v>
      </c>
      <c r="CI65" s="107">
        <f t="shared" si="65"/>
        <v>57317.454932556073</v>
      </c>
      <c r="CJ65" s="107">
        <f t="shared" si="65"/>
        <v>51794.114932556069</v>
      </c>
      <c r="CK65" s="107">
        <f t="shared" si="65"/>
        <v>42498.764932556071</v>
      </c>
      <c r="CL65" s="107">
        <f t="shared" si="65"/>
        <v>24206.97493255607</v>
      </c>
      <c r="CM65" s="107">
        <f t="shared" si="65"/>
        <v>14639.310799443014</v>
      </c>
    </row>
    <row r="66" spans="1:91" x14ac:dyDescent="0.2">
      <c r="B66" s="108" t="s">
        <v>252</v>
      </c>
      <c r="C66" s="106"/>
      <c r="D66" s="251">
        <v>0</v>
      </c>
      <c r="E66" s="251">
        <v>0</v>
      </c>
      <c r="F66" s="251">
        <v>0</v>
      </c>
      <c r="G66" s="251">
        <v>0</v>
      </c>
      <c r="H66" s="251">
        <v>0</v>
      </c>
      <c r="I66" s="251">
        <v>0</v>
      </c>
      <c r="J66" s="251">
        <v>0</v>
      </c>
      <c r="K66" s="251">
        <v>0</v>
      </c>
      <c r="L66" s="251">
        <v>0</v>
      </c>
      <c r="M66" s="251">
        <v>0</v>
      </c>
      <c r="N66" s="251">
        <v>0</v>
      </c>
      <c r="O66" s="251">
        <v>0</v>
      </c>
      <c r="P66" s="251">
        <v>0</v>
      </c>
      <c r="Q66" s="251">
        <v>0</v>
      </c>
      <c r="R66" s="251">
        <v>0</v>
      </c>
      <c r="S66" s="251">
        <v>0</v>
      </c>
      <c r="T66" s="251">
        <v>0</v>
      </c>
      <c r="U66" s="251">
        <v>0</v>
      </c>
      <c r="V66" s="251">
        <v>0</v>
      </c>
      <c r="W66" s="251">
        <v>0</v>
      </c>
      <c r="X66" s="251">
        <v>0</v>
      </c>
      <c r="Y66" s="251">
        <v>0</v>
      </c>
      <c r="Z66" s="251">
        <v>0</v>
      </c>
      <c r="AA66" s="251">
        <v>0</v>
      </c>
      <c r="AB66" s="251">
        <v>0</v>
      </c>
      <c r="AC66" s="251">
        <v>0</v>
      </c>
      <c r="AD66" s="251">
        <v>0</v>
      </c>
      <c r="AE66" s="251">
        <v>0</v>
      </c>
      <c r="AF66" s="251">
        <v>0</v>
      </c>
      <c r="AG66" s="251">
        <v>0</v>
      </c>
      <c r="AH66" s="251">
        <v>0</v>
      </c>
      <c r="AI66" s="251">
        <v>0</v>
      </c>
      <c r="AJ66" s="251">
        <v>0</v>
      </c>
      <c r="AK66" s="251">
        <v>0</v>
      </c>
      <c r="AL66" s="251">
        <v>0</v>
      </c>
      <c r="AM66" s="251">
        <v>0</v>
      </c>
      <c r="AN66" s="251">
        <v>0</v>
      </c>
      <c r="AO66" s="251">
        <v>0</v>
      </c>
      <c r="AP66" s="251">
        <v>0</v>
      </c>
      <c r="AQ66" s="251">
        <v>0</v>
      </c>
      <c r="AR66" s="251">
        <v>0</v>
      </c>
      <c r="AS66" s="251">
        <v>0</v>
      </c>
      <c r="AT66" s="251">
        <v>0</v>
      </c>
      <c r="AU66" s="251">
        <v>0</v>
      </c>
      <c r="AV66" s="251">
        <v>0</v>
      </c>
      <c r="AW66" s="251">
        <v>0</v>
      </c>
      <c r="AX66" s="251">
        <v>0</v>
      </c>
      <c r="AY66" s="251">
        <v>0</v>
      </c>
      <c r="AZ66" s="251">
        <v>0</v>
      </c>
      <c r="BA66" s="251">
        <v>0</v>
      </c>
      <c r="BB66" s="251">
        <v>0</v>
      </c>
      <c r="BC66" s="251">
        <v>0</v>
      </c>
      <c r="BD66" s="251">
        <v>0</v>
      </c>
      <c r="BE66" s="251">
        <v>0</v>
      </c>
      <c r="BF66" s="251">
        <v>0</v>
      </c>
      <c r="BG66" s="251">
        <v>0</v>
      </c>
      <c r="BH66" s="251">
        <v>0</v>
      </c>
      <c r="BI66" s="251">
        <v>0</v>
      </c>
      <c r="BJ66" s="251">
        <v>0</v>
      </c>
      <c r="BK66" s="251">
        <v>0</v>
      </c>
      <c r="BL66" s="251">
        <v>0</v>
      </c>
      <c r="BM66" s="251">
        <v>0</v>
      </c>
      <c r="BN66" s="251">
        <v>0</v>
      </c>
      <c r="BO66" s="251">
        <v>0</v>
      </c>
      <c r="BP66" s="251">
        <v>809918.20232955611</v>
      </c>
      <c r="BQ66" s="251">
        <v>0</v>
      </c>
      <c r="BR66" s="251">
        <v>0</v>
      </c>
      <c r="BS66" s="251">
        <v>0</v>
      </c>
      <c r="BT66" s="251">
        <v>0</v>
      </c>
      <c r="BU66" s="251">
        <v>0</v>
      </c>
      <c r="BV66" s="251">
        <v>0</v>
      </c>
      <c r="BW66" s="251">
        <v>0</v>
      </c>
      <c r="BX66" s="251">
        <v>0</v>
      </c>
      <c r="BY66" s="251">
        <v>0</v>
      </c>
      <c r="BZ66" s="251">
        <v>0</v>
      </c>
      <c r="CA66" s="251">
        <v>0</v>
      </c>
      <c r="CB66" s="251">
        <v>33274.320000000007</v>
      </c>
      <c r="CC66" s="251">
        <v>0</v>
      </c>
      <c r="CD66" s="251">
        <v>0</v>
      </c>
      <c r="CE66" s="251">
        <v>0</v>
      </c>
      <c r="CF66" s="251">
        <v>0</v>
      </c>
      <c r="CG66" s="251">
        <v>0</v>
      </c>
      <c r="CH66" s="251">
        <v>0</v>
      </c>
      <c r="CI66" s="251">
        <v>0</v>
      </c>
      <c r="CJ66" s="251">
        <v>0</v>
      </c>
      <c r="CK66" s="251">
        <v>0</v>
      </c>
      <c r="CL66" s="251">
        <v>0</v>
      </c>
      <c r="CM66" s="251">
        <v>0</v>
      </c>
    </row>
    <row r="67" spans="1:91" x14ac:dyDescent="0.2">
      <c r="B67" s="108" t="s">
        <v>257</v>
      </c>
      <c r="C67" s="106"/>
      <c r="D67" s="251">
        <v>0</v>
      </c>
      <c r="E67" s="251">
        <v>0</v>
      </c>
      <c r="F67" s="251">
        <v>0</v>
      </c>
      <c r="G67" s="251">
        <v>0</v>
      </c>
      <c r="H67" s="251">
        <v>0</v>
      </c>
      <c r="I67" s="251">
        <v>0</v>
      </c>
      <c r="J67" s="251">
        <v>0</v>
      </c>
      <c r="K67" s="251">
        <v>0</v>
      </c>
      <c r="L67" s="251">
        <v>0</v>
      </c>
      <c r="M67" s="251">
        <v>0</v>
      </c>
      <c r="N67" s="251">
        <v>0</v>
      </c>
      <c r="O67" s="251">
        <v>0</v>
      </c>
      <c r="P67" s="251">
        <v>0</v>
      </c>
      <c r="Q67" s="251">
        <v>0</v>
      </c>
      <c r="R67" s="251">
        <v>0</v>
      </c>
      <c r="S67" s="251">
        <v>0</v>
      </c>
      <c r="T67" s="251">
        <v>0</v>
      </c>
      <c r="U67" s="251">
        <v>0</v>
      </c>
      <c r="V67" s="251">
        <v>0</v>
      </c>
      <c r="W67" s="251">
        <v>0</v>
      </c>
      <c r="X67" s="251">
        <v>0</v>
      </c>
      <c r="Y67" s="251">
        <v>0</v>
      </c>
      <c r="Z67" s="251">
        <v>0</v>
      </c>
      <c r="AA67" s="251">
        <v>0</v>
      </c>
      <c r="AB67" s="251">
        <v>0</v>
      </c>
      <c r="AC67" s="251">
        <v>0</v>
      </c>
      <c r="AD67" s="251">
        <v>0</v>
      </c>
      <c r="AE67" s="251">
        <v>0</v>
      </c>
      <c r="AF67" s="251">
        <v>0</v>
      </c>
      <c r="AG67" s="251">
        <v>0</v>
      </c>
      <c r="AH67" s="251">
        <v>0</v>
      </c>
      <c r="AI67" s="251">
        <v>0</v>
      </c>
      <c r="AJ67" s="251">
        <v>0</v>
      </c>
      <c r="AK67" s="251">
        <v>0</v>
      </c>
      <c r="AL67" s="251">
        <v>0</v>
      </c>
      <c r="AM67" s="251">
        <v>0</v>
      </c>
      <c r="AN67" s="251">
        <v>0</v>
      </c>
      <c r="AO67" s="251">
        <v>0</v>
      </c>
      <c r="AP67" s="251">
        <v>0</v>
      </c>
      <c r="AQ67" s="251">
        <v>0</v>
      </c>
      <c r="AR67" s="251">
        <v>0</v>
      </c>
      <c r="AS67" s="251">
        <v>0</v>
      </c>
      <c r="AT67" s="251">
        <v>0</v>
      </c>
      <c r="AU67" s="251">
        <v>0</v>
      </c>
      <c r="AV67" s="251">
        <v>0</v>
      </c>
      <c r="AW67" s="251">
        <v>0</v>
      </c>
      <c r="AX67" s="251">
        <v>0</v>
      </c>
      <c r="AY67" s="251">
        <v>0</v>
      </c>
      <c r="AZ67" s="251">
        <v>0</v>
      </c>
      <c r="BA67" s="251">
        <v>0</v>
      </c>
      <c r="BB67" s="251">
        <v>0</v>
      </c>
      <c r="BC67" s="251">
        <v>0</v>
      </c>
      <c r="BD67" s="251">
        <v>0</v>
      </c>
      <c r="BE67" s="251">
        <v>0</v>
      </c>
      <c r="BF67" s="251">
        <v>0</v>
      </c>
      <c r="BG67" s="251">
        <v>0</v>
      </c>
      <c r="BH67" s="251">
        <v>0</v>
      </c>
      <c r="BI67" s="251">
        <v>0</v>
      </c>
      <c r="BJ67" s="251">
        <v>0</v>
      </c>
      <c r="BK67" s="251">
        <v>0</v>
      </c>
      <c r="BL67" s="251">
        <v>357847.54260300001</v>
      </c>
      <c r="BM67" s="251">
        <v>0</v>
      </c>
      <c r="BN67" s="251">
        <v>0</v>
      </c>
      <c r="BO67" s="251">
        <v>0</v>
      </c>
      <c r="BP67" s="251">
        <v>0</v>
      </c>
      <c r="BQ67" s="251">
        <v>0</v>
      </c>
      <c r="BR67" s="251">
        <v>0</v>
      </c>
      <c r="BS67" s="251">
        <v>0</v>
      </c>
      <c r="BT67" s="251">
        <v>0</v>
      </c>
      <c r="BU67" s="251">
        <v>0</v>
      </c>
      <c r="BV67" s="251">
        <v>0</v>
      </c>
      <c r="BW67" s="251">
        <v>0</v>
      </c>
      <c r="BX67" s="251">
        <v>0</v>
      </c>
      <c r="BY67" s="251">
        <v>0</v>
      </c>
      <c r="BZ67" s="251">
        <v>0</v>
      </c>
      <c r="CA67" s="251">
        <v>0</v>
      </c>
      <c r="CB67" s="251">
        <v>0</v>
      </c>
      <c r="CC67" s="251">
        <v>0</v>
      </c>
      <c r="CD67" s="251">
        <v>0</v>
      </c>
      <c r="CE67" s="251">
        <v>0</v>
      </c>
      <c r="CF67" s="251">
        <v>0</v>
      </c>
      <c r="CG67" s="251">
        <v>0</v>
      </c>
      <c r="CH67" s="251">
        <v>0</v>
      </c>
      <c r="CI67" s="251">
        <v>0</v>
      </c>
      <c r="CJ67" s="251">
        <v>0</v>
      </c>
      <c r="CK67" s="251">
        <v>0</v>
      </c>
      <c r="CL67" s="251">
        <v>0</v>
      </c>
      <c r="CM67" s="251">
        <v>0</v>
      </c>
    </row>
    <row r="68" spans="1:91" x14ac:dyDescent="0.2">
      <c r="B68" s="108" t="s">
        <v>253</v>
      </c>
      <c r="D68" s="251">
        <v>0</v>
      </c>
      <c r="E68" s="251">
        <v>0</v>
      </c>
      <c r="F68" s="251">
        <v>0</v>
      </c>
      <c r="G68" s="251">
        <v>0</v>
      </c>
      <c r="H68" s="251">
        <v>0</v>
      </c>
      <c r="I68" s="251">
        <v>0</v>
      </c>
      <c r="J68" s="251">
        <v>0</v>
      </c>
      <c r="K68" s="251">
        <v>0</v>
      </c>
      <c r="L68" s="251">
        <v>0</v>
      </c>
      <c r="M68" s="251">
        <v>0</v>
      </c>
      <c r="N68" s="251">
        <v>0</v>
      </c>
      <c r="O68" s="251">
        <v>0</v>
      </c>
      <c r="P68" s="251">
        <v>0</v>
      </c>
      <c r="Q68" s="251">
        <v>0</v>
      </c>
      <c r="R68" s="251">
        <v>0</v>
      </c>
      <c r="S68" s="251">
        <v>0</v>
      </c>
      <c r="T68" s="251">
        <v>0</v>
      </c>
      <c r="U68" s="251">
        <v>0</v>
      </c>
      <c r="V68" s="251">
        <v>0</v>
      </c>
      <c r="W68" s="251">
        <v>0</v>
      </c>
      <c r="X68" s="251">
        <v>0</v>
      </c>
      <c r="Y68" s="251">
        <v>0</v>
      </c>
      <c r="Z68" s="251">
        <v>0</v>
      </c>
      <c r="AA68" s="251">
        <v>0</v>
      </c>
      <c r="AB68" s="251">
        <v>0</v>
      </c>
      <c r="AC68" s="251">
        <v>0</v>
      </c>
      <c r="AD68" s="251">
        <v>0</v>
      </c>
      <c r="AE68" s="251">
        <v>0</v>
      </c>
      <c r="AF68" s="251">
        <v>0</v>
      </c>
      <c r="AG68" s="251">
        <v>0</v>
      </c>
      <c r="AH68" s="251">
        <v>0</v>
      </c>
      <c r="AI68" s="251">
        <v>0</v>
      </c>
      <c r="AJ68" s="251">
        <v>0</v>
      </c>
      <c r="AK68" s="251">
        <v>0</v>
      </c>
      <c r="AL68" s="251">
        <v>0</v>
      </c>
      <c r="AM68" s="251">
        <v>0</v>
      </c>
      <c r="AN68" s="251">
        <v>0</v>
      </c>
      <c r="AO68" s="251">
        <v>0</v>
      </c>
      <c r="AP68" s="251">
        <v>0</v>
      </c>
      <c r="AQ68" s="251">
        <v>0</v>
      </c>
      <c r="AR68" s="251">
        <v>0</v>
      </c>
      <c r="AS68" s="251">
        <v>0</v>
      </c>
      <c r="AT68" s="251">
        <v>0</v>
      </c>
      <c r="AU68" s="251">
        <v>0</v>
      </c>
      <c r="AV68" s="251">
        <v>0</v>
      </c>
      <c r="AW68" s="251">
        <v>0</v>
      </c>
      <c r="AX68" s="251">
        <v>0</v>
      </c>
      <c r="AY68" s="251">
        <v>0</v>
      </c>
      <c r="AZ68" s="251">
        <v>0</v>
      </c>
      <c r="BA68" s="251">
        <v>0</v>
      </c>
      <c r="BB68" s="251">
        <v>0</v>
      </c>
      <c r="BC68" s="251">
        <v>0</v>
      </c>
      <c r="BD68" s="251">
        <v>0</v>
      </c>
      <c r="BE68" s="251">
        <v>0</v>
      </c>
      <c r="BF68" s="251">
        <v>0</v>
      </c>
      <c r="BG68" s="251">
        <v>0</v>
      </c>
      <c r="BH68" s="251">
        <v>0</v>
      </c>
      <c r="BI68" s="251">
        <v>0</v>
      </c>
      <c r="BJ68" s="251">
        <v>0</v>
      </c>
      <c r="BK68" s="251">
        <v>-24025.48</v>
      </c>
      <c r="BL68" s="251">
        <v>-65775.039999999994</v>
      </c>
      <c r="BM68" s="251">
        <v>-121193.63</v>
      </c>
      <c r="BN68" s="251">
        <v>-7653.71</v>
      </c>
      <c r="BO68" s="251">
        <v>-59662.07</v>
      </c>
      <c r="BP68" s="251">
        <v>-77481.3</v>
      </c>
      <c r="BQ68" s="251">
        <v>-63869.5</v>
      </c>
      <c r="BR68" s="251">
        <v>-75257.960000000006</v>
      </c>
      <c r="BS68" s="251">
        <v>-67088.740000000005</v>
      </c>
      <c r="BT68" s="251">
        <v>-65259.13</v>
      </c>
      <c r="BU68" s="251">
        <v>-54719.44</v>
      </c>
      <c r="BV68" s="251">
        <v>-71884.22</v>
      </c>
      <c r="BW68" s="251">
        <v>-50693.51</v>
      </c>
      <c r="BX68" s="109">
        <f>-'Schedule 46&amp;49'!C24</f>
        <v>-62506.64</v>
      </c>
      <c r="BY68" s="109">
        <f>-'Schedule 46&amp;49'!D24</f>
        <v>-77053.09</v>
      </c>
      <c r="BZ68" s="109">
        <f>-'Schedule 46&amp;49'!E24</f>
        <v>-65272.37</v>
      </c>
      <c r="CA68" s="109">
        <f>-'Schedule 46&amp;49'!F24</f>
        <v>-62911.5</v>
      </c>
      <c r="CB68" s="109">
        <f>-'Schedule 46&amp;49'!G24</f>
        <v>-10768.89</v>
      </c>
      <c r="CC68" s="109">
        <f>-'Schedule 46&amp;49'!H24</f>
        <v>-8587.49</v>
      </c>
      <c r="CD68" s="109">
        <f>-'Schedule 46&amp;49'!I24</f>
        <v>-10575.89</v>
      </c>
      <c r="CE68" s="109">
        <f>-'Schedule 46&amp;49'!J24</f>
        <v>-11488.47</v>
      </c>
      <c r="CF68" s="109">
        <f>-'Schedule 46&amp;49'!K24</f>
        <v>-8096.38</v>
      </c>
      <c r="CG68" s="109">
        <f>-'Schedule 46&amp;49'!L24</f>
        <v>-8462.09</v>
      </c>
      <c r="CH68" s="109">
        <f>-'Schedule 46&amp;49'!M24</f>
        <v>-13436.07</v>
      </c>
      <c r="CI68" s="109">
        <f>-'Schedule 46&amp;49'!N24</f>
        <v>-5523.34</v>
      </c>
      <c r="CJ68" s="251">
        <v>-9295.35</v>
      </c>
      <c r="CK68" s="251">
        <v>-18291.79</v>
      </c>
      <c r="CL68" s="109">
        <f>-'Amort Estimate'!D70</f>
        <v>-9567.6641331130559</v>
      </c>
      <c r="CM68" s="109">
        <f>-'Amort Estimate'!E70</f>
        <v>-8752.9333998249604</v>
      </c>
    </row>
    <row r="69" spans="1:91" x14ac:dyDescent="0.2">
      <c r="B69" s="39" t="s">
        <v>254</v>
      </c>
      <c r="D69" s="110">
        <f t="shared" ref="D69:AI69" si="66">SUM(D66:D68)</f>
        <v>0</v>
      </c>
      <c r="E69" s="110">
        <f t="shared" si="66"/>
        <v>0</v>
      </c>
      <c r="F69" s="110">
        <f t="shared" si="66"/>
        <v>0</v>
      </c>
      <c r="G69" s="110">
        <f t="shared" si="66"/>
        <v>0</v>
      </c>
      <c r="H69" s="110">
        <f t="shared" si="66"/>
        <v>0</v>
      </c>
      <c r="I69" s="110">
        <f t="shared" si="66"/>
        <v>0</v>
      </c>
      <c r="J69" s="110">
        <f t="shared" si="66"/>
        <v>0</v>
      </c>
      <c r="K69" s="110">
        <f t="shared" si="66"/>
        <v>0</v>
      </c>
      <c r="L69" s="110">
        <f t="shared" si="66"/>
        <v>0</v>
      </c>
      <c r="M69" s="110">
        <f t="shared" si="66"/>
        <v>0</v>
      </c>
      <c r="N69" s="110">
        <f t="shared" si="66"/>
        <v>0</v>
      </c>
      <c r="O69" s="110">
        <f t="shared" si="66"/>
        <v>0</v>
      </c>
      <c r="P69" s="110">
        <f t="shared" si="66"/>
        <v>0</v>
      </c>
      <c r="Q69" s="110">
        <f t="shared" si="66"/>
        <v>0</v>
      </c>
      <c r="R69" s="110">
        <f t="shared" si="66"/>
        <v>0</v>
      </c>
      <c r="S69" s="110">
        <f t="shared" si="66"/>
        <v>0</v>
      </c>
      <c r="T69" s="110">
        <f t="shared" si="66"/>
        <v>0</v>
      </c>
      <c r="U69" s="110">
        <f t="shared" si="66"/>
        <v>0</v>
      </c>
      <c r="V69" s="110">
        <f t="shared" si="66"/>
        <v>0</v>
      </c>
      <c r="W69" s="110">
        <f t="shared" si="66"/>
        <v>0</v>
      </c>
      <c r="X69" s="110">
        <f t="shared" si="66"/>
        <v>0</v>
      </c>
      <c r="Y69" s="110">
        <f t="shared" si="66"/>
        <v>0</v>
      </c>
      <c r="Z69" s="110">
        <f t="shared" si="66"/>
        <v>0</v>
      </c>
      <c r="AA69" s="110">
        <f t="shared" si="66"/>
        <v>0</v>
      </c>
      <c r="AB69" s="110">
        <f t="shared" si="66"/>
        <v>0</v>
      </c>
      <c r="AC69" s="110">
        <f t="shared" si="66"/>
        <v>0</v>
      </c>
      <c r="AD69" s="110">
        <f t="shared" si="66"/>
        <v>0</v>
      </c>
      <c r="AE69" s="110">
        <f t="shared" si="66"/>
        <v>0</v>
      </c>
      <c r="AF69" s="110">
        <f t="shared" si="66"/>
        <v>0</v>
      </c>
      <c r="AG69" s="110">
        <f t="shared" si="66"/>
        <v>0</v>
      </c>
      <c r="AH69" s="110">
        <f t="shared" si="66"/>
        <v>0</v>
      </c>
      <c r="AI69" s="110">
        <f t="shared" si="66"/>
        <v>0</v>
      </c>
      <c r="AJ69" s="110">
        <f t="shared" ref="AJ69:BO69" si="67">SUM(AJ66:AJ68)</f>
        <v>0</v>
      </c>
      <c r="AK69" s="110">
        <f t="shared" si="67"/>
        <v>0</v>
      </c>
      <c r="AL69" s="110">
        <f t="shared" si="67"/>
        <v>0</v>
      </c>
      <c r="AM69" s="110">
        <f t="shared" si="67"/>
        <v>0</v>
      </c>
      <c r="AN69" s="110">
        <f t="shared" si="67"/>
        <v>0</v>
      </c>
      <c r="AO69" s="110">
        <f t="shared" si="67"/>
        <v>0</v>
      </c>
      <c r="AP69" s="110">
        <f t="shared" si="67"/>
        <v>0</v>
      </c>
      <c r="AQ69" s="110">
        <f t="shared" si="67"/>
        <v>0</v>
      </c>
      <c r="AR69" s="110">
        <f t="shared" si="67"/>
        <v>0</v>
      </c>
      <c r="AS69" s="110">
        <f t="shared" si="67"/>
        <v>0</v>
      </c>
      <c r="AT69" s="110">
        <f t="shared" si="67"/>
        <v>0</v>
      </c>
      <c r="AU69" s="110">
        <f t="shared" si="67"/>
        <v>0</v>
      </c>
      <c r="AV69" s="110">
        <f t="shared" si="67"/>
        <v>0</v>
      </c>
      <c r="AW69" s="110">
        <f t="shared" si="67"/>
        <v>0</v>
      </c>
      <c r="AX69" s="110">
        <f t="shared" si="67"/>
        <v>0</v>
      </c>
      <c r="AY69" s="110">
        <f t="shared" si="67"/>
        <v>0</v>
      </c>
      <c r="AZ69" s="110">
        <f t="shared" si="67"/>
        <v>0</v>
      </c>
      <c r="BA69" s="110">
        <f t="shared" si="67"/>
        <v>0</v>
      </c>
      <c r="BB69" s="110">
        <f t="shared" si="67"/>
        <v>0</v>
      </c>
      <c r="BC69" s="110">
        <f t="shared" si="67"/>
        <v>0</v>
      </c>
      <c r="BD69" s="110">
        <f t="shared" si="67"/>
        <v>0</v>
      </c>
      <c r="BE69" s="110">
        <f t="shared" si="67"/>
        <v>0</v>
      </c>
      <c r="BF69" s="110">
        <f t="shared" si="67"/>
        <v>0</v>
      </c>
      <c r="BG69" s="110">
        <f t="shared" si="67"/>
        <v>0</v>
      </c>
      <c r="BH69" s="110">
        <f t="shared" si="67"/>
        <v>0</v>
      </c>
      <c r="BI69" s="110">
        <f t="shared" si="67"/>
        <v>0</v>
      </c>
      <c r="BJ69" s="110">
        <f t="shared" si="67"/>
        <v>0</v>
      </c>
      <c r="BK69" s="110">
        <f t="shared" si="67"/>
        <v>-24025.48</v>
      </c>
      <c r="BL69" s="110">
        <f t="shared" si="67"/>
        <v>292072.50260300003</v>
      </c>
      <c r="BM69" s="110">
        <f t="shared" si="67"/>
        <v>-121193.63</v>
      </c>
      <c r="BN69" s="110">
        <f t="shared" si="67"/>
        <v>-7653.71</v>
      </c>
      <c r="BO69" s="110">
        <f t="shared" si="67"/>
        <v>-59662.07</v>
      </c>
      <c r="BP69" s="110">
        <f t="shared" ref="BP69:CM69" si="68">SUM(BP66:BP68)</f>
        <v>732436.90232955606</v>
      </c>
      <c r="BQ69" s="110">
        <f t="shared" si="68"/>
        <v>-63869.5</v>
      </c>
      <c r="BR69" s="110">
        <f t="shared" si="68"/>
        <v>-75257.960000000006</v>
      </c>
      <c r="BS69" s="110">
        <f t="shared" si="68"/>
        <v>-67088.740000000005</v>
      </c>
      <c r="BT69" s="110">
        <f t="shared" si="68"/>
        <v>-65259.13</v>
      </c>
      <c r="BU69" s="110">
        <f t="shared" si="68"/>
        <v>-54719.44</v>
      </c>
      <c r="BV69" s="110">
        <f t="shared" si="68"/>
        <v>-71884.22</v>
      </c>
      <c r="BW69" s="110">
        <f t="shared" si="68"/>
        <v>-50693.51</v>
      </c>
      <c r="BX69" s="110">
        <f t="shared" si="68"/>
        <v>-62506.64</v>
      </c>
      <c r="BY69" s="110">
        <f t="shared" si="68"/>
        <v>-77053.09</v>
      </c>
      <c r="BZ69" s="110">
        <f t="shared" si="68"/>
        <v>-65272.37</v>
      </c>
      <c r="CA69" s="110">
        <f t="shared" si="68"/>
        <v>-62911.5</v>
      </c>
      <c r="CB69" s="110">
        <f t="shared" si="68"/>
        <v>22505.430000000008</v>
      </c>
      <c r="CC69" s="110">
        <f t="shared" si="68"/>
        <v>-8587.49</v>
      </c>
      <c r="CD69" s="110">
        <f t="shared" si="68"/>
        <v>-10575.89</v>
      </c>
      <c r="CE69" s="110">
        <f t="shared" si="68"/>
        <v>-11488.47</v>
      </c>
      <c r="CF69" s="110">
        <f t="shared" si="68"/>
        <v>-8096.38</v>
      </c>
      <c r="CG69" s="110">
        <f t="shared" si="68"/>
        <v>-8462.09</v>
      </c>
      <c r="CH69" s="110">
        <f t="shared" si="68"/>
        <v>-13436.07</v>
      </c>
      <c r="CI69" s="110">
        <f t="shared" si="68"/>
        <v>-5523.34</v>
      </c>
      <c r="CJ69" s="110">
        <f t="shared" si="68"/>
        <v>-9295.35</v>
      </c>
      <c r="CK69" s="110">
        <f t="shared" si="68"/>
        <v>-18291.79</v>
      </c>
      <c r="CL69" s="110">
        <f t="shared" si="68"/>
        <v>-9567.6641331130559</v>
      </c>
      <c r="CM69" s="110">
        <f t="shared" si="68"/>
        <v>-8752.9333998249604</v>
      </c>
    </row>
    <row r="70" spans="1:91" x14ac:dyDescent="0.2">
      <c r="B70" s="39" t="s">
        <v>255</v>
      </c>
      <c r="D70" s="107">
        <f t="shared" ref="D70:AI70" si="69">D65+D69</f>
        <v>0</v>
      </c>
      <c r="E70" s="107">
        <f t="shared" si="69"/>
        <v>0</v>
      </c>
      <c r="F70" s="107">
        <f t="shared" si="69"/>
        <v>0</v>
      </c>
      <c r="G70" s="107">
        <f t="shared" si="69"/>
        <v>0</v>
      </c>
      <c r="H70" s="107">
        <f t="shared" si="69"/>
        <v>0</v>
      </c>
      <c r="I70" s="107">
        <f t="shared" si="69"/>
        <v>0</v>
      </c>
      <c r="J70" s="107">
        <f t="shared" si="69"/>
        <v>0</v>
      </c>
      <c r="K70" s="107">
        <f t="shared" si="69"/>
        <v>0</v>
      </c>
      <c r="L70" s="107">
        <f t="shared" si="69"/>
        <v>0</v>
      </c>
      <c r="M70" s="107">
        <f t="shared" si="69"/>
        <v>0</v>
      </c>
      <c r="N70" s="107">
        <f t="shared" si="69"/>
        <v>0</v>
      </c>
      <c r="O70" s="107">
        <f t="shared" si="69"/>
        <v>0</v>
      </c>
      <c r="P70" s="107">
        <f t="shared" si="69"/>
        <v>0</v>
      </c>
      <c r="Q70" s="107">
        <f t="shared" si="69"/>
        <v>0</v>
      </c>
      <c r="R70" s="107">
        <f t="shared" si="69"/>
        <v>0</v>
      </c>
      <c r="S70" s="107">
        <f t="shared" si="69"/>
        <v>0</v>
      </c>
      <c r="T70" s="107">
        <f t="shared" si="69"/>
        <v>0</v>
      </c>
      <c r="U70" s="107">
        <f t="shared" si="69"/>
        <v>0</v>
      </c>
      <c r="V70" s="107">
        <f t="shared" si="69"/>
        <v>0</v>
      </c>
      <c r="W70" s="107">
        <f t="shared" si="69"/>
        <v>0</v>
      </c>
      <c r="X70" s="107">
        <f t="shared" si="69"/>
        <v>0</v>
      </c>
      <c r="Y70" s="107">
        <f t="shared" si="69"/>
        <v>0</v>
      </c>
      <c r="Z70" s="107">
        <f t="shared" si="69"/>
        <v>0</v>
      </c>
      <c r="AA70" s="107">
        <f t="shared" si="69"/>
        <v>0</v>
      </c>
      <c r="AB70" s="107">
        <f t="shared" si="69"/>
        <v>0</v>
      </c>
      <c r="AC70" s="107">
        <f t="shared" si="69"/>
        <v>0</v>
      </c>
      <c r="AD70" s="107">
        <f t="shared" si="69"/>
        <v>0</v>
      </c>
      <c r="AE70" s="107">
        <f t="shared" si="69"/>
        <v>0</v>
      </c>
      <c r="AF70" s="107">
        <f t="shared" si="69"/>
        <v>0</v>
      </c>
      <c r="AG70" s="107">
        <f t="shared" si="69"/>
        <v>0</v>
      </c>
      <c r="AH70" s="107">
        <f t="shared" si="69"/>
        <v>0</v>
      </c>
      <c r="AI70" s="107">
        <f t="shared" si="69"/>
        <v>0</v>
      </c>
      <c r="AJ70" s="107">
        <f t="shared" ref="AJ70:BO70" si="70">AJ65+AJ69</f>
        <v>0</v>
      </c>
      <c r="AK70" s="107">
        <f t="shared" si="70"/>
        <v>0</v>
      </c>
      <c r="AL70" s="107">
        <f t="shared" si="70"/>
        <v>0</v>
      </c>
      <c r="AM70" s="107">
        <f t="shared" si="70"/>
        <v>0</v>
      </c>
      <c r="AN70" s="107">
        <f t="shared" si="70"/>
        <v>0</v>
      </c>
      <c r="AO70" s="107">
        <f t="shared" si="70"/>
        <v>0</v>
      </c>
      <c r="AP70" s="107">
        <f t="shared" si="70"/>
        <v>0</v>
      </c>
      <c r="AQ70" s="107">
        <f t="shared" si="70"/>
        <v>0</v>
      </c>
      <c r="AR70" s="107">
        <f t="shared" si="70"/>
        <v>0</v>
      </c>
      <c r="AS70" s="107">
        <f t="shared" si="70"/>
        <v>0</v>
      </c>
      <c r="AT70" s="107">
        <f t="shared" si="70"/>
        <v>0</v>
      </c>
      <c r="AU70" s="107">
        <f t="shared" si="70"/>
        <v>0</v>
      </c>
      <c r="AV70" s="107">
        <f t="shared" si="70"/>
        <v>0</v>
      </c>
      <c r="AW70" s="107">
        <f t="shared" si="70"/>
        <v>0</v>
      </c>
      <c r="AX70" s="107">
        <f t="shared" si="70"/>
        <v>0</v>
      </c>
      <c r="AY70" s="107">
        <f t="shared" si="70"/>
        <v>0</v>
      </c>
      <c r="AZ70" s="107">
        <f t="shared" si="70"/>
        <v>0</v>
      </c>
      <c r="BA70" s="107">
        <f t="shared" si="70"/>
        <v>0</v>
      </c>
      <c r="BB70" s="107">
        <f t="shared" si="70"/>
        <v>0</v>
      </c>
      <c r="BC70" s="107">
        <f t="shared" si="70"/>
        <v>0</v>
      </c>
      <c r="BD70" s="107">
        <f t="shared" si="70"/>
        <v>0</v>
      </c>
      <c r="BE70" s="107">
        <f t="shared" si="70"/>
        <v>0</v>
      </c>
      <c r="BF70" s="107">
        <f t="shared" si="70"/>
        <v>0</v>
      </c>
      <c r="BG70" s="107">
        <f t="shared" si="70"/>
        <v>0</v>
      </c>
      <c r="BH70" s="107">
        <f t="shared" si="70"/>
        <v>0</v>
      </c>
      <c r="BI70" s="107">
        <f t="shared" si="70"/>
        <v>0</v>
      </c>
      <c r="BJ70" s="107">
        <f t="shared" si="70"/>
        <v>0</v>
      </c>
      <c r="BK70" s="107">
        <f t="shared" si="70"/>
        <v>-24025.48</v>
      </c>
      <c r="BL70" s="107">
        <f t="shared" si="70"/>
        <v>268047.02260300005</v>
      </c>
      <c r="BM70" s="107">
        <f t="shared" si="70"/>
        <v>146853.39260300004</v>
      </c>
      <c r="BN70" s="107">
        <f t="shared" si="70"/>
        <v>139199.68260300005</v>
      </c>
      <c r="BO70" s="107">
        <f t="shared" si="70"/>
        <v>79537.612603000045</v>
      </c>
      <c r="BP70" s="107">
        <f t="shared" ref="BP70:CM70" si="71">BP65+BP69</f>
        <v>811974.51493255608</v>
      </c>
      <c r="BQ70" s="107">
        <f t="shared" si="71"/>
        <v>748105.01493255608</v>
      </c>
      <c r="BR70" s="107">
        <f t="shared" si="71"/>
        <v>672847.05493255612</v>
      </c>
      <c r="BS70" s="107">
        <f t="shared" si="71"/>
        <v>605758.31493255612</v>
      </c>
      <c r="BT70" s="107">
        <f t="shared" si="71"/>
        <v>540499.18493255612</v>
      </c>
      <c r="BU70" s="107">
        <f t="shared" si="71"/>
        <v>485779.74493255612</v>
      </c>
      <c r="BV70" s="107">
        <f t="shared" si="71"/>
        <v>413895.52493255609</v>
      </c>
      <c r="BW70" s="107">
        <f t="shared" si="71"/>
        <v>363202.01493255608</v>
      </c>
      <c r="BX70" s="107">
        <f t="shared" si="71"/>
        <v>300695.37493255606</v>
      </c>
      <c r="BY70" s="107">
        <f t="shared" si="71"/>
        <v>223642.28493255607</v>
      </c>
      <c r="BZ70" s="107">
        <f t="shared" si="71"/>
        <v>158369.91493255607</v>
      </c>
      <c r="CA70" s="107">
        <f t="shared" si="71"/>
        <v>95458.414932556072</v>
      </c>
      <c r="CB70" s="107">
        <f t="shared" si="71"/>
        <v>117963.84493255608</v>
      </c>
      <c r="CC70" s="107">
        <f t="shared" si="71"/>
        <v>109376.35493255607</v>
      </c>
      <c r="CD70" s="107">
        <f t="shared" si="71"/>
        <v>98800.464932556075</v>
      </c>
      <c r="CE70" s="107">
        <f t="shared" si="71"/>
        <v>87311.994932556074</v>
      </c>
      <c r="CF70" s="107">
        <f t="shared" si="71"/>
        <v>79215.614932556069</v>
      </c>
      <c r="CG70" s="107">
        <f t="shared" si="71"/>
        <v>70753.524932556073</v>
      </c>
      <c r="CH70" s="107">
        <f t="shared" si="71"/>
        <v>57317.454932556073</v>
      </c>
      <c r="CI70" s="107">
        <f t="shared" si="71"/>
        <v>51794.114932556069</v>
      </c>
      <c r="CJ70" s="107">
        <f t="shared" si="71"/>
        <v>42498.764932556071</v>
      </c>
      <c r="CK70" s="107">
        <f t="shared" si="71"/>
        <v>24206.97493255607</v>
      </c>
      <c r="CL70" s="107">
        <f t="shared" si="71"/>
        <v>14639.310799443014</v>
      </c>
      <c r="CM70" s="107">
        <f t="shared" si="71"/>
        <v>5886.3773996180535</v>
      </c>
    </row>
    <row r="71" spans="1:91" x14ac:dyDescent="0.2"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7"/>
      <c r="CJ71" s="107"/>
      <c r="CK71" s="107"/>
      <c r="CL71" s="107"/>
      <c r="CM71" s="107"/>
    </row>
    <row r="72" spans="1:91" x14ac:dyDescent="0.2">
      <c r="A72" s="98" t="s">
        <v>263</v>
      </c>
      <c r="C72" s="106">
        <v>18238141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L72" s="25"/>
      <c r="CM72" s="25"/>
    </row>
    <row r="73" spans="1:91" s="113" customFormat="1" x14ac:dyDescent="0.2">
      <c r="A73" s="39"/>
      <c r="B73" s="39" t="s">
        <v>251</v>
      </c>
      <c r="C73" s="106">
        <v>25400341</v>
      </c>
      <c r="D73" s="107">
        <v>0</v>
      </c>
      <c r="E73" s="107">
        <f t="shared" ref="E73:AJ73" si="72">D78</f>
        <v>0</v>
      </c>
      <c r="F73" s="107">
        <f t="shared" si="72"/>
        <v>0</v>
      </c>
      <c r="G73" s="107">
        <f t="shared" si="72"/>
        <v>0</v>
      </c>
      <c r="H73" s="107">
        <f t="shared" si="72"/>
        <v>0</v>
      </c>
      <c r="I73" s="107">
        <f t="shared" si="72"/>
        <v>0</v>
      </c>
      <c r="J73" s="107">
        <f t="shared" si="72"/>
        <v>0</v>
      </c>
      <c r="K73" s="107">
        <f t="shared" si="72"/>
        <v>-259574.4351041629</v>
      </c>
      <c r="L73" s="107">
        <f t="shared" si="72"/>
        <v>-1160192.5600718707</v>
      </c>
      <c r="M73" s="107">
        <f t="shared" si="72"/>
        <v>-1804202.8365505976</v>
      </c>
      <c r="N73" s="107">
        <f t="shared" si="72"/>
        <v>-6614648.8215073012</v>
      </c>
      <c r="O73" s="107">
        <f t="shared" si="72"/>
        <v>-9528271.8154572863</v>
      </c>
      <c r="P73" s="107">
        <f t="shared" si="72"/>
        <v>-14002271.977446396</v>
      </c>
      <c r="Q73" s="107">
        <f t="shared" si="72"/>
        <v>-12117410.986555446</v>
      </c>
      <c r="R73" s="107">
        <f t="shared" si="72"/>
        <v>-9518396.587860899</v>
      </c>
      <c r="S73" s="107">
        <f t="shared" si="72"/>
        <v>-6454125.6201141467</v>
      </c>
      <c r="T73" s="107">
        <f t="shared" si="72"/>
        <v>-1745676.2127946271</v>
      </c>
      <c r="U73" s="107">
        <f t="shared" si="72"/>
        <v>14989607.997444928</v>
      </c>
      <c r="V73" s="107">
        <f t="shared" si="72"/>
        <v>17655675.841642328</v>
      </c>
      <c r="W73" s="107">
        <f t="shared" si="72"/>
        <v>17364823.07188141</v>
      </c>
      <c r="X73" s="107">
        <f t="shared" si="72"/>
        <v>16904585.967728365</v>
      </c>
      <c r="Y73" s="107">
        <f t="shared" si="72"/>
        <v>17981925.068773765</v>
      </c>
      <c r="Z73" s="107">
        <f t="shared" si="72"/>
        <v>17300106.695053339</v>
      </c>
      <c r="AA73" s="107">
        <f t="shared" si="72"/>
        <v>14916157.577532705</v>
      </c>
      <c r="AB73" s="107">
        <f t="shared" si="72"/>
        <v>16037516.444016727</v>
      </c>
      <c r="AC73" s="107">
        <f t="shared" si="72"/>
        <v>21159535.668430842</v>
      </c>
      <c r="AD73" s="107">
        <f t="shared" si="72"/>
        <v>30988801.84126202</v>
      </c>
      <c r="AE73" s="107">
        <f t="shared" si="72"/>
        <v>25068238.274840981</v>
      </c>
      <c r="AF73" s="107">
        <f t="shared" si="72"/>
        <v>29256078.961222235</v>
      </c>
      <c r="AG73" s="107">
        <f t="shared" si="72"/>
        <v>23866162.261298254</v>
      </c>
      <c r="AH73" s="107">
        <f t="shared" si="72"/>
        <v>24932956.895777456</v>
      </c>
      <c r="AI73" s="107">
        <f t="shared" si="72"/>
        <v>23644946.407900553</v>
      </c>
      <c r="AJ73" s="107">
        <f t="shared" si="72"/>
        <v>22315055.9176571</v>
      </c>
      <c r="AK73" s="107">
        <f t="shared" ref="AK73:BP73" si="73">AJ78</f>
        <v>22807188.845549203</v>
      </c>
      <c r="AL73" s="107">
        <f t="shared" si="73"/>
        <v>21141294.799857955</v>
      </c>
      <c r="AM73" s="107">
        <f t="shared" si="73"/>
        <v>17092874.883525915</v>
      </c>
      <c r="AN73" s="107">
        <f t="shared" si="73"/>
        <v>15715598.619786132</v>
      </c>
      <c r="AO73" s="107">
        <f t="shared" si="73"/>
        <v>17758339.303867556</v>
      </c>
      <c r="AP73" s="107">
        <f t="shared" si="73"/>
        <v>24760867.301574454</v>
      </c>
      <c r="AQ73" s="107">
        <f t="shared" si="73"/>
        <v>29239410.629998256</v>
      </c>
      <c r="AR73" s="107">
        <f t="shared" si="73"/>
        <v>36727932.188818634</v>
      </c>
      <c r="AS73" s="107">
        <f t="shared" si="73"/>
        <v>22959219.07097527</v>
      </c>
      <c r="AT73" s="107">
        <f t="shared" si="73"/>
        <v>25671533.848947242</v>
      </c>
      <c r="AU73" s="107">
        <f t="shared" si="73"/>
        <v>24885116.526730642</v>
      </c>
      <c r="AV73" s="107">
        <f t="shared" si="73"/>
        <v>23909241.450069562</v>
      </c>
      <c r="AW73" s="107">
        <f t="shared" si="73"/>
        <v>25531217.780379895</v>
      </c>
      <c r="AX73" s="107">
        <f t="shared" si="73"/>
        <v>21510519.595571816</v>
      </c>
      <c r="AY73" s="107">
        <f t="shared" si="73"/>
        <v>23062930.385091729</v>
      </c>
      <c r="AZ73" s="107">
        <f t="shared" si="73"/>
        <v>17510371.07669479</v>
      </c>
      <c r="BA73" s="107">
        <f t="shared" si="73"/>
        <v>15423462.66669479</v>
      </c>
      <c r="BB73" s="107">
        <f t="shared" si="73"/>
        <v>19366670.446694791</v>
      </c>
      <c r="BC73" s="107">
        <f t="shared" si="73"/>
        <v>21627728.656694792</v>
      </c>
      <c r="BD73" s="107">
        <f t="shared" si="73"/>
        <v>26237182.866694793</v>
      </c>
      <c r="BE73" s="107">
        <f t="shared" si="73"/>
        <v>9431413.42608729</v>
      </c>
      <c r="BF73" s="107">
        <f t="shared" si="73"/>
        <v>10847040.781086531</v>
      </c>
      <c r="BG73" s="107">
        <f t="shared" si="73"/>
        <v>9581931.9984122738</v>
      </c>
      <c r="BH73" s="107">
        <f t="shared" si="73"/>
        <v>6881842.5900291</v>
      </c>
      <c r="BI73" s="107">
        <f t="shared" si="73"/>
        <v>6208232.1008285973</v>
      </c>
      <c r="BJ73" s="107">
        <f t="shared" si="73"/>
        <v>991460.09481654968</v>
      </c>
      <c r="BK73" s="107">
        <f t="shared" si="73"/>
        <v>-2685103.9555606744</v>
      </c>
      <c r="BL73" s="107">
        <f t="shared" si="73"/>
        <v>-5571892.9236744614</v>
      </c>
      <c r="BM73" s="107">
        <f t="shared" si="73"/>
        <v>-2236315.6736744614</v>
      </c>
      <c r="BN73" s="107">
        <f t="shared" si="73"/>
        <v>-2402159.9436744615</v>
      </c>
      <c r="BO73" s="107">
        <f t="shared" si="73"/>
        <v>-2722276.1136744614</v>
      </c>
      <c r="BP73" s="107">
        <f t="shared" si="73"/>
        <v>-3407471.7636744613</v>
      </c>
      <c r="BQ73" s="107">
        <f t="shared" ref="BQ73:CM73" si="74">BP78</f>
        <v>4315803.0263255378</v>
      </c>
      <c r="BR73" s="107">
        <f t="shared" si="74"/>
        <v>3447493.0563255381</v>
      </c>
      <c r="BS73" s="107">
        <f t="shared" si="74"/>
        <v>2875717.9663255382</v>
      </c>
      <c r="BT73" s="107">
        <f t="shared" si="74"/>
        <v>2848434.1063255384</v>
      </c>
      <c r="BU73" s="107">
        <f t="shared" si="74"/>
        <v>2683150.7463255385</v>
      </c>
      <c r="BV73" s="107">
        <f t="shared" si="74"/>
        <v>2632860.7263255385</v>
      </c>
      <c r="BW73" s="107">
        <f t="shared" si="74"/>
        <v>5295418.3963255379</v>
      </c>
      <c r="BX73" s="107">
        <f t="shared" si="74"/>
        <v>7972606.436325538</v>
      </c>
      <c r="BY73" s="107">
        <f t="shared" si="74"/>
        <v>11215766.386325538</v>
      </c>
      <c r="BZ73" s="107">
        <f t="shared" si="74"/>
        <v>6943351.3863255382</v>
      </c>
      <c r="CA73" s="107">
        <f t="shared" si="74"/>
        <v>7503490.226325538</v>
      </c>
      <c r="CB73" s="107">
        <f t="shared" si="74"/>
        <v>8680580.7763255388</v>
      </c>
      <c r="CC73" s="107">
        <f t="shared" si="74"/>
        <v>1240901.8200000003</v>
      </c>
      <c r="CD73" s="107">
        <f t="shared" si="74"/>
        <v>1747765.7300000002</v>
      </c>
      <c r="CE73" s="107">
        <f t="shared" si="74"/>
        <v>2733671.6500000004</v>
      </c>
      <c r="CF73" s="107">
        <f t="shared" si="74"/>
        <v>2044954.0700000003</v>
      </c>
      <c r="CG73" s="107">
        <f t="shared" si="74"/>
        <v>2394164.9300000002</v>
      </c>
      <c r="CH73" s="107">
        <f t="shared" si="74"/>
        <v>617781.57000000007</v>
      </c>
      <c r="CI73" s="107">
        <f t="shared" si="74"/>
        <v>2651736.7199999997</v>
      </c>
      <c r="CJ73" s="107">
        <f t="shared" si="74"/>
        <v>5821625.6299999999</v>
      </c>
      <c r="CK73" s="107">
        <f t="shared" si="74"/>
        <v>5821625.6299999999</v>
      </c>
      <c r="CL73" s="107">
        <f t="shared" si="74"/>
        <v>5821625.6299999999</v>
      </c>
      <c r="CM73" s="107">
        <f t="shared" si="74"/>
        <v>5821625.6299999999</v>
      </c>
    </row>
    <row r="74" spans="1:91" s="108" customFormat="1" x14ac:dyDescent="0.2">
      <c r="A74" s="113"/>
      <c r="B74" s="108" t="s">
        <v>252</v>
      </c>
      <c r="C74" s="114"/>
      <c r="D74" s="251">
        <v>0</v>
      </c>
      <c r="E74" s="251">
        <v>0</v>
      </c>
      <c r="F74" s="251">
        <v>0</v>
      </c>
      <c r="G74" s="251">
        <v>0</v>
      </c>
      <c r="H74" s="251">
        <v>0</v>
      </c>
      <c r="I74" s="251">
        <v>0</v>
      </c>
      <c r="J74" s="251">
        <v>0</v>
      </c>
      <c r="K74" s="251">
        <v>0</v>
      </c>
      <c r="L74" s="251">
        <v>0</v>
      </c>
      <c r="M74" s="251">
        <v>0</v>
      </c>
      <c r="N74" s="251">
        <v>0</v>
      </c>
      <c r="O74" s="251">
        <v>0</v>
      </c>
      <c r="P74" s="251">
        <v>0</v>
      </c>
      <c r="Q74" s="251">
        <v>0</v>
      </c>
      <c r="R74" s="251">
        <v>0</v>
      </c>
      <c r="S74" s="251">
        <v>0</v>
      </c>
      <c r="T74" s="251">
        <v>14002271.977446396</v>
      </c>
      <c r="U74" s="251">
        <v>0</v>
      </c>
      <c r="V74" s="251">
        <v>0</v>
      </c>
      <c r="W74" s="251">
        <v>0</v>
      </c>
      <c r="X74" s="251">
        <v>0</v>
      </c>
      <c r="Y74" s="251">
        <v>0</v>
      </c>
      <c r="Z74" s="251">
        <v>0</v>
      </c>
      <c r="AA74" s="251">
        <v>0</v>
      </c>
      <c r="AB74" s="251">
        <v>0</v>
      </c>
      <c r="AC74" s="251">
        <v>0</v>
      </c>
      <c r="AD74" s="251">
        <v>0</v>
      </c>
      <c r="AE74" s="251">
        <v>0</v>
      </c>
      <c r="AF74" s="251">
        <v>-7625207.9764886107</v>
      </c>
      <c r="AG74" s="251">
        <v>0</v>
      </c>
      <c r="AH74" s="251">
        <v>0</v>
      </c>
      <c r="AI74" s="251">
        <v>0</v>
      </c>
      <c r="AJ74" s="251">
        <v>0</v>
      </c>
      <c r="AK74" s="251">
        <v>0</v>
      </c>
      <c r="AL74" s="251">
        <v>0</v>
      </c>
      <c r="AM74" s="251">
        <v>0</v>
      </c>
      <c r="AN74" s="251">
        <v>0</v>
      </c>
      <c r="AO74" s="251">
        <v>0</v>
      </c>
      <c r="AP74" s="251">
        <v>0</v>
      </c>
      <c r="AQ74" s="251">
        <v>0</v>
      </c>
      <c r="AR74" s="251">
        <v>-15715598.6197861</v>
      </c>
      <c r="AS74" s="251">
        <v>0</v>
      </c>
      <c r="AT74" s="251">
        <v>0</v>
      </c>
      <c r="AU74" s="251">
        <v>0</v>
      </c>
      <c r="AV74" s="251">
        <v>0</v>
      </c>
      <c r="AW74" s="251">
        <v>0</v>
      </c>
      <c r="AX74" s="251">
        <v>0</v>
      </c>
      <c r="AY74" s="251">
        <v>0</v>
      </c>
      <c r="AZ74" s="251">
        <v>0</v>
      </c>
      <c r="BA74" s="251">
        <v>0</v>
      </c>
      <c r="BB74" s="251">
        <v>0</v>
      </c>
      <c r="BC74" s="251">
        <v>0</v>
      </c>
      <c r="BD74" s="251">
        <v>-17510371.079999998</v>
      </c>
      <c r="BE74" s="251">
        <v>0</v>
      </c>
      <c r="BF74" s="251">
        <v>0</v>
      </c>
      <c r="BG74" s="251">
        <v>0</v>
      </c>
      <c r="BH74" s="251">
        <v>0</v>
      </c>
      <c r="BI74" s="251">
        <v>0</v>
      </c>
      <c r="BJ74" s="251">
        <v>0</v>
      </c>
      <c r="BK74" s="251">
        <v>0</v>
      </c>
      <c r="BL74" s="251">
        <v>0</v>
      </c>
      <c r="BM74" s="251">
        <v>0</v>
      </c>
      <c r="BN74" s="251">
        <v>0</v>
      </c>
      <c r="BO74" s="251">
        <v>0</v>
      </c>
      <c r="BP74" s="251">
        <v>5571892.9399999995</v>
      </c>
      <c r="BQ74" s="251">
        <v>0</v>
      </c>
      <c r="BR74" s="251">
        <v>0</v>
      </c>
      <c r="BS74" s="251">
        <v>0</v>
      </c>
      <c r="BT74" s="251">
        <v>0</v>
      </c>
      <c r="BU74" s="251">
        <v>0</v>
      </c>
      <c r="BV74" s="251">
        <v>0</v>
      </c>
      <c r="BW74" s="251">
        <v>0</v>
      </c>
      <c r="BX74" s="251">
        <v>0</v>
      </c>
      <c r="BY74" s="251">
        <v>0</v>
      </c>
      <c r="BZ74" s="251">
        <v>0</v>
      </c>
      <c r="CA74" s="251">
        <v>0</v>
      </c>
      <c r="CB74" s="251">
        <v>-7972606.436325538</v>
      </c>
      <c r="CC74" s="251">
        <v>0</v>
      </c>
      <c r="CD74" s="251">
        <v>0</v>
      </c>
      <c r="CE74" s="251">
        <v>0</v>
      </c>
      <c r="CF74" s="251">
        <v>0</v>
      </c>
      <c r="CG74" s="251">
        <v>0</v>
      </c>
      <c r="CH74" s="251">
        <v>0</v>
      </c>
      <c r="CI74" s="251">
        <v>0</v>
      </c>
      <c r="CJ74" s="251"/>
      <c r="CK74" s="251"/>
      <c r="CL74" s="251"/>
      <c r="CM74" s="251"/>
    </row>
    <row r="75" spans="1:91" x14ac:dyDescent="0.2">
      <c r="A75" s="113"/>
      <c r="B75" s="108" t="s">
        <v>368</v>
      </c>
      <c r="C75" s="114"/>
      <c r="D75" s="251">
        <v>0</v>
      </c>
      <c r="E75" s="251">
        <v>0</v>
      </c>
      <c r="F75" s="251">
        <v>0</v>
      </c>
      <c r="G75" s="251">
        <v>0</v>
      </c>
      <c r="H75" s="251">
        <v>0</v>
      </c>
      <c r="I75" s="251">
        <v>0</v>
      </c>
      <c r="J75" s="251">
        <v>0</v>
      </c>
      <c r="K75" s="251">
        <v>0</v>
      </c>
      <c r="L75" s="251">
        <v>0</v>
      </c>
      <c r="M75" s="251">
        <v>0</v>
      </c>
      <c r="N75" s="251">
        <v>0</v>
      </c>
      <c r="O75" s="251">
        <v>0</v>
      </c>
      <c r="P75" s="251">
        <v>0</v>
      </c>
      <c r="Q75" s="251">
        <v>0</v>
      </c>
      <c r="R75" s="251">
        <v>0</v>
      </c>
      <c r="S75" s="251">
        <v>0</v>
      </c>
      <c r="T75" s="251">
        <v>0</v>
      </c>
      <c r="U75" s="251">
        <v>0</v>
      </c>
      <c r="V75" s="251">
        <v>0</v>
      </c>
      <c r="W75" s="251">
        <v>0</v>
      </c>
      <c r="X75" s="251">
        <v>0</v>
      </c>
      <c r="Y75" s="251">
        <v>0</v>
      </c>
      <c r="Z75" s="251">
        <v>0</v>
      </c>
      <c r="AA75" s="251">
        <v>0</v>
      </c>
      <c r="AB75" s="251">
        <v>0</v>
      </c>
      <c r="AC75" s="251">
        <v>0</v>
      </c>
      <c r="AD75" s="251">
        <v>-12260387.240880318</v>
      </c>
      <c r="AE75" s="251">
        <v>-1098632.7100275056</v>
      </c>
      <c r="AF75" s="251">
        <v>76890.472524348646</v>
      </c>
      <c r="AG75" s="251">
        <v>-24374.116759902798</v>
      </c>
      <c r="AH75" s="251">
        <v>-1044.8710636990145</v>
      </c>
      <c r="AI75" s="251">
        <v>0</v>
      </c>
      <c r="AJ75" s="251">
        <v>0</v>
      </c>
      <c r="AK75" s="251">
        <v>0</v>
      </c>
      <c r="AL75" s="251">
        <v>0</v>
      </c>
      <c r="AM75" s="251">
        <v>0</v>
      </c>
      <c r="AN75" s="251">
        <v>0</v>
      </c>
      <c r="AO75" s="251">
        <v>0</v>
      </c>
      <c r="AP75" s="251">
        <v>0</v>
      </c>
      <c r="AQ75" s="251">
        <v>0</v>
      </c>
      <c r="AR75" s="251">
        <v>0</v>
      </c>
      <c r="AS75" s="251">
        <v>0</v>
      </c>
      <c r="AT75" s="251">
        <v>0</v>
      </c>
      <c r="AU75" s="251">
        <v>0</v>
      </c>
      <c r="AV75" s="251">
        <v>0</v>
      </c>
      <c r="AW75" s="251">
        <v>0</v>
      </c>
      <c r="AX75" s="251">
        <v>0</v>
      </c>
      <c r="AY75" s="251">
        <v>0</v>
      </c>
      <c r="AZ75" s="251">
        <v>0</v>
      </c>
      <c r="BA75" s="251">
        <v>0</v>
      </c>
      <c r="BB75" s="251">
        <v>0</v>
      </c>
      <c r="BC75" s="251">
        <v>0</v>
      </c>
      <c r="BD75" s="251">
        <v>0</v>
      </c>
      <c r="BE75" s="251">
        <v>0</v>
      </c>
      <c r="BF75" s="251">
        <v>0</v>
      </c>
      <c r="BG75" s="251">
        <v>0</v>
      </c>
      <c r="BH75" s="251">
        <v>0</v>
      </c>
      <c r="BI75" s="251">
        <v>0</v>
      </c>
      <c r="BJ75" s="251">
        <v>0</v>
      </c>
      <c r="BK75" s="251">
        <v>0</v>
      </c>
      <c r="BL75" s="251">
        <v>0</v>
      </c>
      <c r="BM75" s="251">
        <v>0</v>
      </c>
      <c r="BN75" s="251">
        <v>0</v>
      </c>
      <c r="BO75" s="251">
        <v>0</v>
      </c>
      <c r="BP75" s="251">
        <v>0</v>
      </c>
      <c r="BQ75" s="251">
        <v>0</v>
      </c>
      <c r="BR75" s="251">
        <v>0</v>
      </c>
      <c r="BS75" s="251">
        <v>0</v>
      </c>
      <c r="BT75" s="251">
        <v>0</v>
      </c>
      <c r="BU75" s="251">
        <v>0</v>
      </c>
      <c r="BV75" s="251">
        <v>0</v>
      </c>
      <c r="BW75" s="251">
        <v>0</v>
      </c>
      <c r="BX75" s="251">
        <v>0</v>
      </c>
      <c r="BY75" s="251">
        <v>0</v>
      </c>
      <c r="BZ75" s="251">
        <v>0</v>
      </c>
      <c r="CA75" s="251">
        <v>0</v>
      </c>
      <c r="CB75" s="251">
        <v>0</v>
      </c>
      <c r="CC75" s="251">
        <v>0</v>
      </c>
      <c r="CD75" s="251">
        <v>0</v>
      </c>
      <c r="CE75" s="251">
        <v>0</v>
      </c>
      <c r="CF75" s="251">
        <v>0</v>
      </c>
      <c r="CG75" s="251">
        <v>0</v>
      </c>
      <c r="CH75" s="251">
        <v>0</v>
      </c>
      <c r="CI75" s="251">
        <v>0</v>
      </c>
      <c r="CJ75" s="251"/>
      <c r="CK75" s="251"/>
      <c r="CL75" s="251"/>
      <c r="CM75" s="251"/>
    </row>
    <row r="76" spans="1:91" x14ac:dyDescent="0.2">
      <c r="A76" s="108"/>
      <c r="B76" s="108" t="s">
        <v>264</v>
      </c>
      <c r="C76" s="116"/>
      <c r="D76" s="251">
        <v>0</v>
      </c>
      <c r="E76" s="251">
        <v>0</v>
      </c>
      <c r="F76" s="251">
        <v>0</v>
      </c>
      <c r="G76" s="251">
        <v>0</v>
      </c>
      <c r="H76" s="251">
        <v>0</v>
      </c>
      <c r="I76" s="251">
        <v>0</v>
      </c>
      <c r="J76" s="251">
        <v>-259574.4351041629</v>
      </c>
      <c r="K76" s="251">
        <v>-900618.12496770767</v>
      </c>
      <c r="L76" s="251">
        <v>-644010.276478727</v>
      </c>
      <c r="M76" s="251">
        <v>-4810445.9849567031</v>
      </c>
      <c r="N76" s="251">
        <v>-2913622.9939499847</v>
      </c>
      <c r="O76" s="251">
        <v>-4474000.1619891087</v>
      </c>
      <c r="P76" s="251">
        <v>1884860.9908909495</v>
      </c>
      <c r="Q76" s="251">
        <v>2599014.3986945474</v>
      </c>
      <c r="R76" s="251">
        <v>3064270.9677467523</v>
      </c>
      <c r="S76" s="251">
        <v>4708449.4073195197</v>
      </c>
      <c r="T76" s="251">
        <v>2733012.2327931607</v>
      </c>
      <c r="U76" s="251">
        <v>2666067.8441973994</v>
      </c>
      <c r="V76" s="251">
        <v>-290852.76976091636</v>
      </c>
      <c r="W76" s="251">
        <v>-460237.10415304435</v>
      </c>
      <c r="X76" s="251">
        <v>1077339.1010454011</v>
      </c>
      <c r="Y76" s="251">
        <v>-681818.37372042553</v>
      </c>
      <c r="Z76" s="251">
        <v>-2383949.1175206346</v>
      </c>
      <c r="AA76" s="251">
        <v>1121358.866484022</v>
      </c>
      <c r="AB76" s="251">
        <v>5122019.2244141139</v>
      </c>
      <c r="AC76" s="251">
        <v>9829266.1728311796</v>
      </c>
      <c r="AD76" s="251">
        <v>6339823.6744592786</v>
      </c>
      <c r="AE76" s="251">
        <v>5286473.3964087609</v>
      </c>
      <c r="AF76" s="251">
        <v>2158400.8040402806</v>
      </c>
      <c r="AG76" s="251">
        <v>1091168.7512391056</v>
      </c>
      <c r="AH76" s="251">
        <v>-1286965.6168132029</v>
      </c>
      <c r="AI76" s="251">
        <v>-1329890.4902434519</v>
      </c>
      <c r="AJ76" s="251">
        <v>492132.92789210402</v>
      </c>
      <c r="AK76" s="251">
        <v>-1665894.045691248</v>
      </c>
      <c r="AL76" s="251">
        <v>-4048419.9163320381</v>
      </c>
      <c r="AM76" s="251">
        <v>-1377276.263739784</v>
      </c>
      <c r="AN76" s="251">
        <v>2042740.6840814257</v>
      </c>
      <c r="AO76" s="251">
        <v>7002527.9977068976</v>
      </c>
      <c r="AP76" s="251">
        <v>4478543.3284238027</v>
      </c>
      <c r="AQ76" s="251">
        <v>7488521.5588203799</v>
      </c>
      <c r="AR76" s="251">
        <v>1946885.5019427361</v>
      </c>
      <c r="AS76" s="251">
        <v>2712314.7779719727</v>
      </c>
      <c r="AT76" s="251">
        <v>-786417.32221660076</v>
      </c>
      <c r="AU76" s="251">
        <v>-975875.07666108187</v>
      </c>
      <c r="AV76" s="251">
        <v>1621976.3303103321</v>
      </c>
      <c r="AW76" s="251">
        <v>-4020698.1848080782</v>
      </c>
      <c r="AX76" s="251">
        <v>1552410.7895199116</v>
      </c>
      <c r="AY76" s="251">
        <v>-5552559.3083969383</v>
      </c>
      <c r="AZ76" s="251">
        <v>-2086908.41</v>
      </c>
      <c r="BA76" s="251">
        <v>3943207.78</v>
      </c>
      <c r="BB76" s="251">
        <v>2261058.21</v>
      </c>
      <c r="BC76" s="251">
        <v>4609454.21</v>
      </c>
      <c r="BD76" s="251">
        <v>704601.63939249376</v>
      </c>
      <c r="BE76" s="251">
        <v>1415627.3549992403</v>
      </c>
      <c r="BF76" s="251">
        <v>-1265108.782674256</v>
      </c>
      <c r="BG76" s="251">
        <v>-2700089.4083831734</v>
      </c>
      <c r="BH76" s="251">
        <v>-673610.48920050217</v>
      </c>
      <c r="BI76" s="251">
        <v>-5216772.0060120476</v>
      </c>
      <c r="BJ76" s="251">
        <v>-3676564.0503772241</v>
      </c>
      <c r="BK76" s="251">
        <v>-2886788.968113787</v>
      </c>
      <c r="BL76" s="251">
        <v>3335577.25</v>
      </c>
      <c r="BM76" s="251">
        <v>-165844.26999999999</v>
      </c>
      <c r="BN76" s="251">
        <v>-320116.17</v>
      </c>
      <c r="BO76" s="251">
        <v>-685195.65</v>
      </c>
      <c r="BP76" s="251">
        <v>2151381.85</v>
      </c>
      <c r="BQ76" s="251">
        <v>-868309.97</v>
      </c>
      <c r="BR76" s="251">
        <v>-571775.09</v>
      </c>
      <c r="BS76" s="251">
        <v>-27283.86</v>
      </c>
      <c r="BT76" s="251">
        <v>-165283.35999999999</v>
      </c>
      <c r="BU76" s="251">
        <v>-50290.02</v>
      </c>
      <c r="BV76" s="251">
        <v>2662557.67</v>
      </c>
      <c r="BW76" s="251">
        <v>2677188.04</v>
      </c>
      <c r="BX76" s="109">
        <f>'Schedule 7'!C40</f>
        <v>3243159.95</v>
      </c>
      <c r="BY76" s="109">
        <f>'Schedule 7'!D40</f>
        <v>-4272415</v>
      </c>
      <c r="BZ76" s="109">
        <f>'Schedule 7'!E40</f>
        <v>560138.84</v>
      </c>
      <c r="CA76" s="109">
        <f>'Schedule 7'!F40</f>
        <v>1177090.55</v>
      </c>
      <c r="CB76" s="109">
        <f>'Schedule 7'!G40</f>
        <v>532927.48</v>
      </c>
      <c r="CC76" s="109">
        <f>'Schedule 7'!H40</f>
        <v>506863.91</v>
      </c>
      <c r="CD76" s="109">
        <f>'Schedule 7'!I40</f>
        <v>985905.92</v>
      </c>
      <c r="CE76" s="109">
        <f>'Schedule 7'!J40</f>
        <v>-688717.58</v>
      </c>
      <c r="CF76" s="109">
        <f>'Schedule 7'!K40</f>
        <v>349210.86</v>
      </c>
      <c r="CG76" s="109">
        <f>'Schedule 7'!L40</f>
        <v>-1776383.36</v>
      </c>
      <c r="CH76" s="109">
        <f>'Schedule 7'!M40</f>
        <v>2033955.15</v>
      </c>
      <c r="CI76" s="109">
        <f>'Schedule 7'!N40</f>
        <v>3169888.91</v>
      </c>
      <c r="CJ76" s="109"/>
      <c r="CK76" s="109"/>
      <c r="CL76" s="109"/>
      <c r="CM76" s="109"/>
    </row>
    <row r="77" spans="1:91" x14ac:dyDescent="0.2">
      <c r="B77" s="39" t="s">
        <v>254</v>
      </c>
      <c r="D77" s="110">
        <f t="shared" ref="D77:AI77" si="75">SUM(D74:D76)</f>
        <v>0</v>
      </c>
      <c r="E77" s="110">
        <f t="shared" si="75"/>
        <v>0</v>
      </c>
      <c r="F77" s="110">
        <f t="shared" si="75"/>
        <v>0</v>
      </c>
      <c r="G77" s="110">
        <f t="shared" si="75"/>
        <v>0</v>
      </c>
      <c r="H77" s="110">
        <f t="shared" si="75"/>
        <v>0</v>
      </c>
      <c r="I77" s="110">
        <f t="shared" si="75"/>
        <v>0</v>
      </c>
      <c r="J77" s="110">
        <f t="shared" si="75"/>
        <v>-259574.4351041629</v>
      </c>
      <c r="K77" s="110">
        <f t="shared" si="75"/>
        <v>-900618.12496770767</v>
      </c>
      <c r="L77" s="110">
        <f t="shared" si="75"/>
        <v>-644010.276478727</v>
      </c>
      <c r="M77" s="110">
        <f t="shared" si="75"/>
        <v>-4810445.9849567031</v>
      </c>
      <c r="N77" s="110">
        <f t="shared" si="75"/>
        <v>-2913622.9939499847</v>
      </c>
      <c r="O77" s="110">
        <f t="shared" si="75"/>
        <v>-4474000.1619891087</v>
      </c>
      <c r="P77" s="110">
        <f t="shared" si="75"/>
        <v>1884860.9908909495</v>
      </c>
      <c r="Q77" s="110">
        <f t="shared" si="75"/>
        <v>2599014.3986945474</v>
      </c>
      <c r="R77" s="110">
        <f t="shared" si="75"/>
        <v>3064270.9677467523</v>
      </c>
      <c r="S77" s="110">
        <f t="shared" si="75"/>
        <v>4708449.4073195197</v>
      </c>
      <c r="T77" s="110">
        <f t="shared" si="75"/>
        <v>16735284.210239556</v>
      </c>
      <c r="U77" s="110">
        <f t="shared" si="75"/>
        <v>2666067.8441973994</v>
      </c>
      <c r="V77" s="110">
        <f t="shared" si="75"/>
        <v>-290852.76976091636</v>
      </c>
      <c r="W77" s="110">
        <f t="shared" si="75"/>
        <v>-460237.10415304435</v>
      </c>
      <c r="X77" s="110">
        <f t="shared" si="75"/>
        <v>1077339.1010454011</v>
      </c>
      <c r="Y77" s="110">
        <f t="shared" si="75"/>
        <v>-681818.37372042553</v>
      </c>
      <c r="Z77" s="110">
        <f t="shared" si="75"/>
        <v>-2383949.1175206346</v>
      </c>
      <c r="AA77" s="110">
        <f t="shared" si="75"/>
        <v>1121358.866484022</v>
      </c>
      <c r="AB77" s="110">
        <f t="shared" si="75"/>
        <v>5122019.2244141139</v>
      </c>
      <c r="AC77" s="110">
        <f t="shared" si="75"/>
        <v>9829266.1728311796</v>
      </c>
      <c r="AD77" s="110">
        <f t="shared" si="75"/>
        <v>-5920563.5664210394</v>
      </c>
      <c r="AE77" s="110">
        <f t="shared" si="75"/>
        <v>4187840.6863812553</v>
      </c>
      <c r="AF77" s="110">
        <f t="shared" si="75"/>
        <v>-5389916.699923981</v>
      </c>
      <c r="AG77" s="110">
        <f t="shared" si="75"/>
        <v>1066794.6344792028</v>
      </c>
      <c r="AH77" s="110">
        <f t="shared" si="75"/>
        <v>-1288010.4878769019</v>
      </c>
      <c r="AI77" s="110">
        <f t="shared" si="75"/>
        <v>-1329890.4902434519</v>
      </c>
      <c r="AJ77" s="110">
        <f t="shared" ref="AJ77:BO77" si="76">SUM(AJ74:AJ76)</f>
        <v>492132.92789210402</v>
      </c>
      <c r="AK77" s="110">
        <f t="shared" si="76"/>
        <v>-1665894.045691248</v>
      </c>
      <c r="AL77" s="110">
        <f t="shared" si="76"/>
        <v>-4048419.9163320381</v>
      </c>
      <c r="AM77" s="110">
        <f t="shared" si="76"/>
        <v>-1377276.263739784</v>
      </c>
      <c r="AN77" s="110">
        <f t="shared" si="76"/>
        <v>2042740.6840814257</v>
      </c>
      <c r="AO77" s="110">
        <f t="shared" si="76"/>
        <v>7002527.9977068976</v>
      </c>
      <c r="AP77" s="110">
        <f t="shared" si="76"/>
        <v>4478543.3284238027</v>
      </c>
      <c r="AQ77" s="110">
        <f t="shared" si="76"/>
        <v>7488521.5588203799</v>
      </c>
      <c r="AR77" s="110">
        <f t="shared" si="76"/>
        <v>-13768713.117843363</v>
      </c>
      <c r="AS77" s="110">
        <f t="shared" si="76"/>
        <v>2712314.7779719727</v>
      </c>
      <c r="AT77" s="110">
        <f t="shared" si="76"/>
        <v>-786417.32221660076</v>
      </c>
      <c r="AU77" s="110">
        <f t="shared" si="76"/>
        <v>-975875.07666108187</v>
      </c>
      <c r="AV77" s="110">
        <f t="shared" si="76"/>
        <v>1621976.3303103321</v>
      </c>
      <c r="AW77" s="110">
        <f t="shared" si="76"/>
        <v>-4020698.1848080782</v>
      </c>
      <c r="AX77" s="110">
        <f t="shared" si="76"/>
        <v>1552410.7895199116</v>
      </c>
      <c r="AY77" s="110">
        <f t="shared" si="76"/>
        <v>-5552559.3083969383</v>
      </c>
      <c r="AZ77" s="110">
        <f t="shared" si="76"/>
        <v>-2086908.41</v>
      </c>
      <c r="BA77" s="110">
        <f t="shared" si="76"/>
        <v>3943207.78</v>
      </c>
      <c r="BB77" s="110">
        <f t="shared" si="76"/>
        <v>2261058.21</v>
      </c>
      <c r="BC77" s="110">
        <f t="shared" si="76"/>
        <v>4609454.21</v>
      </c>
      <c r="BD77" s="110">
        <f t="shared" si="76"/>
        <v>-16805769.440607503</v>
      </c>
      <c r="BE77" s="110">
        <f t="shared" si="76"/>
        <v>1415627.3549992403</v>
      </c>
      <c r="BF77" s="110">
        <f t="shared" si="76"/>
        <v>-1265108.782674256</v>
      </c>
      <c r="BG77" s="110">
        <f t="shared" si="76"/>
        <v>-2700089.4083831734</v>
      </c>
      <c r="BH77" s="110">
        <f t="shared" si="76"/>
        <v>-673610.48920050217</v>
      </c>
      <c r="BI77" s="110">
        <f t="shared" si="76"/>
        <v>-5216772.0060120476</v>
      </c>
      <c r="BJ77" s="110">
        <f t="shared" si="76"/>
        <v>-3676564.0503772241</v>
      </c>
      <c r="BK77" s="110">
        <f t="shared" si="76"/>
        <v>-2886788.968113787</v>
      </c>
      <c r="BL77" s="110">
        <f t="shared" si="76"/>
        <v>3335577.25</v>
      </c>
      <c r="BM77" s="110">
        <f t="shared" si="76"/>
        <v>-165844.26999999999</v>
      </c>
      <c r="BN77" s="110">
        <f t="shared" si="76"/>
        <v>-320116.17</v>
      </c>
      <c r="BO77" s="110">
        <f t="shared" si="76"/>
        <v>-685195.65</v>
      </c>
      <c r="BP77" s="110">
        <f t="shared" ref="BP77:CM77" si="77">SUM(BP74:BP76)</f>
        <v>7723274.7899999991</v>
      </c>
      <c r="BQ77" s="110">
        <f t="shared" si="77"/>
        <v>-868309.97</v>
      </c>
      <c r="BR77" s="110">
        <f t="shared" si="77"/>
        <v>-571775.09</v>
      </c>
      <c r="BS77" s="110">
        <f t="shared" si="77"/>
        <v>-27283.86</v>
      </c>
      <c r="BT77" s="110">
        <f t="shared" si="77"/>
        <v>-165283.35999999999</v>
      </c>
      <c r="BU77" s="110">
        <f t="shared" si="77"/>
        <v>-50290.02</v>
      </c>
      <c r="BV77" s="110">
        <f t="shared" si="77"/>
        <v>2662557.67</v>
      </c>
      <c r="BW77" s="110">
        <f t="shared" si="77"/>
        <v>2677188.04</v>
      </c>
      <c r="BX77" s="110">
        <f t="shared" si="77"/>
        <v>3243159.95</v>
      </c>
      <c r="BY77" s="110">
        <f t="shared" si="77"/>
        <v>-4272415</v>
      </c>
      <c r="BZ77" s="110">
        <f t="shared" si="77"/>
        <v>560138.84</v>
      </c>
      <c r="CA77" s="110">
        <f t="shared" si="77"/>
        <v>1177090.55</v>
      </c>
      <c r="CB77" s="110">
        <f t="shared" si="77"/>
        <v>-7439678.9563255385</v>
      </c>
      <c r="CC77" s="110">
        <f t="shared" si="77"/>
        <v>506863.91</v>
      </c>
      <c r="CD77" s="110">
        <f t="shared" si="77"/>
        <v>985905.92</v>
      </c>
      <c r="CE77" s="110">
        <f t="shared" si="77"/>
        <v>-688717.58</v>
      </c>
      <c r="CF77" s="110">
        <f t="shared" si="77"/>
        <v>349210.86</v>
      </c>
      <c r="CG77" s="110">
        <f t="shared" si="77"/>
        <v>-1776383.36</v>
      </c>
      <c r="CH77" s="110">
        <f t="shared" si="77"/>
        <v>2033955.15</v>
      </c>
      <c r="CI77" s="110">
        <f t="shared" si="77"/>
        <v>3169888.91</v>
      </c>
      <c r="CJ77" s="110">
        <f t="shared" si="77"/>
        <v>0</v>
      </c>
      <c r="CK77" s="110">
        <f t="shared" si="77"/>
        <v>0</v>
      </c>
      <c r="CL77" s="110">
        <f t="shared" si="77"/>
        <v>0</v>
      </c>
      <c r="CM77" s="110">
        <f t="shared" si="77"/>
        <v>0</v>
      </c>
    </row>
    <row r="78" spans="1:91" x14ac:dyDescent="0.2">
      <c r="B78" s="39" t="s">
        <v>255</v>
      </c>
      <c r="D78" s="107">
        <f t="shared" ref="D78:AI78" si="78">D73+D77</f>
        <v>0</v>
      </c>
      <c r="E78" s="107">
        <f t="shared" si="78"/>
        <v>0</v>
      </c>
      <c r="F78" s="107">
        <f t="shared" si="78"/>
        <v>0</v>
      </c>
      <c r="G78" s="107">
        <f t="shared" si="78"/>
        <v>0</v>
      </c>
      <c r="H78" s="107">
        <f t="shared" si="78"/>
        <v>0</v>
      </c>
      <c r="I78" s="107">
        <f t="shared" si="78"/>
        <v>0</v>
      </c>
      <c r="J78" s="107">
        <f t="shared" si="78"/>
        <v>-259574.4351041629</v>
      </c>
      <c r="K78" s="107">
        <f t="shared" si="78"/>
        <v>-1160192.5600718707</v>
      </c>
      <c r="L78" s="107">
        <f t="shared" si="78"/>
        <v>-1804202.8365505976</v>
      </c>
      <c r="M78" s="107">
        <f t="shared" si="78"/>
        <v>-6614648.8215073012</v>
      </c>
      <c r="N78" s="107">
        <f t="shared" si="78"/>
        <v>-9528271.8154572863</v>
      </c>
      <c r="O78" s="107">
        <f t="shared" si="78"/>
        <v>-14002271.977446396</v>
      </c>
      <c r="P78" s="107">
        <f t="shared" si="78"/>
        <v>-12117410.986555446</v>
      </c>
      <c r="Q78" s="107">
        <f t="shared" si="78"/>
        <v>-9518396.587860899</v>
      </c>
      <c r="R78" s="107">
        <f t="shared" si="78"/>
        <v>-6454125.6201141467</v>
      </c>
      <c r="S78" s="107">
        <f t="shared" si="78"/>
        <v>-1745676.2127946271</v>
      </c>
      <c r="T78" s="107">
        <f t="shared" si="78"/>
        <v>14989607.997444928</v>
      </c>
      <c r="U78" s="107">
        <f t="shared" si="78"/>
        <v>17655675.841642328</v>
      </c>
      <c r="V78" s="107">
        <f t="shared" si="78"/>
        <v>17364823.07188141</v>
      </c>
      <c r="W78" s="107">
        <f t="shared" si="78"/>
        <v>16904585.967728365</v>
      </c>
      <c r="X78" s="107">
        <f t="shared" si="78"/>
        <v>17981925.068773765</v>
      </c>
      <c r="Y78" s="107">
        <f t="shared" si="78"/>
        <v>17300106.695053339</v>
      </c>
      <c r="Z78" s="107">
        <f t="shared" si="78"/>
        <v>14916157.577532705</v>
      </c>
      <c r="AA78" s="107">
        <f t="shared" si="78"/>
        <v>16037516.444016727</v>
      </c>
      <c r="AB78" s="107">
        <f t="shared" si="78"/>
        <v>21159535.668430842</v>
      </c>
      <c r="AC78" s="107">
        <f t="shared" si="78"/>
        <v>30988801.84126202</v>
      </c>
      <c r="AD78" s="107">
        <f t="shared" si="78"/>
        <v>25068238.274840981</v>
      </c>
      <c r="AE78" s="107">
        <f t="shared" si="78"/>
        <v>29256078.961222235</v>
      </c>
      <c r="AF78" s="107">
        <f t="shared" si="78"/>
        <v>23866162.261298254</v>
      </c>
      <c r="AG78" s="107">
        <f t="shared" si="78"/>
        <v>24932956.895777456</v>
      </c>
      <c r="AH78" s="107">
        <f t="shared" si="78"/>
        <v>23644946.407900553</v>
      </c>
      <c r="AI78" s="107">
        <f t="shared" si="78"/>
        <v>22315055.9176571</v>
      </c>
      <c r="AJ78" s="107">
        <f t="shared" ref="AJ78:BO78" si="79">AJ73+AJ77</f>
        <v>22807188.845549203</v>
      </c>
      <c r="AK78" s="107">
        <f t="shared" si="79"/>
        <v>21141294.799857955</v>
      </c>
      <c r="AL78" s="107">
        <f t="shared" si="79"/>
        <v>17092874.883525915</v>
      </c>
      <c r="AM78" s="107">
        <f t="shared" si="79"/>
        <v>15715598.619786132</v>
      </c>
      <c r="AN78" s="107">
        <f t="shared" si="79"/>
        <v>17758339.303867556</v>
      </c>
      <c r="AO78" s="107">
        <f t="shared" si="79"/>
        <v>24760867.301574454</v>
      </c>
      <c r="AP78" s="107">
        <f t="shared" si="79"/>
        <v>29239410.629998256</v>
      </c>
      <c r="AQ78" s="107">
        <f t="shared" si="79"/>
        <v>36727932.188818634</v>
      </c>
      <c r="AR78" s="107">
        <f t="shared" si="79"/>
        <v>22959219.07097527</v>
      </c>
      <c r="AS78" s="107">
        <f t="shared" si="79"/>
        <v>25671533.848947242</v>
      </c>
      <c r="AT78" s="107">
        <f t="shared" si="79"/>
        <v>24885116.526730642</v>
      </c>
      <c r="AU78" s="107">
        <f t="shared" si="79"/>
        <v>23909241.450069562</v>
      </c>
      <c r="AV78" s="107">
        <f t="shared" si="79"/>
        <v>25531217.780379895</v>
      </c>
      <c r="AW78" s="107">
        <f t="shared" si="79"/>
        <v>21510519.595571816</v>
      </c>
      <c r="AX78" s="107">
        <f t="shared" si="79"/>
        <v>23062930.385091729</v>
      </c>
      <c r="AY78" s="107">
        <f t="shared" si="79"/>
        <v>17510371.07669479</v>
      </c>
      <c r="AZ78" s="107">
        <f t="shared" si="79"/>
        <v>15423462.66669479</v>
      </c>
      <c r="BA78" s="107">
        <f t="shared" si="79"/>
        <v>19366670.446694791</v>
      </c>
      <c r="BB78" s="107">
        <f t="shared" si="79"/>
        <v>21627728.656694792</v>
      </c>
      <c r="BC78" s="107">
        <f t="shared" si="79"/>
        <v>26237182.866694793</v>
      </c>
      <c r="BD78" s="107">
        <f t="shared" si="79"/>
        <v>9431413.42608729</v>
      </c>
      <c r="BE78" s="107">
        <f t="shared" si="79"/>
        <v>10847040.781086531</v>
      </c>
      <c r="BF78" s="107">
        <f t="shared" si="79"/>
        <v>9581931.9984122738</v>
      </c>
      <c r="BG78" s="107">
        <f t="shared" si="79"/>
        <v>6881842.5900291</v>
      </c>
      <c r="BH78" s="107">
        <f t="shared" si="79"/>
        <v>6208232.1008285973</v>
      </c>
      <c r="BI78" s="107">
        <f t="shared" si="79"/>
        <v>991460.09481654968</v>
      </c>
      <c r="BJ78" s="107">
        <f t="shared" si="79"/>
        <v>-2685103.9555606744</v>
      </c>
      <c r="BK78" s="107">
        <f t="shared" si="79"/>
        <v>-5571892.9236744614</v>
      </c>
      <c r="BL78" s="107">
        <f t="shared" si="79"/>
        <v>-2236315.6736744614</v>
      </c>
      <c r="BM78" s="107">
        <f t="shared" si="79"/>
        <v>-2402159.9436744615</v>
      </c>
      <c r="BN78" s="107">
        <f t="shared" si="79"/>
        <v>-2722276.1136744614</v>
      </c>
      <c r="BO78" s="107">
        <f t="shared" si="79"/>
        <v>-3407471.7636744613</v>
      </c>
      <c r="BP78" s="107">
        <f t="shared" ref="BP78:CM78" si="80">BP73+BP77</f>
        <v>4315803.0263255378</v>
      </c>
      <c r="BQ78" s="107">
        <f t="shared" si="80"/>
        <v>3447493.0563255381</v>
      </c>
      <c r="BR78" s="107">
        <f t="shared" si="80"/>
        <v>2875717.9663255382</v>
      </c>
      <c r="BS78" s="107">
        <f t="shared" si="80"/>
        <v>2848434.1063255384</v>
      </c>
      <c r="BT78" s="107">
        <f t="shared" si="80"/>
        <v>2683150.7463255385</v>
      </c>
      <c r="BU78" s="107">
        <f t="shared" si="80"/>
        <v>2632860.7263255385</v>
      </c>
      <c r="BV78" s="107">
        <f t="shared" si="80"/>
        <v>5295418.3963255379</v>
      </c>
      <c r="BW78" s="107">
        <f t="shared" si="80"/>
        <v>7972606.436325538</v>
      </c>
      <c r="BX78" s="107">
        <f t="shared" si="80"/>
        <v>11215766.386325538</v>
      </c>
      <c r="BY78" s="107">
        <f t="shared" si="80"/>
        <v>6943351.3863255382</v>
      </c>
      <c r="BZ78" s="107">
        <f t="shared" si="80"/>
        <v>7503490.226325538</v>
      </c>
      <c r="CA78" s="107">
        <f t="shared" si="80"/>
        <v>8680580.7763255388</v>
      </c>
      <c r="CB78" s="107">
        <f t="shared" si="80"/>
        <v>1240901.8200000003</v>
      </c>
      <c r="CC78" s="107">
        <f t="shared" si="80"/>
        <v>1747765.7300000002</v>
      </c>
      <c r="CD78" s="107">
        <f t="shared" si="80"/>
        <v>2733671.6500000004</v>
      </c>
      <c r="CE78" s="107">
        <f t="shared" si="80"/>
        <v>2044954.0700000003</v>
      </c>
      <c r="CF78" s="107">
        <f t="shared" si="80"/>
        <v>2394164.9300000002</v>
      </c>
      <c r="CG78" s="107">
        <f t="shared" si="80"/>
        <v>617781.57000000007</v>
      </c>
      <c r="CH78" s="107">
        <f t="shared" si="80"/>
        <v>2651736.7199999997</v>
      </c>
      <c r="CI78" s="107">
        <f t="shared" si="80"/>
        <v>5821625.6299999999</v>
      </c>
      <c r="CJ78" s="107">
        <f t="shared" si="80"/>
        <v>5821625.6299999999</v>
      </c>
      <c r="CK78" s="107">
        <f t="shared" si="80"/>
        <v>5821625.6299999999</v>
      </c>
      <c r="CL78" s="107">
        <f t="shared" si="80"/>
        <v>5821625.6299999999</v>
      </c>
      <c r="CM78" s="107">
        <f t="shared" si="80"/>
        <v>5821625.6299999999</v>
      </c>
    </row>
    <row r="79" spans="1:91" x14ac:dyDescent="0.2">
      <c r="CI79" s="107"/>
      <c r="CJ79" s="107"/>
      <c r="CK79" s="107"/>
      <c r="CL79" s="107"/>
      <c r="CM79" s="107"/>
    </row>
    <row r="80" spans="1:91" x14ac:dyDescent="0.2">
      <c r="A80" s="28" t="s">
        <v>367</v>
      </c>
      <c r="B80" s="25"/>
      <c r="C80" s="106">
        <v>18238151</v>
      </c>
      <c r="CI80" s="107"/>
      <c r="CJ80" s="107"/>
      <c r="CK80" s="107"/>
      <c r="CL80" s="107"/>
      <c r="CM80" s="107"/>
    </row>
    <row r="81" spans="1:91" x14ac:dyDescent="0.2">
      <c r="A81" s="25"/>
      <c r="B81" s="25" t="s">
        <v>251</v>
      </c>
      <c r="C81" s="106">
        <v>25400351</v>
      </c>
      <c r="D81" s="107">
        <v>0</v>
      </c>
      <c r="E81" s="107">
        <f t="shared" ref="E81:AJ81" si="81">D89</f>
        <v>0</v>
      </c>
      <c r="F81" s="107">
        <f t="shared" si="81"/>
        <v>0</v>
      </c>
      <c r="G81" s="107">
        <f t="shared" si="81"/>
        <v>0</v>
      </c>
      <c r="H81" s="107">
        <f t="shared" si="81"/>
        <v>0</v>
      </c>
      <c r="I81" s="107">
        <f t="shared" si="81"/>
        <v>0</v>
      </c>
      <c r="J81" s="107">
        <f t="shared" si="81"/>
        <v>0</v>
      </c>
      <c r="K81" s="107">
        <f t="shared" si="81"/>
        <v>-798798.78402760613</v>
      </c>
      <c r="L81" s="107">
        <f t="shared" si="81"/>
        <v>-1490351.1108322239</v>
      </c>
      <c r="M81" s="107">
        <f t="shared" si="81"/>
        <v>-1341860.1882610703</v>
      </c>
      <c r="N81" s="107">
        <f t="shared" si="81"/>
        <v>-2126962.0051336051</v>
      </c>
      <c r="O81" s="107">
        <f t="shared" si="81"/>
        <v>-874146.90644622152</v>
      </c>
      <c r="P81" s="107">
        <f t="shared" si="81"/>
        <v>-986702.76894721086</v>
      </c>
      <c r="Q81" s="107">
        <f t="shared" si="81"/>
        <v>-90236.453150460962</v>
      </c>
      <c r="R81" s="107">
        <f t="shared" si="81"/>
        <v>1210643.6671675376</v>
      </c>
      <c r="S81" s="107">
        <f t="shared" si="81"/>
        <v>2933879.212117455</v>
      </c>
      <c r="T81" s="107">
        <f t="shared" si="81"/>
        <v>4320636.2710700501</v>
      </c>
      <c r="U81" s="107">
        <f t="shared" si="81"/>
        <v>4913560.0568695553</v>
      </c>
      <c r="V81" s="107">
        <f t="shared" si="81"/>
        <v>5595606.3186217556</v>
      </c>
      <c r="W81" s="107">
        <f t="shared" si="81"/>
        <v>4372833.6032036729</v>
      </c>
      <c r="X81" s="107">
        <f t="shared" si="81"/>
        <v>3873122.3102566358</v>
      </c>
      <c r="Y81" s="107">
        <f t="shared" si="81"/>
        <v>4693121.1343029663</v>
      </c>
      <c r="Z81" s="107">
        <f t="shared" si="81"/>
        <v>4946799.2963200621</v>
      </c>
      <c r="AA81" s="107">
        <f t="shared" si="81"/>
        <v>5437445.8732493883</v>
      </c>
      <c r="AB81" s="107">
        <f t="shared" si="81"/>
        <v>6586519.438939156</v>
      </c>
      <c r="AC81" s="107">
        <f t="shared" si="81"/>
        <v>8133437.2683325233</v>
      </c>
      <c r="AD81" s="107">
        <f t="shared" si="81"/>
        <v>10320185.749644728</v>
      </c>
      <c r="AE81" s="107">
        <f t="shared" si="81"/>
        <v>11478259.418572361</v>
      </c>
      <c r="AF81" s="107">
        <f t="shared" si="81"/>
        <v>12524149.451829873</v>
      </c>
      <c r="AG81" s="107">
        <f t="shared" si="81"/>
        <v>6334145.3561062617</v>
      </c>
      <c r="AH81" s="107">
        <f t="shared" si="81"/>
        <v>6135616.1430688119</v>
      </c>
      <c r="AI81" s="107">
        <f t="shared" si="81"/>
        <v>4519401.5024010316</v>
      </c>
      <c r="AJ81" s="107">
        <f t="shared" si="81"/>
        <v>4298626.2883400004</v>
      </c>
      <c r="AK81" s="107">
        <f t="shared" ref="AK81:BP81" si="82">AJ89</f>
        <v>5630275.6251778835</v>
      </c>
      <c r="AL81" s="107">
        <f t="shared" si="82"/>
        <v>5872344.6480852487</v>
      </c>
      <c r="AM81" s="107">
        <f t="shared" si="82"/>
        <v>5545750.6741043041</v>
      </c>
      <c r="AN81" s="107">
        <f t="shared" si="82"/>
        <v>6300829.8066012636</v>
      </c>
      <c r="AO81" s="107">
        <f t="shared" si="82"/>
        <v>6939157.1952584609</v>
      </c>
      <c r="AP81" s="107">
        <f t="shared" si="82"/>
        <v>8253338.6790596191</v>
      </c>
      <c r="AQ81" s="107">
        <f t="shared" si="82"/>
        <v>10380222.857262839</v>
      </c>
      <c r="AR81" s="107">
        <f t="shared" si="82"/>
        <v>12925193.42148035</v>
      </c>
      <c r="AS81" s="107">
        <f t="shared" si="82"/>
        <v>6875588.1064006174</v>
      </c>
      <c r="AT81" s="107">
        <f t="shared" si="82"/>
        <v>7776620.2992339451</v>
      </c>
      <c r="AU81" s="107">
        <f t="shared" si="82"/>
        <v>7922160.5513987709</v>
      </c>
      <c r="AV81" s="107">
        <f t="shared" si="82"/>
        <v>8316676.9558560709</v>
      </c>
      <c r="AW81" s="107">
        <f t="shared" si="82"/>
        <v>9317556.2151225023</v>
      </c>
      <c r="AX81" s="107">
        <f t="shared" si="82"/>
        <v>10326840.593032785</v>
      </c>
      <c r="AY81" s="107">
        <f t="shared" si="82"/>
        <v>12198922.913333368</v>
      </c>
      <c r="AZ81" s="107">
        <f t="shared" si="82"/>
        <v>12265263.755202807</v>
      </c>
      <c r="BA81" s="107">
        <f t="shared" si="82"/>
        <v>12804511.035202807</v>
      </c>
      <c r="BB81" s="107">
        <f t="shared" si="82"/>
        <v>14817814.035202807</v>
      </c>
      <c r="BC81" s="107">
        <f t="shared" si="82"/>
        <v>16459660.555202806</v>
      </c>
      <c r="BD81" s="107">
        <f t="shared" si="82"/>
        <v>18484497.405202806</v>
      </c>
      <c r="BE81" s="107">
        <f t="shared" si="82"/>
        <v>6724353.7260972951</v>
      </c>
      <c r="BF81" s="107">
        <f t="shared" si="82"/>
        <v>7620705.5153281586</v>
      </c>
      <c r="BG81" s="107">
        <f t="shared" si="82"/>
        <v>7622985.8228380186</v>
      </c>
      <c r="BH81" s="107">
        <f t="shared" si="82"/>
        <v>7507538.3956721155</v>
      </c>
      <c r="BI81" s="107">
        <f t="shared" si="82"/>
        <v>9132118.3456933908</v>
      </c>
      <c r="BJ81" s="107">
        <f t="shared" si="82"/>
        <v>9729683.4740172625</v>
      </c>
      <c r="BK81" s="107">
        <f t="shared" si="82"/>
        <v>10997300.627890777</v>
      </c>
      <c r="BL81" s="107">
        <f t="shared" si="82"/>
        <v>11496655.73935465</v>
      </c>
      <c r="BM81" s="107">
        <f t="shared" si="82"/>
        <v>9.3546491116285324E-3</v>
      </c>
      <c r="BN81" s="107">
        <f t="shared" si="82"/>
        <v>9.3546491116285324E-3</v>
      </c>
      <c r="BO81" s="107">
        <f t="shared" si="82"/>
        <v>9.3546491116285324E-3</v>
      </c>
      <c r="BP81" s="107">
        <f t="shared" si="82"/>
        <v>9.3546491116285324E-3</v>
      </c>
      <c r="BQ81" s="107">
        <f t="shared" ref="BQ81:CM81" si="83">BP89</f>
        <v>9.3546491116285324E-3</v>
      </c>
      <c r="BR81" s="107">
        <f t="shared" si="83"/>
        <v>9.3546491116285324E-3</v>
      </c>
      <c r="BS81" s="107">
        <f t="shared" si="83"/>
        <v>9.3546491116285324E-3</v>
      </c>
      <c r="BT81" s="107">
        <f t="shared" si="83"/>
        <v>9.3546491116285324E-3</v>
      </c>
      <c r="BU81" s="107">
        <f t="shared" si="83"/>
        <v>9.3546491116285324E-3</v>
      </c>
      <c r="BV81" s="107">
        <f t="shared" si="83"/>
        <v>9.3546491116285324E-3</v>
      </c>
      <c r="BW81" s="107">
        <f t="shared" si="83"/>
        <v>9.3546491116285324E-3</v>
      </c>
      <c r="BX81" s="107">
        <f t="shared" si="83"/>
        <v>-6.453508883714678E-4</v>
      </c>
      <c r="BY81" s="107">
        <f t="shared" si="83"/>
        <v>-6.453508883714678E-4</v>
      </c>
      <c r="BZ81" s="107">
        <f t="shared" si="83"/>
        <v>-6.453508883714678E-4</v>
      </c>
      <c r="CA81" s="107">
        <f t="shared" si="83"/>
        <v>-6.453508883714678E-4</v>
      </c>
      <c r="CB81" s="107">
        <f t="shared" si="83"/>
        <v>-6.453508883714678E-4</v>
      </c>
      <c r="CC81" s="107">
        <f t="shared" si="83"/>
        <v>-6.453508883714678E-4</v>
      </c>
      <c r="CD81" s="107">
        <f t="shared" si="83"/>
        <v>-6.453508883714678E-4</v>
      </c>
      <c r="CE81" s="107">
        <f t="shared" si="83"/>
        <v>-6.453508883714678E-4</v>
      </c>
      <c r="CF81" s="107">
        <f t="shared" si="83"/>
        <v>-6.453508883714678E-4</v>
      </c>
      <c r="CG81" s="107">
        <f t="shared" si="83"/>
        <v>-6.453508883714678E-4</v>
      </c>
      <c r="CH81" s="107">
        <f t="shared" si="83"/>
        <v>-6.453508883714678E-4</v>
      </c>
      <c r="CI81" s="107">
        <f t="shared" si="83"/>
        <v>-6.453508883714678E-4</v>
      </c>
      <c r="CJ81" s="107">
        <f t="shared" si="83"/>
        <v>-6.453508883714678E-4</v>
      </c>
      <c r="CK81" s="107">
        <f t="shared" si="83"/>
        <v>-6.453508883714678E-4</v>
      </c>
      <c r="CL81" s="107">
        <f t="shared" si="83"/>
        <v>-6.453508883714678E-4</v>
      </c>
      <c r="CM81" s="107">
        <f t="shared" si="83"/>
        <v>-6.453508883714678E-4</v>
      </c>
    </row>
    <row r="82" spans="1:91" x14ac:dyDescent="0.2">
      <c r="A82" s="114"/>
      <c r="B82" s="116" t="s">
        <v>252</v>
      </c>
      <c r="C82" s="116"/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251">
        <v>0</v>
      </c>
      <c r="T82" s="251">
        <v>694836.08989262593</v>
      </c>
      <c r="U82" s="251">
        <v>0</v>
      </c>
      <c r="V82" s="251">
        <v>0</v>
      </c>
      <c r="W82" s="251">
        <v>0</v>
      </c>
      <c r="X82" s="251">
        <v>0</v>
      </c>
      <c r="Y82" s="251">
        <v>0</v>
      </c>
      <c r="Z82" s="251">
        <v>0</v>
      </c>
      <c r="AA82" s="251">
        <v>0</v>
      </c>
      <c r="AB82" s="251">
        <v>0</v>
      </c>
      <c r="AC82" s="251">
        <v>0</v>
      </c>
      <c r="AD82" s="251">
        <v>0</v>
      </c>
      <c r="AE82" s="251">
        <v>0</v>
      </c>
      <c r="AF82" s="251">
        <v>-6128261.23491331</v>
      </c>
      <c r="AG82" s="251">
        <v>0</v>
      </c>
      <c r="AH82" s="251">
        <v>0</v>
      </c>
      <c r="AI82" s="251">
        <v>0</v>
      </c>
      <c r="AJ82" s="251">
        <v>0</v>
      </c>
      <c r="AK82" s="251">
        <v>0</v>
      </c>
      <c r="AL82" s="251">
        <v>0</v>
      </c>
      <c r="AM82" s="251">
        <v>0</v>
      </c>
      <c r="AN82" s="251">
        <v>0</v>
      </c>
      <c r="AO82" s="251">
        <v>0</v>
      </c>
      <c r="AP82" s="251">
        <v>0</v>
      </c>
      <c r="AQ82" s="251">
        <v>0</v>
      </c>
      <c r="AR82" s="251">
        <v>-6300829.8066012599</v>
      </c>
      <c r="AS82" s="251">
        <v>0</v>
      </c>
      <c r="AT82" s="251">
        <v>0</v>
      </c>
      <c r="AU82" s="251">
        <v>0</v>
      </c>
      <c r="AV82" s="251">
        <v>0</v>
      </c>
      <c r="AW82" s="251">
        <v>0</v>
      </c>
      <c r="AX82" s="251">
        <v>0</v>
      </c>
      <c r="AY82" s="251">
        <v>0</v>
      </c>
      <c r="AZ82" s="251">
        <v>0</v>
      </c>
      <c r="BA82" s="251">
        <v>0</v>
      </c>
      <c r="BB82" s="251">
        <v>0</v>
      </c>
      <c r="BC82" s="251">
        <v>0</v>
      </c>
      <c r="BD82" s="251">
        <v>-12265263.76</v>
      </c>
      <c r="BE82" s="251">
        <v>0</v>
      </c>
      <c r="BF82" s="251">
        <v>0</v>
      </c>
      <c r="BG82" s="251">
        <v>0</v>
      </c>
      <c r="BH82" s="251">
        <v>0</v>
      </c>
      <c r="BI82" s="251">
        <v>0</v>
      </c>
      <c r="BJ82" s="251">
        <v>0</v>
      </c>
      <c r="BK82" s="251">
        <v>0</v>
      </c>
      <c r="BL82" s="251">
        <v>0</v>
      </c>
      <c r="BM82" s="251">
        <v>0</v>
      </c>
      <c r="BN82" s="251">
        <v>0</v>
      </c>
      <c r="BO82" s="251">
        <v>0</v>
      </c>
      <c r="BP82" s="251">
        <v>0</v>
      </c>
      <c r="BQ82" s="251">
        <v>0</v>
      </c>
      <c r="BR82" s="251">
        <v>0</v>
      </c>
      <c r="BS82" s="251">
        <v>0</v>
      </c>
      <c r="BT82" s="251">
        <v>0</v>
      </c>
      <c r="BU82" s="251">
        <v>0</v>
      </c>
      <c r="BV82" s="251">
        <v>0</v>
      </c>
      <c r="BW82" s="251">
        <v>0</v>
      </c>
      <c r="BX82" s="251">
        <v>0</v>
      </c>
      <c r="BY82" s="251">
        <v>0</v>
      </c>
      <c r="BZ82" s="251">
        <v>0</v>
      </c>
      <c r="CA82" s="251">
        <v>0</v>
      </c>
      <c r="CB82" s="251">
        <v>0</v>
      </c>
      <c r="CC82" s="251">
        <v>0</v>
      </c>
      <c r="CD82" s="251">
        <v>0</v>
      </c>
      <c r="CE82" s="251">
        <v>0</v>
      </c>
      <c r="CF82" s="251">
        <v>0</v>
      </c>
      <c r="CG82" s="251">
        <v>0</v>
      </c>
      <c r="CH82" s="251">
        <v>0</v>
      </c>
      <c r="CI82" s="251">
        <v>0</v>
      </c>
      <c r="CJ82" s="251"/>
      <c r="CK82" s="251"/>
      <c r="CL82" s="251"/>
      <c r="CM82" s="251"/>
    </row>
    <row r="83" spans="1:91" x14ac:dyDescent="0.2">
      <c r="A83" s="114"/>
      <c r="B83" s="116" t="s">
        <v>266</v>
      </c>
      <c r="C83" s="116"/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251">
        <v>0</v>
      </c>
      <c r="T83" s="251">
        <v>0</v>
      </c>
      <c r="U83" s="251">
        <v>0</v>
      </c>
      <c r="V83" s="251">
        <v>0</v>
      </c>
      <c r="W83" s="251">
        <v>0</v>
      </c>
      <c r="X83" s="251">
        <v>0</v>
      </c>
      <c r="Y83" s="251">
        <v>0</v>
      </c>
      <c r="Z83" s="251">
        <v>0</v>
      </c>
      <c r="AA83" s="251">
        <v>0</v>
      </c>
      <c r="AB83" s="251">
        <v>0</v>
      </c>
      <c r="AC83" s="251">
        <v>0</v>
      </c>
      <c r="AD83" s="251">
        <v>0</v>
      </c>
      <c r="AE83" s="251">
        <v>0</v>
      </c>
      <c r="AF83" s="251">
        <v>0</v>
      </c>
      <c r="AG83" s="251">
        <v>0</v>
      </c>
      <c r="AH83" s="251">
        <v>0</v>
      </c>
      <c r="AI83" s="251">
        <v>0</v>
      </c>
      <c r="AJ83" s="251">
        <v>0</v>
      </c>
      <c r="AK83" s="251">
        <v>0</v>
      </c>
      <c r="AL83" s="251">
        <v>0</v>
      </c>
      <c r="AM83" s="251">
        <v>0</v>
      </c>
      <c r="AN83" s="251">
        <v>0</v>
      </c>
      <c r="AO83" s="251">
        <v>0</v>
      </c>
      <c r="AP83" s="251">
        <v>0</v>
      </c>
      <c r="AQ83" s="251">
        <v>0</v>
      </c>
      <c r="AR83" s="251">
        <v>0</v>
      </c>
      <c r="AS83" s="251">
        <v>0</v>
      </c>
      <c r="AT83" s="251">
        <v>0</v>
      </c>
      <c r="AU83" s="251">
        <v>0</v>
      </c>
      <c r="AV83" s="251">
        <v>0</v>
      </c>
      <c r="AW83" s="251">
        <v>0</v>
      </c>
      <c r="AX83" s="251">
        <v>0</v>
      </c>
      <c r="AY83" s="251">
        <v>0</v>
      </c>
      <c r="AZ83" s="251">
        <v>0</v>
      </c>
      <c r="BA83" s="251">
        <v>0</v>
      </c>
      <c r="BB83" s="251">
        <v>0</v>
      </c>
      <c r="BC83" s="251">
        <v>0</v>
      </c>
      <c r="BD83" s="251">
        <v>0</v>
      </c>
      <c r="BE83" s="251">
        <v>0</v>
      </c>
      <c r="BF83" s="251">
        <v>0</v>
      </c>
      <c r="BG83" s="251">
        <v>0</v>
      </c>
      <c r="BH83" s="251">
        <v>0</v>
      </c>
      <c r="BI83" s="251">
        <v>0</v>
      </c>
      <c r="BJ83" s="251">
        <v>0</v>
      </c>
      <c r="BK83" s="251">
        <v>0</v>
      </c>
      <c r="BL83" s="251">
        <v>-11496655.73</v>
      </c>
      <c r="BM83" s="251">
        <v>0</v>
      </c>
      <c r="BN83" s="251">
        <v>0</v>
      </c>
      <c r="BO83" s="251">
        <v>0</v>
      </c>
      <c r="BP83" s="251">
        <v>0</v>
      </c>
      <c r="BQ83" s="251">
        <v>0</v>
      </c>
      <c r="BR83" s="251">
        <v>0</v>
      </c>
      <c r="BS83" s="251">
        <v>0</v>
      </c>
      <c r="BT83" s="251">
        <v>0</v>
      </c>
      <c r="BU83" s="251">
        <v>0</v>
      </c>
      <c r="BV83" s="251">
        <v>0</v>
      </c>
      <c r="BW83" s="251">
        <v>0</v>
      </c>
      <c r="BX83" s="251">
        <v>0</v>
      </c>
      <c r="BY83" s="251">
        <v>0</v>
      </c>
      <c r="BZ83" s="251">
        <v>0</v>
      </c>
      <c r="CA83" s="251">
        <v>0</v>
      </c>
      <c r="CB83" s="251">
        <v>0</v>
      </c>
      <c r="CC83" s="251">
        <v>0</v>
      </c>
      <c r="CD83" s="251">
        <v>0</v>
      </c>
      <c r="CE83" s="251">
        <v>0</v>
      </c>
      <c r="CF83" s="251">
        <v>0</v>
      </c>
      <c r="CG83" s="251">
        <v>0</v>
      </c>
      <c r="CH83" s="251">
        <v>0</v>
      </c>
      <c r="CI83" s="251">
        <v>0</v>
      </c>
      <c r="CJ83" s="251"/>
      <c r="CK83" s="251"/>
      <c r="CL83" s="251"/>
      <c r="CM83" s="251"/>
    </row>
    <row r="84" spans="1:91" x14ac:dyDescent="0.2">
      <c r="A84" s="114"/>
      <c r="B84" s="116" t="s">
        <v>368</v>
      </c>
      <c r="C84" s="116"/>
      <c r="D84" s="115">
        <v>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251">
        <v>0</v>
      </c>
      <c r="T84" s="251">
        <v>0</v>
      </c>
      <c r="U84" s="251">
        <v>0</v>
      </c>
      <c r="V84" s="251">
        <v>0</v>
      </c>
      <c r="W84" s="251">
        <v>0</v>
      </c>
      <c r="X84" s="251">
        <v>0</v>
      </c>
      <c r="Y84" s="251">
        <v>0</v>
      </c>
      <c r="Z84" s="251">
        <v>0</v>
      </c>
      <c r="AA84" s="251">
        <v>0</v>
      </c>
      <c r="AB84" s="251">
        <v>0</v>
      </c>
      <c r="AC84" s="251">
        <v>0</v>
      </c>
      <c r="AD84" s="251">
        <v>-630168.19949459517</v>
      </c>
      <c r="AE84" s="251">
        <v>-55620.966916934238</v>
      </c>
      <c r="AF84" s="251">
        <v>5540.2726916970423</v>
      </c>
      <c r="AG84" s="251">
        <v>-3368.2754976048309</v>
      </c>
      <c r="AH84" s="251">
        <v>-1176.81214235886</v>
      </c>
      <c r="AI84" s="251">
        <v>0</v>
      </c>
      <c r="AJ84" s="251">
        <v>0</v>
      </c>
      <c r="AK84" s="251">
        <v>0</v>
      </c>
      <c r="AL84" s="251">
        <v>0</v>
      </c>
      <c r="AM84" s="251">
        <v>0</v>
      </c>
      <c r="AN84" s="251">
        <v>0</v>
      </c>
      <c r="AO84" s="251">
        <v>0</v>
      </c>
      <c r="AP84" s="251">
        <v>0</v>
      </c>
      <c r="AQ84" s="251">
        <v>0</v>
      </c>
      <c r="AR84" s="251">
        <v>0</v>
      </c>
      <c r="AS84" s="251">
        <v>0</v>
      </c>
      <c r="AT84" s="251">
        <v>0</v>
      </c>
      <c r="AU84" s="251">
        <v>0</v>
      </c>
      <c r="AV84" s="251">
        <v>0</v>
      </c>
      <c r="AW84" s="251">
        <v>0</v>
      </c>
      <c r="AX84" s="251">
        <v>0</v>
      </c>
      <c r="AY84" s="251">
        <v>0</v>
      </c>
      <c r="AZ84" s="251">
        <v>0</v>
      </c>
      <c r="BA84" s="251">
        <v>0</v>
      </c>
      <c r="BB84" s="251">
        <v>0</v>
      </c>
      <c r="BC84" s="251">
        <v>0</v>
      </c>
      <c r="BD84" s="251">
        <v>0</v>
      </c>
      <c r="BE84" s="251">
        <v>0</v>
      </c>
      <c r="BF84" s="251">
        <v>0</v>
      </c>
      <c r="BG84" s="251">
        <v>0</v>
      </c>
      <c r="BH84" s="251">
        <v>0</v>
      </c>
      <c r="BI84" s="251">
        <v>0</v>
      </c>
      <c r="BJ84" s="251">
        <v>0</v>
      </c>
      <c r="BK84" s="251">
        <v>0</v>
      </c>
      <c r="BL84" s="251">
        <v>0</v>
      </c>
      <c r="BM84" s="251">
        <v>0</v>
      </c>
      <c r="BN84" s="251">
        <v>0</v>
      </c>
      <c r="BO84" s="251">
        <v>0</v>
      </c>
      <c r="BP84" s="251">
        <v>0</v>
      </c>
      <c r="BQ84" s="251">
        <v>0</v>
      </c>
      <c r="BR84" s="251">
        <v>0</v>
      </c>
      <c r="BS84" s="251">
        <v>0</v>
      </c>
      <c r="BT84" s="251">
        <v>0</v>
      </c>
      <c r="BU84" s="251">
        <v>0</v>
      </c>
      <c r="BV84" s="251">
        <v>0</v>
      </c>
      <c r="BW84" s="251">
        <v>0</v>
      </c>
      <c r="BX84" s="251">
        <v>0</v>
      </c>
      <c r="BY84" s="251">
        <v>0</v>
      </c>
      <c r="BZ84" s="251">
        <v>0</v>
      </c>
      <c r="CA84" s="251">
        <v>0</v>
      </c>
      <c r="CB84" s="251">
        <v>0</v>
      </c>
      <c r="CC84" s="251">
        <v>0</v>
      </c>
      <c r="CD84" s="251">
        <v>0</v>
      </c>
      <c r="CE84" s="251">
        <v>0</v>
      </c>
      <c r="CF84" s="251">
        <v>0</v>
      </c>
      <c r="CG84" s="251">
        <v>0</v>
      </c>
      <c r="CH84" s="251">
        <v>0</v>
      </c>
      <c r="CI84" s="251">
        <v>0</v>
      </c>
      <c r="CJ84" s="251"/>
      <c r="CK84" s="251"/>
      <c r="CL84" s="251"/>
      <c r="CM84" s="251"/>
    </row>
    <row r="85" spans="1:91" x14ac:dyDescent="0.2">
      <c r="A85" s="114"/>
      <c r="B85" s="116" t="s">
        <v>369</v>
      </c>
      <c r="C85" s="116"/>
      <c r="D85" s="115">
        <v>0</v>
      </c>
      <c r="E85" s="115">
        <v>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5">
        <v>0</v>
      </c>
      <c r="L85" s="115">
        <v>0</v>
      </c>
      <c r="M85" s="115">
        <v>0</v>
      </c>
      <c r="N85" s="115">
        <v>0</v>
      </c>
      <c r="O85" s="115">
        <v>0</v>
      </c>
      <c r="P85" s="115">
        <v>291866.67905458499</v>
      </c>
      <c r="Q85" s="115">
        <v>0</v>
      </c>
      <c r="R85" s="115">
        <v>0</v>
      </c>
      <c r="S85" s="251">
        <v>0</v>
      </c>
      <c r="T85" s="251">
        <v>0</v>
      </c>
      <c r="U85" s="251">
        <v>0</v>
      </c>
      <c r="V85" s="251">
        <v>0</v>
      </c>
      <c r="W85" s="251">
        <v>0</v>
      </c>
      <c r="X85" s="251">
        <v>0</v>
      </c>
      <c r="Y85" s="251">
        <v>0</v>
      </c>
      <c r="Z85" s="251">
        <v>0</v>
      </c>
      <c r="AA85" s="251">
        <v>0</v>
      </c>
      <c r="AB85" s="251">
        <v>0</v>
      </c>
      <c r="AC85" s="251">
        <v>0</v>
      </c>
      <c r="AD85" s="251">
        <v>0</v>
      </c>
      <c r="AE85" s="251">
        <v>0</v>
      </c>
      <c r="AF85" s="251">
        <v>0</v>
      </c>
      <c r="AG85" s="251">
        <v>0</v>
      </c>
      <c r="AH85" s="251">
        <v>0</v>
      </c>
      <c r="AI85" s="251">
        <v>0</v>
      </c>
      <c r="AJ85" s="251">
        <v>0</v>
      </c>
      <c r="AK85" s="251">
        <v>0</v>
      </c>
      <c r="AL85" s="251">
        <v>0</v>
      </c>
      <c r="AM85" s="251">
        <v>0</v>
      </c>
      <c r="AN85" s="251">
        <v>0</v>
      </c>
      <c r="AO85" s="251">
        <v>0</v>
      </c>
      <c r="AP85" s="251">
        <v>0</v>
      </c>
      <c r="AQ85" s="251">
        <v>0</v>
      </c>
      <c r="AR85" s="251">
        <v>0</v>
      </c>
      <c r="AS85" s="251">
        <v>0</v>
      </c>
      <c r="AT85" s="251">
        <v>0</v>
      </c>
      <c r="AU85" s="251">
        <v>0</v>
      </c>
      <c r="AV85" s="251">
        <v>0</v>
      </c>
      <c r="AW85" s="251">
        <v>0</v>
      </c>
      <c r="AX85" s="251">
        <v>0</v>
      </c>
      <c r="AY85" s="251">
        <v>0</v>
      </c>
      <c r="AZ85" s="251">
        <v>0</v>
      </c>
      <c r="BA85" s="251">
        <v>0</v>
      </c>
      <c r="BB85" s="251">
        <v>0</v>
      </c>
      <c r="BC85" s="251">
        <v>0</v>
      </c>
      <c r="BD85" s="251">
        <v>0</v>
      </c>
      <c r="BE85" s="251">
        <v>0</v>
      </c>
      <c r="BF85" s="251">
        <v>0</v>
      </c>
      <c r="BG85" s="251">
        <v>0</v>
      </c>
      <c r="BH85" s="251">
        <v>0</v>
      </c>
      <c r="BI85" s="251">
        <v>0</v>
      </c>
      <c r="BJ85" s="251">
        <v>0</v>
      </c>
      <c r="BK85" s="251">
        <v>0</v>
      </c>
      <c r="BL85" s="251">
        <v>0</v>
      </c>
      <c r="BM85" s="251">
        <v>0</v>
      </c>
      <c r="BN85" s="251">
        <v>0</v>
      </c>
      <c r="BO85" s="251">
        <v>0</v>
      </c>
      <c r="BP85" s="251">
        <v>0</v>
      </c>
      <c r="BQ85" s="251">
        <v>0</v>
      </c>
      <c r="BR85" s="251">
        <v>0</v>
      </c>
      <c r="BS85" s="251">
        <v>0</v>
      </c>
      <c r="BT85" s="251">
        <v>0</v>
      </c>
      <c r="BU85" s="251">
        <v>0</v>
      </c>
      <c r="BV85" s="251">
        <v>0</v>
      </c>
      <c r="BW85" s="251">
        <v>0</v>
      </c>
      <c r="BX85" s="251">
        <v>0</v>
      </c>
      <c r="BY85" s="251">
        <v>0</v>
      </c>
      <c r="BZ85" s="251">
        <v>0</v>
      </c>
      <c r="CA85" s="251">
        <v>0</v>
      </c>
      <c r="CB85" s="251">
        <v>0</v>
      </c>
      <c r="CC85" s="251">
        <v>0</v>
      </c>
      <c r="CD85" s="251">
        <v>0</v>
      </c>
      <c r="CE85" s="251">
        <v>0</v>
      </c>
      <c r="CF85" s="251">
        <v>0</v>
      </c>
      <c r="CG85" s="251">
        <v>0</v>
      </c>
      <c r="CH85" s="251">
        <v>0</v>
      </c>
      <c r="CI85" s="251">
        <v>0</v>
      </c>
      <c r="CJ85" s="251"/>
      <c r="CK85" s="251"/>
      <c r="CL85" s="251"/>
      <c r="CM85" s="251"/>
    </row>
    <row r="86" spans="1:91" x14ac:dyDescent="0.2">
      <c r="A86" s="114"/>
      <c r="B86" s="108" t="s">
        <v>373</v>
      </c>
      <c r="C86" s="116"/>
      <c r="D86" s="115">
        <v>0</v>
      </c>
      <c r="E86" s="115">
        <v>0</v>
      </c>
      <c r="F86" s="115">
        <v>0</v>
      </c>
      <c r="G86" s="115">
        <v>0</v>
      </c>
      <c r="H86" s="115">
        <v>0</v>
      </c>
      <c r="I86" s="115">
        <v>0</v>
      </c>
      <c r="J86" s="115">
        <v>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251">
        <v>0</v>
      </c>
      <c r="T86" s="251">
        <v>0</v>
      </c>
      <c r="U86" s="251">
        <v>0</v>
      </c>
      <c r="V86" s="251">
        <v>0</v>
      </c>
      <c r="W86" s="251">
        <v>0</v>
      </c>
      <c r="X86" s="251">
        <v>0</v>
      </c>
      <c r="Y86" s="251">
        <v>0</v>
      </c>
      <c r="Z86" s="251">
        <v>0</v>
      </c>
      <c r="AA86" s="251">
        <v>0</v>
      </c>
      <c r="AB86" s="251">
        <v>0</v>
      </c>
      <c r="AC86" s="251">
        <v>0</v>
      </c>
      <c r="AD86" s="251">
        <v>0</v>
      </c>
      <c r="AE86" s="251">
        <v>0</v>
      </c>
      <c r="AF86" s="251">
        <v>0</v>
      </c>
      <c r="AG86" s="251">
        <v>0</v>
      </c>
      <c r="AH86" s="251">
        <v>0</v>
      </c>
      <c r="AI86" s="251">
        <v>0</v>
      </c>
      <c r="AJ86" s="251">
        <v>0</v>
      </c>
      <c r="AK86" s="251">
        <v>0</v>
      </c>
      <c r="AL86" s="251">
        <v>0</v>
      </c>
      <c r="AM86" s="251">
        <v>0</v>
      </c>
      <c r="AN86" s="251">
        <v>0</v>
      </c>
      <c r="AO86" s="251">
        <v>0</v>
      </c>
      <c r="AP86" s="251">
        <v>0</v>
      </c>
      <c r="AQ86" s="251">
        <v>0</v>
      </c>
      <c r="AR86" s="251">
        <v>0</v>
      </c>
      <c r="AS86" s="251">
        <v>0</v>
      </c>
      <c r="AT86" s="251">
        <v>0</v>
      </c>
      <c r="AU86" s="251">
        <v>0</v>
      </c>
      <c r="AV86" s="251">
        <v>0</v>
      </c>
      <c r="AW86" s="251">
        <v>0</v>
      </c>
      <c r="AX86" s="251">
        <v>0</v>
      </c>
      <c r="AY86" s="251">
        <v>0</v>
      </c>
      <c r="AZ86" s="251">
        <v>0</v>
      </c>
      <c r="BA86" s="251">
        <v>0</v>
      </c>
      <c r="BB86" s="251">
        <v>0</v>
      </c>
      <c r="BC86" s="251">
        <v>0</v>
      </c>
      <c r="BD86" s="251">
        <v>0</v>
      </c>
      <c r="BE86" s="251">
        <v>0</v>
      </c>
      <c r="BF86" s="251">
        <v>0</v>
      </c>
      <c r="BG86" s="251">
        <v>0</v>
      </c>
      <c r="BH86" s="251">
        <v>0</v>
      </c>
      <c r="BI86" s="251">
        <v>0</v>
      </c>
      <c r="BJ86" s="251">
        <v>0</v>
      </c>
      <c r="BK86" s="251">
        <v>0</v>
      </c>
      <c r="BL86" s="251">
        <v>0</v>
      </c>
      <c r="BM86" s="251">
        <v>0</v>
      </c>
      <c r="BN86" s="251">
        <v>0</v>
      </c>
      <c r="BO86" s="251">
        <v>0</v>
      </c>
      <c r="BP86" s="251">
        <v>0</v>
      </c>
      <c r="BQ86" s="251">
        <v>0</v>
      </c>
      <c r="BR86" s="251">
        <v>0</v>
      </c>
      <c r="BS86" s="251">
        <v>0</v>
      </c>
      <c r="BT86" s="251">
        <v>0</v>
      </c>
      <c r="BU86" s="251">
        <v>0</v>
      </c>
      <c r="BV86" s="251">
        <v>0</v>
      </c>
      <c r="BW86" s="251">
        <v>-0.01</v>
      </c>
      <c r="BX86" s="251">
        <v>0</v>
      </c>
      <c r="BY86" s="251">
        <v>0</v>
      </c>
      <c r="BZ86" s="251">
        <v>0</v>
      </c>
      <c r="CA86" s="251">
        <v>0</v>
      </c>
      <c r="CB86" s="251">
        <v>0</v>
      </c>
      <c r="CC86" s="251">
        <v>0</v>
      </c>
      <c r="CD86" s="251">
        <v>0</v>
      </c>
      <c r="CE86" s="251">
        <v>0</v>
      </c>
      <c r="CF86" s="251">
        <v>0</v>
      </c>
      <c r="CG86" s="251">
        <v>0</v>
      </c>
      <c r="CH86" s="251">
        <v>0</v>
      </c>
      <c r="CI86" s="251">
        <v>0</v>
      </c>
      <c r="CJ86" s="251"/>
      <c r="CK86" s="251"/>
      <c r="CL86" s="251"/>
      <c r="CM86" s="251"/>
    </row>
    <row r="87" spans="1:91" x14ac:dyDescent="0.2">
      <c r="A87" s="25"/>
      <c r="B87" s="116" t="s">
        <v>264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  <c r="I87" s="115">
        <v>0</v>
      </c>
      <c r="J87" s="115">
        <v>-798798.78402760613</v>
      </c>
      <c r="K87" s="115">
        <v>-691552.32680461777</v>
      </c>
      <c r="L87" s="115">
        <v>148490.92257115373</v>
      </c>
      <c r="M87" s="115">
        <v>-785101.81687253492</v>
      </c>
      <c r="N87" s="115">
        <v>1252815.0986873836</v>
      </c>
      <c r="O87" s="115">
        <v>-112555.86250098934</v>
      </c>
      <c r="P87" s="115">
        <v>604599.63674216485</v>
      </c>
      <c r="Q87" s="115">
        <v>1300880.1203179986</v>
      </c>
      <c r="R87" s="115">
        <v>1723235.5449499171</v>
      </c>
      <c r="S87" s="251">
        <v>1386757.0589525946</v>
      </c>
      <c r="T87" s="251">
        <v>-101912.30409312039</v>
      </c>
      <c r="U87" s="251">
        <v>682046.26175220043</v>
      </c>
      <c r="V87" s="251">
        <v>-1222772.7154180822</v>
      </c>
      <c r="W87" s="251">
        <v>-499711.2929470372</v>
      </c>
      <c r="X87" s="251">
        <v>819998.82404633053</v>
      </c>
      <c r="Y87" s="251">
        <v>253678.16201709586</v>
      </c>
      <c r="Z87" s="251">
        <v>490646.57692932588</v>
      </c>
      <c r="AA87" s="251">
        <v>1149073.5656897682</v>
      </c>
      <c r="AB87" s="251">
        <v>1546917.8293933673</v>
      </c>
      <c r="AC87" s="251">
        <v>2186748.4813122046</v>
      </c>
      <c r="AD87" s="251">
        <v>1788241.8684222274</v>
      </c>
      <c r="AE87" s="251">
        <v>1101511.0001744463</v>
      </c>
      <c r="AF87" s="251">
        <v>-67283.133501998513</v>
      </c>
      <c r="AG87" s="251">
        <v>-195160.93753984492</v>
      </c>
      <c r="AH87" s="251">
        <v>-1615037.8285254212</v>
      </c>
      <c r="AI87" s="251">
        <v>-220775.21406103103</v>
      </c>
      <c r="AJ87" s="251">
        <v>1331649.3368378831</v>
      </c>
      <c r="AK87" s="251">
        <v>242069.0229073652</v>
      </c>
      <c r="AL87" s="251">
        <v>-326593.97398094443</v>
      </c>
      <c r="AM87" s="251">
        <v>755079.13249695953</v>
      </c>
      <c r="AN87" s="251">
        <v>638327.38865719724</v>
      </c>
      <c r="AO87" s="251">
        <v>1314181.4838011581</v>
      </c>
      <c r="AP87" s="251">
        <v>2126884.1782032195</v>
      </c>
      <c r="AQ87" s="251">
        <v>2544970.5642175111</v>
      </c>
      <c r="AR87" s="251">
        <v>251224.49152152697</v>
      </c>
      <c r="AS87" s="251">
        <v>901032.19283332792</v>
      </c>
      <c r="AT87" s="251">
        <v>145540.25216482571</v>
      </c>
      <c r="AU87" s="251">
        <v>394516.40445730032</v>
      </c>
      <c r="AV87" s="251">
        <v>1000879.2592664306</v>
      </c>
      <c r="AW87" s="251">
        <v>1009284.3779102825</v>
      </c>
      <c r="AX87" s="251">
        <v>1872082.3203005823</v>
      </c>
      <c r="AY87" s="251">
        <v>66340.841869439944</v>
      </c>
      <c r="AZ87" s="251">
        <v>539247.28</v>
      </c>
      <c r="BA87" s="251">
        <v>2013303</v>
      </c>
      <c r="BB87" s="251">
        <v>1641846.52</v>
      </c>
      <c r="BC87" s="251">
        <v>2024836.85</v>
      </c>
      <c r="BD87" s="251">
        <v>505120.08089448826</v>
      </c>
      <c r="BE87" s="251">
        <v>896351.78923086356</v>
      </c>
      <c r="BF87" s="251">
        <v>2280.3075098601148</v>
      </c>
      <c r="BG87" s="251">
        <v>-115447.42716590277</v>
      </c>
      <c r="BH87" s="251">
        <v>1624579.9500212753</v>
      </c>
      <c r="BI87" s="251">
        <v>597565.12832387106</v>
      </c>
      <c r="BJ87" s="251">
        <v>1267617.1538735139</v>
      </c>
      <c r="BK87" s="251">
        <v>499355.11146387219</v>
      </c>
      <c r="BL87" s="251">
        <v>0</v>
      </c>
      <c r="BM87" s="251">
        <v>0</v>
      </c>
      <c r="BN87" s="251">
        <v>0</v>
      </c>
      <c r="BO87" s="251">
        <v>0</v>
      </c>
      <c r="BP87" s="251">
        <v>0</v>
      </c>
      <c r="BQ87" s="251">
        <v>0</v>
      </c>
      <c r="BR87" s="251">
        <v>0</v>
      </c>
      <c r="BS87" s="251">
        <v>0</v>
      </c>
      <c r="BT87" s="251">
        <v>0</v>
      </c>
      <c r="BU87" s="251">
        <v>0</v>
      </c>
      <c r="BV87" s="251">
        <v>0</v>
      </c>
      <c r="BW87" s="251">
        <v>0</v>
      </c>
      <c r="BX87" s="251">
        <v>0</v>
      </c>
      <c r="BY87" s="251">
        <v>0</v>
      </c>
      <c r="BZ87" s="251">
        <v>0</v>
      </c>
      <c r="CA87" s="251">
        <v>0</v>
      </c>
      <c r="CB87" s="251">
        <v>0</v>
      </c>
      <c r="CC87" s="251">
        <v>0</v>
      </c>
      <c r="CD87" s="251">
        <v>0</v>
      </c>
      <c r="CE87" s="251">
        <v>0</v>
      </c>
      <c r="CF87" s="251">
        <v>0</v>
      </c>
      <c r="CG87" s="251">
        <v>0</v>
      </c>
      <c r="CH87" s="251">
        <v>0</v>
      </c>
      <c r="CI87" s="251">
        <v>0</v>
      </c>
      <c r="CJ87" s="251"/>
      <c r="CK87" s="251"/>
      <c r="CL87" s="251"/>
      <c r="CM87" s="251"/>
    </row>
    <row r="88" spans="1:91" x14ac:dyDescent="0.2">
      <c r="B88" s="39" t="s">
        <v>254</v>
      </c>
      <c r="D88" s="110">
        <f t="shared" ref="D88:AI88" si="84">SUM(D82:D87)</f>
        <v>0</v>
      </c>
      <c r="E88" s="110">
        <f t="shared" si="84"/>
        <v>0</v>
      </c>
      <c r="F88" s="110">
        <f t="shared" si="84"/>
        <v>0</v>
      </c>
      <c r="G88" s="110">
        <f t="shared" si="84"/>
        <v>0</v>
      </c>
      <c r="H88" s="110">
        <f t="shared" si="84"/>
        <v>0</v>
      </c>
      <c r="I88" s="110">
        <f t="shared" si="84"/>
        <v>0</v>
      </c>
      <c r="J88" s="110">
        <f t="shared" si="84"/>
        <v>-798798.78402760613</v>
      </c>
      <c r="K88" s="110">
        <f t="shared" si="84"/>
        <v>-691552.32680461777</v>
      </c>
      <c r="L88" s="110">
        <f t="shared" si="84"/>
        <v>148490.92257115373</v>
      </c>
      <c r="M88" s="110">
        <f t="shared" si="84"/>
        <v>-785101.81687253492</v>
      </c>
      <c r="N88" s="110">
        <f t="shared" si="84"/>
        <v>1252815.0986873836</v>
      </c>
      <c r="O88" s="110">
        <f t="shared" si="84"/>
        <v>-112555.86250098934</v>
      </c>
      <c r="P88" s="110">
        <f t="shared" si="84"/>
        <v>896466.3157967499</v>
      </c>
      <c r="Q88" s="110">
        <f t="shared" si="84"/>
        <v>1300880.1203179986</v>
      </c>
      <c r="R88" s="110">
        <f t="shared" si="84"/>
        <v>1723235.5449499171</v>
      </c>
      <c r="S88" s="110">
        <f t="shared" si="84"/>
        <v>1386757.0589525946</v>
      </c>
      <c r="T88" s="110">
        <f t="shared" si="84"/>
        <v>592923.78579950554</v>
      </c>
      <c r="U88" s="110">
        <f t="shared" si="84"/>
        <v>682046.26175220043</v>
      </c>
      <c r="V88" s="110">
        <f t="shared" si="84"/>
        <v>-1222772.7154180822</v>
      </c>
      <c r="W88" s="110">
        <f t="shared" si="84"/>
        <v>-499711.2929470372</v>
      </c>
      <c r="X88" s="110">
        <f t="shared" si="84"/>
        <v>819998.82404633053</v>
      </c>
      <c r="Y88" s="110">
        <f t="shared" si="84"/>
        <v>253678.16201709586</v>
      </c>
      <c r="Z88" s="110">
        <f t="shared" si="84"/>
        <v>490646.57692932588</v>
      </c>
      <c r="AA88" s="110">
        <f t="shared" si="84"/>
        <v>1149073.5656897682</v>
      </c>
      <c r="AB88" s="110">
        <f t="shared" si="84"/>
        <v>1546917.8293933673</v>
      </c>
      <c r="AC88" s="110">
        <f t="shared" si="84"/>
        <v>2186748.4813122046</v>
      </c>
      <c r="AD88" s="110">
        <f t="shared" si="84"/>
        <v>1158073.6689276323</v>
      </c>
      <c r="AE88" s="110">
        <f t="shared" si="84"/>
        <v>1045890.033257512</v>
      </c>
      <c r="AF88" s="110">
        <f t="shared" si="84"/>
        <v>-6190004.0957236113</v>
      </c>
      <c r="AG88" s="110">
        <f t="shared" si="84"/>
        <v>-198529.21303744975</v>
      </c>
      <c r="AH88" s="110">
        <f t="shared" si="84"/>
        <v>-1616214.6406677801</v>
      </c>
      <c r="AI88" s="110">
        <f t="shared" si="84"/>
        <v>-220775.21406103103</v>
      </c>
      <c r="AJ88" s="110">
        <f t="shared" ref="AJ88:BO88" si="85">SUM(AJ82:AJ87)</f>
        <v>1331649.3368378831</v>
      </c>
      <c r="AK88" s="110">
        <f t="shared" si="85"/>
        <v>242069.0229073652</v>
      </c>
      <c r="AL88" s="110">
        <f t="shared" si="85"/>
        <v>-326593.97398094443</v>
      </c>
      <c r="AM88" s="110">
        <f t="shared" si="85"/>
        <v>755079.13249695953</v>
      </c>
      <c r="AN88" s="110">
        <f t="shared" si="85"/>
        <v>638327.38865719724</v>
      </c>
      <c r="AO88" s="110">
        <f t="shared" si="85"/>
        <v>1314181.4838011581</v>
      </c>
      <c r="AP88" s="110">
        <f t="shared" si="85"/>
        <v>2126884.1782032195</v>
      </c>
      <c r="AQ88" s="110">
        <f t="shared" si="85"/>
        <v>2544970.5642175111</v>
      </c>
      <c r="AR88" s="110">
        <f t="shared" si="85"/>
        <v>-6049605.3150797328</v>
      </c>
      <c r="AS88" s="110">
        <f t="shared" si="85"/>
        <v>901032.19283332792</v>
      </c>
      <c r="AT88" s="110">
        <f t="shared" si="85"/>
        <v>145540.25216482571</v>
      </c>
      <c r="AU88" s="110">
        <f t="shared" si="85"/>
        <v>394516.40445730032</v>
      </c>
      <c r="AV88" s="110">
        <f t="shared" si="85"/>
        <v>1000879.2592664306</v>
      </c>
      <c r="AW88" s="110">
        <f t="shared" si="85"/>
        <v>1009284.3779102825</v>
      </c>
      <c r="AX88" s="110">
        <f t="shared" si="85"/>
        <v>1872082.3203005823</v>
      </c>
      <c r="AY88" s="110">
        <f t="shared" si="85"/>
        <v>66340.841869439944</v>
      </c>
      <c r="AZ88" s="110">
        <f t="shared" si="85"/>
        <v>539247.28</v>
      </c>
      <c r="BA88" s="110">
        <f t="shared" si="85"/>
        <v>2013303</v>
      </c>
      <c r="BB88" s="110">
        <f t="shared" si="85"/>
        <v>1641846.52</v>
      </c>
      <c r="BC88" s="110">
        <f t="shared" si="85"/>
        <v>2024836.85</v>
      </c>
      <c r="BD88" s="110">
        <f t="shared" si="85"/>
        <v>-11760143.679105511</v>
      </c>
      <c r="BE88" s="110">
        <f t="shared" si="85"/>
        <v>896351.78923086356</v>
      </c>
      <c r="BF88" s="110">
        <f t="shared" si="85"/>
        <v>2280.3075098601148</v>
      </c>
      <c r="BG88" s="110">
        <f t="shared" si="85"/>
        <v>-115447.42716590277</v>
      </c>
      <c r="BH88" s="110">
        <f t="shared" si="85"/>
        <v>1624579.9500212753</v>
      </c>
      <c r="BI88" s="110">
        <f t="shared" si="85"/>
        <v>597565.12832387106</v>
      </c>
      <c r="BJ88" s="110">
        <f t="shared" si="85"/>
        <v>1267617.1538735139</v>
      </c>
      <c r="BK88" s="110">
        <f t="shared" si="85"/>
        <v>499355.11146387219</v>
      </c>
      <c r="BL88" s="110">
        <f t="shared" si="85"/>
        <v>-11496655.73</v>
      </c>
      <c r="BM88" s="110">
        <f t="shared" si="85"/>
        <v>0</v>
      </c>
      <c r="BN88" s="110">
        <f t="shared" si="85"/>
        <v>0</v>
      </c>
      <c r="BO88" s="110">
        <f t="shared" si="85"/>
        <v>0</v>
      </c>
      <c r="BP88" s="110">
        <f t="shared" ref="BP88:CM88" si="86">SUM(BP82:BP87)</f>
        <v>0</v>
      </c>
      <c r="BQ88" s="110">
        <f t="shared" si="86"/>
        <v>0</v>
      </c>
      <c r="BR88" s="110">
        <f t="shared" si="86"/>
        <v>0</v>
      </c>
      <c r="BS88" s="110">
        <f t="shared" si="86"/>
        <v>0</v>
      </c>
      <c r="BT88" s="110">
        <f t="shared" si="86"/>
        <v>0</v>
      </c>
      <c r="BU88" s="110">
        <f t="shared" si="86"/>
        <v>0</v>
      </c>
      <c r="BV88" s="110">
        <f t="shared" si="86"/>
        <v>0</v>
      </c>
      <c r="BW88" s="110">
        <f t="shared" si="86"/>
        <v>-0.01</v>
      </c>
      <c r="BX88" s="110">
        <f t="shared" si="86"/>
        <v>0</v>
      </c>
      <c r="BY88" s="110">
        <f t="shared" si="86"/>
        <v>0</v>
      </c>
      <c r="BZ88" s="110">
        <f t="shared" si="86"/>
        <v>0</v>
      </c>
      <c r="CA88" s="110">
        <f t="shared" si="86"/>
        <v>0</v>
      </c>
      <c r="CB88" s="110">
        <f t="shared" si="86"/>
        <v>0</v>
      </c>
      <c r="CC88" s="110">
        <f t="shared" si="86"/>
        <v>0</v>
      </c>
      <c r="CD88" s="110">
        <f t="shared" si="86"/>
        <v>0</v>
      </c>
      <c r="CE88" s="110">
        <f t="shared" si="86"/>
        <v>0</v>
      </c>
      <c r="CF88" s="110">
        <f t="shared" si="86"/>
        <v>0</v>
      </c>
      <c r="CG88" s="110">
        <f t="shared" si="86"/>
        <v>0</v>
      </c>
      <c r="CH88" s="110">
        <f t="shared" si="86"/>
        <v>0</v>
      </c>
      <c r="CI88" s="110">
        <f t="shared" si="86"/>
        <v>0</v>
      </c>
      <c r="CJ88" s="110">
        <f t="shared" si="86"/>
        <v>0</v>
      </c>
      <c r="CK88" s="110">
        <f t="shared" si="86"/>
        <v>0</v>
      </c>
      <c r="CL88" s="110">
        <f t="shared" si="86"/>
        <v>0</v>
      </c>
      <c r="CM88" s="110">
        <f t="shared" si="86"/>
        <v>0</v>
      </c>
    </row>
    <row r="89" spans="1:91" x14ac:dyDescent="0.2">
      <c r="B89" s="39" t="s">
        <v>255</v>
      </c>
      <c r="D89" s="107">
        <f t="shared" ref="D89:AI89" si="87">D81+D88</f>
        <v>0</v>
      </c>
      <c r="E89" s="107">
        <f t="shared" si="87"/>
        <v>0</v>
      </c>
      <c r="F89" s="107">
        <f t="shared" si="87"/>
        <v>0</v>
      </c>
      <c r="G89" s="107">
        <f t="shared" si="87"/>
        <v>0</v>
      </c>
      <c r="H89" s="107">
        <f t="shared" si="87"/>
        <v>0</v>
      </c>
      <c r="I89" s="107">
        <f t="shared" si="87"/>
        <v>0</v>
      </c>
      <c r="J89" s="107">
        <f t="shared" si="87"/>
        <v>-798798.78402760613</v>
      </c>
      <c r="K89" s="107">
        <f t="shared" si="87"/>
        <v>-1490351.1108322239</v>
      </c>
      <c r="L89" s="107">
        <f t="shared" si="87"/>
        <v>-1341860.1882610703</v>
      </c>
      <c r="M89" s="107">
        <f t="shared" si="87"/>
        <v>-2126962.0051336051</v>
      </c>
      <c r="N89" s="107">
        <f t="shared" si="87"/>
        <v>-874146.90644622152</v>
      </c>
      <c r="O89" s="107">
        <f t="shared" si="87"/>
        <v>-986702.76894721086</v>
      </c>
      <c r="P89" s="107">
        <f t="shared" si="87"/>
        <v>-90236.453150460962</v>
      </c>
      <c r="Q89" s="107">
        <f t="shared" si="87"/>
        <v>1210643.6671675376</v>
      </c>
      <c r="R89" s="107">
        <f t="shared" si="87"/>
        <v>2933879.212117455</v>
      </c>
      <c r="S89" s="107">
        <f t="shared" si="87"/>
        <v>4320636.2710700501</v>
      </c>
      <c r="T89" s="107">
        <f t="shared" si="87"/>
        <v>4913560.0568695553</v>
      </c>
      <c r="U89" s="107">
        <f t="shared" si="87"/>
        <v>5595606.3186217556</v>
      </c>
      <c r="V89" s="107">
        <f t="shared" si="87"/>
        <v>4372833.6032036729</v>
      </c>
      <c r="W89" s="107">
        <f t="shared" si="87"/>
        <v>3873122.3102566358</v>
      </c>
      <c r="X89" s="107">
        <f t="shared" si="87"/>
        <v>4693121.1343029663</v>
      </c>
      <c r="Y89" s="107">
        <f t="shared" si="87"/>
        <v>4946799.2963200621</v>
      </c>
      <c r="Z89" s="107">
        <f t="shared" si="87"/>
        <v>5437445.8732493883</v>
      </c>
      <c r="AA89" s="107">
        <f t="shared" si="87"/>
        <v>6586519.438939156</v>
      </c>
      <c r="AB89" s="107">
        <f t="shared" si="87"/>
        <v>8133437.2683325233</v>
      </c>
      <c r="AC89" s="107">
        <f t="shared" si="87"/>
        <v>10320185.749644728</v>
      </c>
      <c r="AD89" s="107">
        <f t="shared" si="87"/>
        <v>11478259.418572361</v>
      </c>
      <c r="AE89" s="107">
        <f t="shared" si="87"/>
        <v>12524149.451829873</v>
      </c>
      <c r="AF89" s="107">
        <f t="shared" si="87"/>
        <v>6334145.3561062617</v>
      </c>
      <c r="AG89" s="107">
        <f t="shared" si="87"/>
        <v>6135616.1430688119</v>
      </c>
      <c r="AH89" s="107">
        <f t="shared" si="87"/>
        <v>4519401.5024010316</v>
      </c>
      <c r="AI89" s="107">
        <f t="shared" si="87"/>
        <v>4298626.2883400004</v>
      </c>
      <c r="AJ89" s="107">
        <f t="shared" ref="AJ89:BO89" si="88">AJ81+AJ88</f>
        <v>5630275.6251778835</v>
      </c>
      <c r="AK89" s="107">
        <f t="shared" si="88"/>
        <v>5872344.6480852487</v>
      </c>
      <c r="AL89" s="107">
        <f t="shared" si="88"/>
        <v>5545750.6741043041</v>
      </c>
      <c r="AM89" s="107">
        <f t="shared" si="88"/>
        <v>6300829.8066012636</v>
      </c>
      <c r="AN89" s="107">
        <f t="shared" si="88"/>
        <v>6939157.1952584609</v>
      </c>
      <c r="AO89" s="107">
        <f t="shared" si="88"/>
        <v>8253338.6790596191</v>
      </c>
      <c r="AP89" s="107">
        <f t="shared" si="88"/>
        <v>10380222.857262839</v>
      </c>
      <c r="AQ89" s="107">
        <f t="shared" si="88"/>
        <v>12925193.42148035</v>
      </c>
      <c r="AR89" s="107">
        <f t="shared" si="88"/>
        <v>6875588.1064006174</v>
      </c>
      <c r="AS89" s="107">
        <f t="shared" si="88"/>
        <v>7776620.2992339451</v>
      </c>
      <c r="AT89" s="107">
        <f t="shared" si="88"/>
        <v>7922160.5513987709</v>
      </c>
      <c r="AU89" s="107">
        <f t="shared" si="88"/>
        <v>8316676.9558560709</v>
      </c>
      <c r="AV89" s="107">
        <f t="shared" si="88"/>
        <v>9317556.2151225023</v>
      </c>
      <c r="AW89" s="107">
        <f t="shared" si="88"/>
        <v>10326840.593032785</v>
      </c>
      <c r="AX89" s="107">
        <f t="shared" si="88"/>
        <v>12198922.913333368</v>
      </c>
      <c r="AY89" s="107">
        <f t="shared" si="88"/>
        <v>12265263.755202807</v>
      </c>
      <c r="AZ89" s="107">
        <f t="shared" si="88"/>
        <v>12804511.035202807</v>
      </c>
      <c r="BA89" s="107">
        <f t="shared" si="88"/>
        <v>14817814.035202807</v>
      </c>
      <c r="BB89" s="107">
        <f t="shared" si="88"/>
        <v>16459660.555202806</v>
      </c>
      <c r="BC89" s="107">
        <f t="shared" si="88"/>
        <v>18484497.405202806</v>
      </c>
      <c r="BD89" s="107">
        <f t="shared" si="88"/>
        <v>6724353.7260972951</v>
      </c>
      <c r="BE89" s="107">
        <f t="shared" si="88"/>
        <v>7620705.5153281586</v>
      </c>
      <c r="BF89" s="107">
        <f t="shared" si="88"/>
        <v>7622985.8228380186</v>
      </c>
      <c r="BG89" s="107">
        <f t="shared" si="88"/>
        <v>7507538.3956721155</v>
      </c>
      <c r="BH89" s="107">
        <f t="shared" si="88"/>
        <v>9132118.3456933908</v>
      </c>
      <c r="BI89" s="107">
        <f t="shared" si="88"/>
        <v>9729683.4740172625</v>
      </c>
      <c r="BJ89" s="107">
        <f t="shared" si="88"/>
        <v>10997300.627890777</v>
      </c>
      <c r="BK89" s="107">
        <f t="shared" si="88"/>
        <v>11496655.73935465</v>
      </c>
      <c r="BL89" s="107">
        <f t="shared" si="88"/>
        <v>9.3546491116285324E-3</v>
      </c>
      <c r="BM89" s="107">
        <f t="shared" si="88"/>
        <v>9.3546491116285324E-3</v>
      </c>
      <c r="BN89" s="107">
        <f t="shared" si="88"/>
        <v>9.3546491116285324E-3</v>
      </c>
      <c r="BO89" s="107">
        <f t="shared" si="88"/>
        <v>9.3546491116285324E-3</v>
      </c>
      <c r="BP89" s="107">
        <f t="shared" ref="BP89:CM89" si="89">BP81+BP88</f>
        <v>9.3546491116285324E-3</v>
      </c>
      <c r="BQ89" s="107">
        <f t="shared" si="89"/>
        <v>9.3546491116285324E-3</v>
      </c>
      <c r="BR89" s="107">
        <f t="shared" si="89"/>
        <v>9.3546491116285324E-3</v>
      </c>
      <c r="BS89" s="107">
        <f t="shared" si="89"/>
        <v>9.3546491116285324E-3</v>
      </c>
      <c r="BT89" s="107">
        <f t="shared" si="89"/>
        <v>9.3546491116285324E-3</v>
      </c>
      <c r="BU89" s="107">
        <f t="shared" si="89"/>
        <v>9.3546491116285324E-3</v>
      </c>
      <c r="BV89" s="107">
        <f t="shared" si="89"/>
        <v>9.3546491116285324E-3</v>
      </c>
      <c r="BW89" s="107">
        <f t="shared" si="89"/>
        <v>-6.453508883714678E-4</v>
      </c>
      <c r="BX89" s="107">
        <f t="shared" si="89"/>
        <v>-6.453508883714678E-4</v>
      </c>
      <c r="BY89" s="107">
        <f t="shared" si="89"/>
        <v>-6.453508883714678E-4</v>
      </c>
      <c r="BZ89" s="107">
        <f t="shared" si="89"/>
        <v>-6.453508883714678E-4</v>
      </c>
      <c r="CA89" s="107">
        <f t="shared" si="89"/>
        <v>-6.453508883714678E-4</v>
      </c>
      <c r="CB89" s="107">
        <f t="shared" si="89"/>
        <v>-6.453508883714678E-4</v>
      </c>
      <c r="CC89" s="107">
        <f t="shared" si="89"/>
        <v>-6.453508883714678E-4</v>
      </c>
      <c r="CD89" s="107">
        <f t="shared" si="89"/>
        <v>-6.453508883714678E-4</v>
      </c>
      <c r="CE89" s="107">
        <f t="shared" si="89"/>
        <v>-6.453508883714678E-4</v>
      </c>
      <c r="CF89" s="107">
        <f t="shared" si="89"/>
        <v>-6.453508883714678E-4</v>
      </c>
      <c r="CG89" s="107">
        <f t="shared" si="89"/>
        <v>-6.453508883714678E-4</v>
      </c>
      <c r="CH89" s="107">
        <f t="shared" si="89"/>
        <v>-6.453508883714678E-4</v>
      </c>
      <c r="CI89" s="107">
        <f t="shared" si="89"/>
        <v>-6.453508883714678E-4</v>
      </c>
      <c r="CJ89" s="107">
        <f t="shared" si="89"/>
        <v>-6.453508883714678E-4</v>
      </c>
      <c r="CK89" s="107">
        <f t="shared" si="89"/>
        <v>-6.453508883714678E-4</v>
      </c>
      <c r="CL89" s="107">
        <f t="shared" si="89"/>
        <v>-6.453508883714678E-4</v>
      </c>
      <c r="CM89" s="107">
        <f t="shared" si="89"/>
        <v>-6.453508883714678E-4</v>
      </c>
    </row>
    <row r="90" spans="1:91" x14ac:dyDescent="0.2"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L90" s="25"/>
      <c r="CM90" s="25"/>
    </row>
    <row r="91" spans="1:91" s="113" customFormat="1" x14ac:dyDescent="0.2">
      <c r="A91" s="98" t="s">
        <v>265</v>
      </c>
      <c r="B91" s="39"/>
      <c r="C91" s="106">
        <v>18237201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25"/>
      <c r="CJ91" s="25"/>
      <c r="CK91" s="25"/>
      <c r="CL91" s="25"/>
      <c r="CM91" s="25"/>
    </row>
    <row r="92" spans="1:91" s="113" customFormat="1" x14ac:dyDescent="0.2">
      <c r="A92" s="39"/>
      <c r="B92" s="39" t="s">
        <v>251</v>
      </c>
      <c r="C92" s="106">
        <v>25400601</v>
      </c>
      <c r="D92" s="107">
        <v>0</v>
      </c>
      <c r="E92" s="107">
        <f t="shared" ref="E92:AJ92" si="90">D97</f>
        <v>0</v>
      </c>
      <c r="F92" s="107">
        <f t="shared" si="90"/>
        <v>0</v>
      </c>
      <c r="G92" s="107">
        <f t="shared" si="90"/>
        <v>0</v>
      </c>
      <c r="H92" s="107">
        <f t="shared" si="90"/>
        <v>0</v>
      </c>
      <c r="I92" s="107">
        <f t="shared" si="90"/>
        <v>0</v>
      </c>
      <c r="J92" s="107">
        <f t="shared" si="90"/>
        <v>0</v>
      </c>
      <c r="K92" s="107">
        <f t="shared" si="90"/>
        <v>0</v>
      </c>
      <c r="L92" s="107">
        <f t="shared" si="90"/>
        <v>0</v>
      </c>
      <c r="M92" s="107">
        <f t="shared" si="90"/>
        <v>0</v>
      </c>
      <c r="N92" s="107">
        <f t="shared" si="90"/>
        <v>0</v>
      </c>
      <c r="O92" s="107">
        <f t="shared" si="90"/>
        <v>0</v>
      </c>
      <c r="P92" s="107">
        <f t="shared" si="90"/>
        <v>0</v>
      </c>
      <c r="Q92" s="107">
        <f t="shared" si="90"/>
        <v>0</v>
      </c>
      <c r="R92" s="107">
        <f t="shared" si="90"/>
        <v>0</v>
      </c>
      <c r="S92" s="107">
        <f t="shared" si="90"/>
        <v>0</v>
      </c>
      <c r="T92" s="107">
        <f t="shared" si="90"/>
        <v>0</v>
      </c>
      <c r="U92" s="107">
        <f t="shared" si="90"/>
        <v>0</v>
      </c>
      <c r="V92" s="107">
        <f t="shared" si="90"/>
        <v>0</v>
      </c>
      <c r="W92" s="107">
        <f t="shared" si="90"/>
        <v>0</v>
      </c>
      <c r="X92" s="107">
        <f t="shared" si="90"/>
        <v>0</v>
      </c>
      <c r="Y92" s="107">
        <f t="shared" si="90"/>
        <v>0</v>
      </c>
      <c r="Z92" s="107">
        <f t="shared" si="90"/>
        <v>0</v>
      </c>
      <c r="AA92" s="107">
        <f t="shared" si="90"/>
        <v>0</v>
      </c>
      <c r="AB92" s="107">
        <f t="shared" si="90"/>
        <v>0</v>
      </c>
      <c r="AC92" s="107">
        <f t="shared" si="90"/>
        <v>0</v>
      </c>
      <c r="AD92" s="107">
        <f t="shared" si="90"/>
        <v>0</v>
      </c>
      <c r="AE92" s="107">
        <f t="shared" si="90"/>
        <v>0</v>
      </c>
      <c r="AF92" s="107">
        <f t="shared" si="90"/>
        <v>0</v>
      </c>
      <c r="AG92" s="107">
        <f t="shared" si="90"/>
        <v>0</v>
      </c>
      <c r="AH92" s="107">
        <f t="shared" si="90"/>
        <v>0</v>
      </c>
      <c r="AI92" s="107">
        <f t="shared" si="90"/>
        <v>0</v>
      </c>
      <c r="AJ92" s="107">
        <f t="shared" si="90"/>
        <v>0</v>
      </c>
      <c r="AK92" s="107">
        <f t="shared" ref="AK92:BP92" si="91">AJ97</f>
        <v>0</v>
      </c>
      <c r="AL92" s="107">
        <f t="shared" si="91"/>
        <v>0</v>
      </c>
      <c r="AM92" s="107">
        <f t="shared" si="91"/>
        <v>0</v>
      </c>
      <c r="AN92" s="107">
        <f t="shared" si="91"/>
        <v>0</v>
      </c>
      <c r="AO92" s="107">
        <f t="shared" si="91"/>
        <v>0</v>
      </c>
      <c r="AP92" s="107">
        <f t="shared" si="91"/>
        <v>0</v>
      </c>
      <c r="AQ92" s="107">
        <f t="shared" si="91"/>
        <v>0</v>
      </c>
      <c r="AR92" s="107">
        <f t="shared" si="91"/>
        <v>0</v>
      </c>
      <c r="AS92" s="107">
        <f t="shared" si="91"/>
        <v>0</v>
      </c>
      <c r="AT92" s="107">
        <f t="shared" si="91"/>
        <v>0</v>
      </c>
      <c r="AU92" s="107">
        <f t="shared" si="91"/>
        <v>0</v>
      </c>
      <c r="AV92" s="107">
        <f t="shared" si="91"/>
        <v>0</v>
      </c>
      <c r="AW92" s="107">
        <f t="shared" si="91"/>
        <v>0</v>
      </c>
      <c r="AX92" s="107">
        <f t="shared" si="91"/>
        <v>0</v>
      </c>
      <c r="AY92" s="107">
        <f t="shared" si="91"/>
        <v>0</v>
      </c>
      <c r="AZ92" s="107">
        <f t="shared" si="91"/>
        <v>0</v>
      </c>
      <c r="BA92" s="107">
        <f t="shared" si="91"/>
        <v>0</v>
      </c>
      <c r="BB92" s="107">
        <f t="shared" si="91"/>
        <v>0</v>
      </c>
      <c r="BC92" s="107">
        <f t="shared" si="91"/>
        <v>0</v>
      </c>
      <c r="BD92" s="107">
        <f t="shared" si="91"/>
        <v>0</v>
      </c>
      <c r="BE92" s="107">
        <f t="shared" si="91"/>
        <v>0</v>
      </c>
      <c r="BF92" s="107">
        <f t="shared" si="91"/>
        <v>0</v>
      </c>
      <c r="BG92" s="107">
        <f t="shared" si="91"/>
        <v>0</v>
      </c>
      <c r="BH92" s="107">
        <f t="shared" si="91"/>
        <v>0</v>
      </c>
      <c r="BI92" s="107">
        <f t="shared" si="91"/>
        <v>0</v>
      </c>
      <c r="BJ92" s="107">
        <f t="shared" si="91"/>
        <v>0</v>
      </c>
      <c r="BK92" s="107">
        <f t="shared" si="91"/>
        <v>0</v>
      </c>
      <c r="BL92" s="107">
        <f t="shared" si="91"/>
        <v>-152462.81</v>
      </c>
      <c r="BM92" s="107">
        <f t="shared" si="91"/>
        <v>5310509.8987190006</v>
      </c>
      <c r="BN92" s="107">
        <f t="shared" si="91"/>
        <v>5387122.6987190004</v>
      </c>
      <c r="BO92" s="107">
        <f t="shared" si="91"/>
        <v>5881130.9587190002</v>
      </c>
      <c r="BP92" s="107">
        <f t="shared" si="91"/>
        <v>5861913.0687190006</v>
      </c>
      <c r="BQ92" s="107">
        <f t="shared" ref="BQ92:CM92" si="92">BP97</f>
        <v>1970457.63</v>
      </c>
      <c r="BR92" s="107">
        <f t="shared" si="92"/>
        <v>2237283.8899999997</v>
      </c>
      <c r="BS92" s="107">
        <f t="shared" si="92"/>
        <v>2425966.1699999995</v>
      </c>
      <c r="BT92" s="107">
        <f t="shared" si="92"/>
        <v>2965458.4699999997</v>
      </c>
      <c r="BU92" s="107">
        <f t="shared" si="92"/>
        <v>3741675.9499999997</v>
      </c>
      <c r="BV92" s="107">
        <f t="shared" si="92"/>
        <v>3970721.9</v>
      </c>
      <c r="BW92" s="107">
        <f t="shared" si="92"/>
        <v>4327789.84</v>
      </c>
      <c r="BX92" s="107">
        <f t="shared" si="92"/>
        <v>5245012.29</v>
      </c>
      <c r="BY92" s="107">
        <f t="shared" si="92"/>
        <v>6241520.3399999999</v>
      </c>
      <c r="BZ92" s="107">
        <f t="shared" si="92"/>
        <v>6230853.5199999996</v>
      </c>
      <c r="CA92" s="107">
        <f t="shared" si="92"/>
        <v>5994737.2799999993</v>
      </c>
      <c r="CB92" s="107">
        <f t="shared" si="92"/>
        <v>5903834.379999999</v>
      </c>
      <c r="CC92" s="107">
        <f t="shared" si="92"/>
        <v>718793.56999999937</v>
      </c>
      <c r="CD92" s="107">
        <f t="shared" si="92"/>
        <v>280949.53999999934</v>
      </c>
      <c r="CE92" s="107">
        <f t="shared" si="92"/>
        <v>1116494.1799999992</v>
      </c>
      <c r="CF92" s="107">
        <f t="shared" si="92"/>
        <v>1707501.3799999992</v>
      </c>
      <c r="CG92" s="107">
        <f t="shared" si="92"/>
        <v>1933846.3999999992</v>
      </c>
      <c r="CH92" s="107">
        <f t="shared" si="92"/>
        <v>1807686.3699999992</v>
      </c>
      <c r="CI92" s="107">
        <f t="shared" si="92"/>
        <v>2650290.0199999991</v>
      </c>
      <c r="CJ92" s="107">
        <f t="shared" si="92"/>
        <v>3078273.419999999</v>
      </c>
      <c r="CK92" s="107">
        <f t="shared" si="92"/>
        <v>3078273.419999999</v>
      </c>
      <c r="CL92" s="107">
        <f t="shared" si="92"/>
        <v>3078273.419999999</v>
      </c>
      <c r="CM92" s="107">
        <f t="shared" si="92"/>
        <v>3078273.419999999</v>
      </c>
    </row>
    <row r="93" spans="1:91" s="108" customFormat="1" x14ac:dyDescent="0.2">
      <c r="A93" s="113"/>
      <c r="B93" s="108" t="s">
        <v>252</v>
      </c>
      <c r="D93" s="251">
        <v>0</v>
      </c>
      <c r="E93" s="251">
        <v>0</v>
      </c>
      <c r="F93" s="251">
        <v>0</v>
      </c>
      <c r="G93" s="251">
        <v>0</v>
      </c>
      <c r="H93" s="251">
        <v>0</v>
      </c>
      <c r="I93" s="251">
        <v>0</v>
      </c>
      <c r="J93" s="251">
        <v>0</v>
      </c>
      <c r="K93" s="251">
        <v>0</v>
      </c>
      <c r="L93" s="251">
        <v>0</v>
      </c>
      <c r="M93" s="251">
        <v>0</v>
      </c>
      <c r="N93" s="251">
        <v>0</v>
      </c>
      <c r="O93" s="251">
        <v>0</v>
      </c>
      <c r="P93" s="251">
        <v>0</v>
      </c>
      <c r="Q93" s="251">
        <v>0</v>
      </c>
      <c r="R93" s="251">
        <v>0</v>
      </c>
      <c r="S93" s="251">
        <v>0</v>
      </c>
      <c r="T93" s="251">
        <v>0</v>
      </c>
      <c r="U93" s="251">
        <v>0</v>
      </c>
      <c r="V93" s="251">
        <v>0</v>
      </c>
      <c r="W93" s="251">
        <v>0</v>
      </c>
      <c r="X93" s="251">
        <v>0</v>
      </c>
      <c r="Y93" s="251">
        <v>0</v>
      </c>
      <c r="Z93" s="251">
        <v>0</v>
      </c>
      <c r="AA93" s="251">
        <v>0</v>
      </c>
      <c r="AB93" s="251">
        <v>0</v>
      </c>
      <c r="AC93" s="251">
        <v>0</v>
      </c>
      <c r="AD93" s="251">
        <v>0</v>
      </c>
      <c r="AE93" s="251">
        <v>0</v>
      </c>
      <c r="AF93" s="251">
        <v>0</v>
      </c>
      <c r="AG93" s="251">
        <v>0</v>
      </c>
      <c r="AH93" s="251">
        <v>0</v>
      </c>
      <c r="AI93" s="251">
        <v>0</v>
      </c>
      <c r="AJ93" s="251">
        <v>0</v>
      </c>
      <c r="AK93" s="251">
        <v>0</v>
      </c>
      <c r="AL93" s="251">
        <v>0</v>
      </c>
      <c r="AM93" s="251">
        <v>0</v>
      </c>
      <c r="AN93" s="251">
        <v>0</v>
      </c>
      <c r="AO93" s="251">
        <v>0</v>
      </c>
      <c r="AP93" s="251">
        <v>0</v>
      </c>
      <c r="AQ93" s="251">
        <v>0</v>
      </c>
      <c r="AR93" s="251">
        <v>0</v>
      </c>
      <c r="AS93" s="251">
        <v>0</v>
      </c>
      <c r="AT93" s="251">
        <v>0</v>
      </c>
      <c r="AU93" s="251">
        <v>0</v>
      </c>
      <c r="AV93" s="251">
        <v>0</v>
      </c>
      <c r="AW93" s="251">
        <v>0</v>
      </c>
      <c r="AX93" s="251">
        <v>0</v>
      </c>
      <c r="AY93" s="251">
        <v>0</v>
      </c>
      <c r="AZ93" s="251">
        <v>0</v>
      </c>
      <c r="BA93" s="251">
        <v>0</v>
      </c>
      <c r="BB93" s="251">
        <v>0</v>
      </c>
      <c r="BC93" s="251">
        <v>0</v>
      </c>
      <c r="BD93" s="251">
        <v>0</v>
      </c>
      <c r="BE93" s="251">
        <v>0</v>
      </c>
      <c r="BF93" s="251">
        <v>0</v>
      </c>
      <c r="BG93" s="251">
        <v>0</v>
      </c>
      <c r="BH93" s="251">
        <v>0</v>
      </c>
      <c r="BI93" s="251">
        <v>0</v>
      </c>
      <c r="BJ93" s="251">
        <v>0</v>
      </c>
      <c r="BK93" s="251">
        <v>0</v>
      </c>
      <c r="BL93" s="251">
        <v>0</v>
      </c>
      <c r="BM93" s="251">
        <v>0</v>
      </c>
      <c r="BN93" s="251">
        <v>0</v>
      </c>
      <c r="BO93" s="251">
        <v>0</v>
      </c>
      <c r="BP93" s="251">
        <v>-4449648.4787190007</v>
      </c>
      <c r="BQ93" s="251">
        <v>0</v>
      </c>
      <c r="BR93" s="251">
        <v>0</v>
      </c>
      <c r="BS93" s="251">
        <v>0</v>
      </c>
      <c r="BT93" s="251">
        <v>0</v>
      </c>
      <c r="BU93" s="251">
        <v>0</v>
      </c>
      <c r="BV93" s="251">
        <v>0</v>
      </c>
      <c r="BW93" s="251">
        <v>0</v>
      </c>
      <c r="BX93" s="251">
        <v>0</v>
      </c>
      <c r="BY93" s="251">
        <v>0</v>
      </c>
      <c r="BZ93" s="251">
        <v>0</v>
      </c>
      <c r="CA93" s="251">
        <v>0</v>
      </c>
      <c r="CB93" s="251">
        <v>-5245012.29</v>
      </c>
      <c r="CC93" s="251">
        <v>0</v>
      </c>
      <c r="CD93" s="251">
        <v>0</v>
      </c>
      <c r="CE93" s="251">
        <v>0</v>
      </c>
      <c r="CF93" s="251">
        <v>0</v>
      </c>
      <c r="CG93" s="251">
        <v>0</v>
      </c>
      <c r="CH93" s="251">
        <v>0</v>
      </c>
      <c r="CI93" s="115">
        <v>0</v>
      </c>
      <c r="CJ93" s="115"/>
      <c r="CK93" s="115"/>
      <c r="CL93" s="115"/>
      <c r="CM93" s="115"/>
    </row>
    <row r="94" spans="1:91" x14ac:dyDescent="0.2">
      <c r="A94" s="113"/>
      <c r="B94" s="108" t="s">
        <v>266</v>
      </c>
      <c r="C94" s="108"/>
      <c r="D94" s="251">
        <v>0</v>
      </c>
      <c r="E94" s="251">
        <v>0</v>
      </c>
      <c r="F94" s="251">
        <v>0</v>
      </c>
      <c r="G94" s="251">
        <v>0</v>
      </c>
      <c r="H94" s="251">
        <v>0</v>
      </c>
      <c r="I94" s="251">
        <v>0</v>
      </c>
      <c r="J94" s="251">
        <v>0</v>
      </c>
      <c r="K94" s="251">
        <v>0</v>
      </c>
      <c r="L94" s="251">
        <v>0</v>
      </c>
      <c r="M94" s="251">
        <v>0</v>
      </c>
      <c r="N94" s="251">
        <v>0</v>
      </c>
      <c r="O94" s="251">
        <v>0</v>
      </c>
      <c r="P94" s="251">
        <v>0</v>
      </c>
      <c r="Q94" s="251">
        <v>0</v>
      </c>
      <c r="R94" s="251">
        <v>0</v>
      </c>
      <c r="S94" s="251">
        <v>0</v>
      </c>
      <c r="T94" s="251">
        <v>0</v>
      </c>
      <c r="U94" s="251">
        <v>0</v>
      </c>
      <c r="V94" s="251">
        <v>0</v>
      </c>
      <c r="W94" s="251">
        <v>0</v>
      </c>
      <c r="X94" s="251">
        <v>0</v>
      </c>
      <c r="Y94" s="251">
        <v>0</v>
      </c>
      <c r="Z94" s="251">
        <v>0</v>
      </c>
      <c r="AA94" s="251">
        <v>0</v>
      </c>
      <c r="AB94" s="251">
        <v>0</v>
      </c>
      <c r="AC94" s="251">
        <v>0</v>
      </c>
      <c r="AD94" s="251">
        <v>0</v>
      </c>
      <c r="AE94" s="251">
        <v>0</v>
      </c>
      <c r="AF94" s="251">
        <v>0</v>
      </c>
      <c r="AG94" s="251">
        <v>0</v>
      </c>
      <c r="AH94" s="251">
        <v>0</v>
      </c>
      <c r="AI94" s="251">
        <v>0</v>
      </c>
      <c r="AJ94" s="251">
        <v>0</v>
      </c>
      <c r="AK94" s="251">
        <v>0</v>
      </c>
      <c r="AL94" s="251">
        <v>0</v>
      </c>
      <c r="AM94" s="251">
        <v>0</v>
      </c>
      <c r="AN94" s="251">
        <v>0</v>
      </c>
      <c r="AO94" s="251">
        <v>0</v>
      </c>
      <c r="AP94" s="251">
        <v>0</v>
      </c>
      <c r="AQ94" s="251">
        <v>0</v>
      </c>
      <c r="AR94" s="251">
        <v>0</v>
      </c>
      <c r="AS94" s="251">
        <v>0</v>
      </c>
      <c r="AT94" s="251">
        <v>0</v>
      </c>
      <c r="AU94" s="251">
        <v>0</v>
      </c>
      <c r="AV94" s="251">
        <v>0</v>
      </c>
      <c r="AW94" s="251">
        <v>0</v>
      </c>
      <c r="AX94" s="251">
        <v>0</v>
      </c>
      <c r="AY94" s="251">
        <v>0</v>
      </c>
      <c r="AZ94" s="251">
        <v>0</v>
      </c>
      <c r="BA94" s="251">
        <v>0</v>
      </c>
      <c r="BB94" s="251">
        <v>0</v>
      </c>
      <c r="BC94" s="251">
        <v>0</v>
      </c>
      <c r="BD94" s="251">
        <v>0</v>
      </c>
      <c r="BE94" s="251">
        <v>0</v>
      </c>
      <c r="BF94" s="251">
        <v>0</v>
      </c>
      <c r="BG94" s="251">
        <v>0</v>
      </c>
      <c r="BH94" s="251">
        <v>0</v>
      </c>
      <c r="BI94" s="251">
        <v>0</v>
      </c>
      <c r="BJ94" s="251">
        <v>0</v>
      </c>
      <c r="BK94" s="251">
        <v>0</v>
      </c>
      <c r="BL94" s="251">
        <v>4602111.2887190003</v>
      </c>
      <c r="BM94" s="251">
        <v>0</v>
      </c>
      <c r="BN94" s="251">
        <v>0</v>
      </c>
      <c r="BO94" s="251">
        <v>0</v>
      </c>
      <c r="BP94" s="251">
        <v>0</v>
      </c>
      <c r="BQ94" s="251">
        <v>0</v>
      </c>
      <c r="BR94" s="251">
        <v>0</v>
      </c>
      <c r="BS94" s="251">
        <v>0</v>
      </c>
      <c r="BT94" s="251">
        <v>0</v>
      </c>
      <c r="BU94" s="251">
        <v>0</v>
      </c>
      <c r="BV94" s="251">
        <v>0</v>
      </c>
      <c r="BW94" s="251">
        <v>0</v>
      </c>
      <c r="BX94" s="251"/>
      <c r="BY94" s="251">
        <v>0</v>
      </c>
      <c r="BZ94" s="251">
        <v>0</v>
      </c>
      <c r="CA94" s="251">
        <v>0</v>
      </c>
      <c r="CB94" s="251">
        <v>0</v>
      </c>
      <c r="CC94" s="251">
        <v>0</v>
      </c>
      <c r="CD94" s="251">
        <v>0</v>
      </c>
      <c r="CE94" s="251">
        <v>0</v>
      </c>
      <c r="CF94" s="251">
        <v>0</v>
      </c>
      <c r="CG94" s="251">
        <v>0</v>
      </c>
      <c r="CH94" s="251">
        <v>0</v>
      </c>
      <c r="CI94" s="251">
        <v>0</v>
      </c>
      <c r="CJ94" s="251"/>
      <c r="CK94" s="251"/>
      <c r="CL94" s="251"/>
      <c r="CM94" s="251"/>
    </row>
    <row r="95" spans="1:91" x14ac:dyDescent="0.2">
      <c r="A95" s="108"/>
      <c r="B95" s="108" t="s">
        <v>264</v>
      </c>
      <c r="C95" s="116"/>
      <c r="D95" s="251">
        <v>0</v>
      </c>
      <c r="E95" s="251">
        <v>0</v>
      </c>
      <c r="F95" s="251">
        <v>0</v>
      </c>
      <c r="G95" s="251">
        <v>0</v>
      </c>
      <c r="H95" s="251">
        <v>0</v>
      </c>
      <c r="I95" s="251">
        <v>0</v>
      </c>
      <c r="J95" s="251">
        <v>0</v>
      </c>
      <c r="K95" s="251">
        <v>0</v>
      </c>
      <c r="L95" s="251">
        <v>0</v>
      </c>
      <c r="M95" s="251">
        <v>0</v>
      </c>
      <c r="N95" s="251">
        <v>0</v>
      </c>
      <c r="O95" s="251">
        <v>0</v>
      </c>
      <c r="P95" s="251">
        <v>0</v>
      </c>
      <c r="Q95" s="251">
        <v>0</v>
      </c>
      <c r="R95" s="251">
        <v>0</v>
      </c>
      <c r="S95" s="251">
        <v>0</v>
      </c>
      <c r="T95" s="251">
        <v>0</v>
      </c>
      <c r="U95" s="251">
        <v>0</v>
      </c>
      <c r="V95" s="251">
        <v>0</v>
      </c>
      <c r="W95" s="251">
        <v>0</v>
      </c>
      <c r="X95" s="251">
        <v>0</v>
      </c>
      <c r="Y95" s="251">
        <v>0</v>
      </c>
      <c r="Z95" s="251">
        <v>0</v>
      </c>
      <c r="AA95" s="251">
        <v>0</v>
      </c>
      <c r="AB95" s="251">
        <v>0</v>
      </c>
      <c r="AC95" s="251">
        <v>0</v>
      </c>
      <c r="AD95" s="251">
        <v>0</v>
      </c>
      <c r="AE95" s="251">
        <v>0</v>
      </c>
      <c r="AF95" s="251">
        <v>0</v>
      </c>
      <c r="AG95" s="251">
        <v>0</v>
      </c>
      <c r="AH95" s="251">
        <v>0</v>
      </c>
      <c r="AI95" s="251">
        <v>0</v>
      </c>
      <c r="AJ95" s="251">
        <v>0</v>
      </c>
      <c r="AK95" s="251">
        <v>0</v>
      </c>
      <c r="AL95" s="251">
        <v>0</v>
      </c>
      <c r="AM95" s="251">
        <v>0</v>
      </c>
      <c r="AN95" s="251">
        <v>0</v>
      </c>
      <c r="AO95" s="251">
        <v>0</v>
      </c>
      <c r="AP95" s="251">
        <v>0</v>
      </c>
      <c r="AQ95" s="251">
        <v>0</v>
      </c>
      <c r="AR95" s="251">
        <v>0</v>
      </c>
      <c r="AS95" s="251">
        <v>0</v>
      </c>
      <c r="AT95" s="251">
        <v>0</v>
      </c>
      <c r="AU95" s="251">
        <v>0</v>
      </c>
      <c r="AV95" s="251">
        <v>0</v>
      </c>
      <c r="AW95" s="251">
        <v>0</v>
      </c>
      <c r="AX95" s="251">
        <v>0</v>
      </c>
      <c r="AY95" s="251">
        <v>0</v>
      </c>
      <c r="AZ95" s="251">
        <v>0</v>
      </c>
      <c r="BA95" s="251">
        <v>0</v>
      </c>
      <c r="BB95" s="251">
        <v>0</v>
      </c>
      <c r="BC95" s="251">
        <v>0</v>
      </c>
      <c r="BD95" s="251">
        <v>0</v>
      </c>
      <c r="BE95" s="251">
        <v>0</v>
      </c>
      <c r="BF95" s="251">
        <v>0</v>
      </c>
      <c r="BG95" s="251">
        <v>0</v>
      </c>
      <c r="BH95" s="251">
        <v>0</v>
      </c>
      <c r="BI95" s="251">
        <v>0</v>
      </c>
      <c r="BJ95" s="251">
        <v>0</v>
      </c>
      <c r="BK95" s="251">
        <v>-152462.81</v>
      </c>
      <c r="BL95" s="251">
        <v>860861.42</v>
      </c>
      <c r="BM95" s="251">
        <v>76612.800000000003</v>
      </c>
      <c r="BN95" s="251">
        <v>494008.26</v>
      </c>
      <c r="BO95" s="251">
        <v>-19217.89</v>
      </c>
      <c r="BP95" s="251">
        <v>558193.04</v>
      </c>
      <c r="BQ95" s="251">
        <v>266826.26</v>
      </c>
      <c r="BR95" s="251">
        <v>188682.28</v>
      </c>
      <c r="BS95" s="251">
        <v>539492.30000000005</v>
      </c>
      <c r="BT95" s="251">
        <v>776217.48</v>
      </c>
      <c r="BU95" s="251">
        <v>229045.95</v>
      </c>
      <c r="BV95" s="251">
        <v>357067.94</v>
      </c>
      <c r="BW95" s="251">
        <v>917222.45</v>
      </c>
      <c r="BX95" s="109">
        <f>'Schedule 8&amp;24'!C40</f>
        <v>996508.05</v>
      </c>
      <c r="BY95" s="109">
        <f>'Schedule 8&amp;24'!D40</f>
        <v>-10666.82</v>
      </c>
      <c r="BZ95" s="109">
        <f>'Schedule 8&amp;24'!E40</f>
        <v>-236116.24</v>
      </c>
      <c r="CA95" s="109">
        <f>'Schedule 8&amp;24'!F40</f>
        <v>-90902.9</v>
      </c>
      <c r="CB95" s="109">
        <f>'Schedule 8&amp;24'!G40</f>
        <v>59971.48</v>
      </c>
      <c r="CC95" s="109">
        <f>'Schedule 8&amp;24'!H40</f>
        <v>-437844.03</v>
      </c>
      <c r="CD95" s="109">
        <f>'Schedule 8&amp;24'!I40</f>
        <v>835544.64</v>
      </c>
      <c r="CE95" s="109">
        <f>'Schedule 8&amp;24'!J40</f>
        <v>591007.19999999995</v>
      </c>
      <c r="CF95" s="109">
        <f>'Schedule 8&amp;24'!K40</f>
        <v>226345.02</v>
      </c>
      <c r="CG95" s="109">
        <f>'Schedule 8&amp;24'!L40</f>
        <v>-126160.03</v>
      </c>
      <c r="CH95" s="109">
        <f>'Schedule 8&amp;24'!M40</f>
        <v>842603.65</v>
      </c>
      <c r="CI95" s="109">
        <f>'Schedule 8&amp;24'!N40</f>
        <v>427983.4</v>
      </c>
      <c r="CJ95" s="109"/>
      <c r="CK95" s="109"/>
      <c r="CL95" s="109"/>
      <c r="CM95" s="109"/>
    </row>
    <row r="96" spans="1:91" x14ac:dyDescent="0.2">
      <c r="B96" s="39" t="s">
        <v>254</v>
      </c>
      <c r="D96" s="110">
        <f t="shared" ref="D96:AI96" si="93">SUM(D93:D95)</f>
        <v>0</v>
      </c>
      <c r="E96" s="110">
        <f t="shared" si="93"/>
        <v>0</v>
      </c>
      <c r="F96" s="110">
        <f t="shared" si="93"/>
        <v>0</v>
      </c>
      <c r="G96" s="110">
        <f t="shared" si="93"/>
        <v>0</v>
      </c>
      <c r="H96" s="110">
        <f t="shared" si="93"/>
        <v>0</v>
      </c>
      <c r="I96" s="110">
        <f t="shared" si="93"/>
        <v>0</v>
      </c>
      <c r="J96" s="110">
        <f t="shared" si="93"/>
        <v>0</v>
      </c>
      <c r="K96" s="110">
        <f t="shared" si="93"/>
        <v>0</v>
      </c>
      <c r="L96" s="110">
        <f t="shared" si="93"/>
        <v>0</v>
      </c>
      <c r="M96" s="110">
        <f t="shared" si="93"/>
        <v>0</v>
      </c>
      <c r="N96" s="110">
        <f t="shared" si="93"/>
        <v>0</v>
      </c>
      <c r="O96" s="110">
        <f t="shared" si="93"/>
        <v>0</v>
      </c>
      <c r="P96" s="110">
        <f t="shared" si="93"/>
        <v>0</v>
      </c>
      <c r="Q96" s="110">
        <f t="shared" si="93"/>
        <v>0</v>
      </c>
      <c r="R96" s="110">
        <f t="shared" si="93"/>
        <v>0</v>
      </c>
      <c r="S96" s="110">
        <f t="shared" si="93"/>
        <v>0</v>
      </c>
      <c r="T96" s="110">
        <f t="shared" si="93"/>
        <v>0</v>
      </c>
      <c r="U96" s="110">
        <f t="shared" si="93"/>
        <v>0</v>
      </c>
      <c r="V96" s="110">
        <f t="shared" si="93"/>
        <v>0</v>
      </c>
      <c r="W96" s="110">
        <f t="shared" si="93"/>
        <v>0</v>
      </c>
      <c r="X96" s="110">
        <f t="shared" si="93"/>
        <v>0</v>
      </c>
      <c r="Y96" s="110">
        <f t="shared" si="93"/>
        <v>0</v>
      </c>
      <c r="Z96" s="110">
        <f t="shared" si="93"/>
        <v>0</v>
      </c>
      <c r="AA96" s="110">
        <f t="shared" si="93"/>
        <v>0</v>
      </c>
      <c r="AB96" s="110">
        <f t="shared" si="93"/>
        <v>0</v>
      </c>
      <c r="AC96" s="110">
        <f t="shared" si="93"/>
        <v>0</v>
      </c>
      <c r="AD96" s="110">
        <f t="shared" si="93"/>
        <v>0</v>
      </c>
      <c r="AE96" s="110">
        <f t="shared" si="93"/>
        <v>0</v>
      </c>
      <c r="AF96" s="110">
        <f t="shared" si="93"/>
        <v>0</v>
      </c>
      <c r="AG96" s="110">
        <f t="shared" si="93"/>
        <v>0</v>
      </c>
      <c r="AH96" s="110">
        <f t="shared" si="93"/>
        <v>0</v>
      </c>
      <c r="AI96" s="110">
        <f t="shared" si="93"/>
        <v>0</v>
      </c>
      <c r="AJ96" s="110">
        <f t="shared" ref="AJ96:BO96" si="94">SUM(AJ93:AJ95)</f>
        <v>0</v>
      </c>
      <c r="AK96" s="110">
        <f t="shared" si="94"/>
        <v>0</v>
      </c>
      <c r="AL96" s="110">
        <f t="shared" si="94"/>
        <v>0</v>
      </c>
      <c r="AM96" s="110">
        <f t="shared" si="94"/>
        <v>0</v>
      </c>
      <c r="AN96" s="110">
        <f t="shared" si="94"/>
        <v>0</v>
      </c>
      <c r="AO96" s="110">
        <f t="shared" si="94"/>
        <v>0</v>
      </c>
      <c r="AP96" s="110">
        <f t="shared" si="94"/>
        <v>0</v>
      </c>
      <c r="AQ96" s="110">
        <f t="shared" si="94"/>
        <v>0</v>
      </c>
      <c r="AR96" s="110">
        <f t="shared" si="94"/>
        <v>0</v>
      </c>
      <c r="AS96" s="110">
        <f t="shared" si="94"/>
        <v>0</v>
      </c>
      <c r="AT96" s="110">
        <f t="shared" si="94"/>
        <v>0</v>
      </c>
      <c r="AU96" s="110">
        <f t="shared" si="94"/>
        <v>0</v>
      </c>
      <c r="AV96" s="110">
        <f t="shared" si="94"/>
        <v>0</v>
      </c>
      <c r="AW96" s="110">
        <f t="shared" si="94"/>
        <v>0</v>
      </c>
      <c r="AX96" s="110">
        <f t="shared" si="94"/>
        <v>0</v>
      </c>
      <c r="AY96" s="110">
        <f t="shared" si="94"/>
        <v>0</v>
      </c>
      <c r="AZ96" s="110">
        <f t="shared" si="94"/>
        <v>0</v>
      </c>
      <c r="BA96" s="110">
        <f t="shared" si="94"/>
        <v>0</v>
      </c>
      <c r="BB96" s="110">
        <f t="shared" si="94"/>
        <v>0</v>
      </c>
      <c r="BC96" s="110">
        <f t="shared" si="94"/>
        <v>0</v>
      </c>
      <c r="BD96" s="110">
        <f t="shared" si="94"/>
        <v>0</v>
      </c>
      <c r="BE96" s="110">
        <f t="shared" si="94"/>
        <v>0</v>
      </c>
      <c r="BF96" s="110">
        <f t="shared" si="94"/>
        <v>0</v>
      </c>
      <c r="BG96" s="110">
        <f t="shared" si="94"/>
        <v>0</v>
      </c>
      <c r="BH96" s="110">
        <f t="shared" si="94"/>
        <v>0</v>
      </c>
      <c r="BI96" s="110">
        <f t="shared" si="94"/>
        <v>0</v>
      </c>
      <c r="BJ96" s="110">
        <f t="shared" si="94"/>
        <v>0</v>
      </c>
      <c r="BK96" s="110">
        <f t="shared" si="94"/>
        <v>-152462.81</v>
      </c>
      <c r="BL96" s="110">
        <f t="shared" si="94"/>
        <v>5462972.7087190002</v>
      </c>
      <c r="BM96" s="110">
        <f t="shared" si="94"/>
        <v>76612.800000000003</v>
      </c>
      <c r="BN96" s="110">
        <f t="shared" si="94"/>
        <v>494008.26</v>
      </c>
      <c r="BO96" s="110">
        <f t="shared" si="94"/>
        <v>-19217.89</v>
      </c>
      <c r="BP96" s="110">
        <f t="shared" ref="BP96:CM96" si="95">SUM(BP93:BP95)</f>
        <v>-3891455.4387190007</v>
      </c>
      <c r="BQ96" s="110">
        <f t="shared" si="95"/>
        <v>266826.26</v>
      </c>
      <c r="BR96" s="110">
        <f t="shared" si="95"/>
        <v>188682.28</v>
      </c>
      <c r="BS96" s="110">
        <f t="shared" si="95"/>
        <v>539492.30000000005</v>
      </c>
      <c r="BT96" s="110">
        <f t="shared" si="95"/>
        <v>776217.48</v>
      </c>
      <c r="BU96" s="110">
        <f t="shared" si="95"/>
        <v>229045.95</v>
      </c>
      <c r="BV96" s="110">
        <f t="shared" si="95"/>
        <v>357067.94</v>
      </c>
      <c r="BW96" s="110">
        <f t="shared" si="95"/>
        <v>917222.45</v>
      </c>
      <c r="BX96" s="110">
        <f t="shared" si="95"/>
        <v>996508.05</v>
      </c>
      <c r="BY96" s="110">
        <f t="shared" si="95"/>
        <v>-10666.82</v>
      </c>
      <c r="BZ96" s="110">
        <f t="shared" si="95"/>
        <v>-236116.24</v>
      </c>
      <c r="CA96" s="110">
        <f t="shared" si="95"/>
        <v>-90902.9</v>
      </c>
      <c r="CB96" s="110">
        <f t="shared" si="95"/>
        <v>-5185040.8099999996</v>
      </c>
      <c r="CC96" s="110">
        <f t="shared" si="95"/>
        <v>-437844.03</v>
      </c>
      <c r="CD96" s="110">
        <f t="shared" si="95"/>
        <v>835544.64</v>
      </c>
      <c r="CE96" s="110">
        <f t="shared" si="95"/>
        <v>591007.19999999995</v>
      </c>
      <c r="CF96" s="110">
        <f t="shared" si="95"/>
        <v>226345.02</v>
      </c>
      <c r="CG96" s="110">
        <f t="shared" si="95"/>
        <v>-126160.03</v>
      </c>
      <c r="CH96" s="110">
        <f t="shared" si="95"/>
        <v>842603.65</v>
      </c>
      <c r="CI96" s="110">
        <f t="shared" si="95"/>
        <v>427983.4</v>
      </c>
      <c r="CJ96" s="110">
        <f t="shared" si="95"/>
        <v>0</v>
      </c>
      <c r="CK96" s="110">
        <f t="shared" si="95"/>
        <v>0</v>
      </c>
      <c r="CL96" s="110">
        <f t="shared" si="95"/>
        <v>0</v>
      </c>
      <c r="CM96" s="110">
        <f t="shared" si="95"/>
        <v>0</v>
      </c>
    </row>
    <row r="97" spans="1:91" x14ac:dyDescent="0.2">
      <c r="B97" s="39" t="s">
        <v>255</v>
      </c>
      <c r="D97" s="107">
        <f t="shared" ref="D97:AI97" si="96">D92+D96</f>
        <v>0</v>
      </c>
      <c r="E97" s="107">
        <f t="shared" si="96"/>
        <v>0</v>
      </c>
      <c r="F97" s="107">
        <f t="shared" si="96"/>
        <v>0</v>
      </c>
      <c r="G97" s="107">
        <f t="shared" si="96"/>
        <v>0</v>
      </c>
      <c r="H97" s="107">
        <f t="shared" si="96"/>
        <v>0</v>
      </c>
      <c r="I97" s="107">
        <f t="shared" si="96"/>
        <v>0</v>
      </c>
      <c r="J97" s="107">
        <f t="shared" si="96"/>
        <v>0</v>
      </c>
      <c r="K97" s="107">
        <f t="shared" si="96"/>
        <v>0</v>
      </c>
      <c r="L97" s="107">
        <f t="shared" si="96"/>
        <v>0</v>
      </c>
      <c r="M97" s="107">
        <f t="shared" si="96"/>
        <v>0</v>
      </c>
      <c r="N97" s="107">
        <f t="shared" si="96"/>
        <v>0</v>
      </c>
      <c r="O97" s="107">
        <f t="shared" si="96"/>
        <v>0</v>
      </c>
      <c r="P97" s="107">
        <f t="shared" si="96"/>
        <v>0</v>
      </c>
      <c r="Q97" s="107">
        <f t="shared" si="96"/>
        <v>0</v>
      </c>
      <c r="R97" s="107">
        <f t="shared" si="96"/>
        <v>0</v>
      </c>
      <c r="S97" s="107">
        <f t="shared" si="96"/>
        <v>0</v>
      </c>
      <c r="T97" s="107">
        <f t="shared" si="96"/>
        <v>0</v>
      </c>
      <c r="U97" s="107">
        <f t="shared" si="96"/>
        <v>0</v>
      </c>
      <c r="V97" s="107">
        <f t="shared" si="96"/>
        <v>0</v>
      </c>
      <c r="W97" s="107">
        <f t="shared" si="96"/>
        <v>0</v>
      </c>
      <c r="X97" s="107">
        <f t="shared" si="96"/>
        <v>0</v>
      </c>
      <c r="Y97" s="107">
        <f t="shared" si="96"/>
        <v>0</v>
      </c>
      <c r="Z97" s="107">
        <f t="shared" si="96"/>
        <v>0</v>
      </c>
      <c r="AA97" s="107">
        <f t="shared" si="96"/>
        <v>0</v>
      </c>
      <c r="AB97" s="107">
        <f t="shared" si="96"/>
        <v>0</v>
      </c>
      <c r="AC97" s="107">
        <f t="shared" si="96"/>
        <v>0</v>
      </c>
      <c r="AD97" s="107">
        <f t="shared" si="96"/>
        <v>0</v>
      </c>
      <c r="AE97" s="107">
        <f t="shared" si="96"/>
        <v>0</v>
      </c>
      <c r="AF97" s="107">
        <f t="shared" si="96"/>
        <v>0</v>
      </c>
      <c r="AG97" s="107">
        <f t="shared" si="96"/>
        <v>0</v>
      </c>
      <c r="AH97" s="107">
        <f t="shared" si="96"/>
        <v>0</v>
      </c>
      <c r="AI97" s="107">
        <f t="shared" si="96"/>
        <v>0</v>
      </c>
      <c r="AJ97" s="107">
        <f t="shared" ref="AJ97:BO97" si="97">AJ92+AJ96</f>
        <v>0</v>
      </c>
      <c r="AK97" s="107">
        <f t="shared" si="97"/>
        <v>0</v>
      </c>
      <c r="AL97" s="107">
        <f t="shared" si="97"/>
        <v>0</v>
      </c>
      <c r="AM97" s="107">
        <f t="shared" si="97"/>
        <v>0</v>
      </c>
      <c r="AN97" s="107">
        <f t="shared" si="97"/>
        <v>0</v>
      </c>
      <c r="AO97" s="107">
        <f t="shared" si="97"/>
        <v>0</v>
      </c>
      <c r="AP97" s="107">
        <f t="shared" si="97"/>
        <v>0</v>
      </c>
      <c r="AQ97" s="107">
        <f t="shared" si="97"/>
        <v>0</v>
      </c>
      <c r="AR97" s="107">
        <f t="shared" si="97"/>
        <v>0</v>
      </c>
      <c r="AS97" s="107">
        <f t="shared" si="97"/>
        <v>0</v>
      </c>
      <c r="AT97" s="107">
        <f t="shared" si="97"/>
        <v>0</v>
      </c>
      <c r="AU97" s="107">
        <f t="shared" si="97"/>
        <v>0</v>
      </c>
      <c r="AV97" s="107">
        <f t="shared" si="97"/>
        <v>0</v>
      </c>
      <c r="AW97" s="107">
        <f t="shared" si="97"/>
        <v>0</v>
      </c>
      <c r="AX97" s="107">
        <f t="shared" si="97"/>
        <v>0</v>
      </c>
      <c r="AY97" s="107">
        <f t="shared" si="97"/>
        <v>0</v>
      </c>
      <c r="AZ97" s="107">
        <f t="shared" si="97"/>
        <v>0</v>
      </c>
      <c r="BA97" s="107">
        <f t="shared" si="97"/>
        <v>0</v>
      </c>
      <c r="BB97" s="107">
        <f t="shared" si="97"/>
        <v>0</v>
      </c>
      <c r="BC97" s="107">
        <f t="shared" si="97"/>
        <v>0</v>
      </c>
      <c r="BD97" s="107">
        <f t="shared" si="97"/>
        <v>0</v>
      </c>
      <c r="BE97" s="107">
        <f t="shared" si="97"/>
        <v>0</v>
      </c>
      <c r="BF97" s="107">
        <f t="shared" si="97"/>
        <v>0</v>
      </c>
      <c r="BG97" s="107">
        <f t="shared" si="97"/>
        <v>0</v>
      </c>
      <c r="BH97" s="107">
        <f t="shared" si="97"/>
        <v>0</v>
      </c>
      <c r="BI97" s="107">
        <f t="shared" si="97"/>
        <v>0</v>
      </c>
      <c r="BJ97" s="107">
        <f t="shared" si="97"/>
        <v>0</v>
      </c>
      <c r="BK97" s="107">
        <f t="shared" si="97"/>
        <v>-152462.81</v>
      </c>
      <c r="BL97" s="107">
        <f t="shared" si="97"/>
        <v>5310509.8987190006</v>
      </c>
      <c r="BM97" s="107">
        <f t="shared" si="97"/>
        <v>5387122.6987190004</v>
      </c>
      <c r="BN97" s="107">
        <f t="shared" si="97"/>
        <v>5881130.9587190002</v>
      </c>
      <c r="BO97" s="107">
        <f t="shared" si="97"/>
        <v>5861913.0687190006</v>
      </c>
      <c r="BP97" s="107">
        <f t="shared" ref="BP97:CM97" si="98">BP92+BP96</f>
        <v>1970457.63</v>
      </c>
      <c r="BQ97" s="107">
        <f t="shared" si="98"/>
        <v>2237283.8899999997</v>
      </c>
      <c r="BR97" s="107">
        <f t="shared" si="98"/>
        <v>2425966.1699999995</v>
      </c>
      <c r="BS97" s="107">
        <f t="shared" si="98"/>
        <v>2965458.4699999997</v>
      </c>
      <c r="BT97" s="107">
        <f t="shared" si="98"/>
        <v>3741675.9499999997</v>
      </c>
      <c r="BU97" s="107">
        <f t="shared" si="98"/>
        <v>3970721.9</v>
      </c>
      <c r="BV97" s="107">
        <f t="shared" si="98"/>
        <v>4327789.84</v>
      </c>
      <c r="BW97" s="107">
        <f t="shared" si="98"/>
        <v>5245012.29</v>
      </c>
      <c r="BX97" s="107">
        <f t="shared" si="98"/>
        <v>6241520.3399999999</v>
      </c>
      <c r="BY97" s="107">
        <f t="shared" si="98"/>
        <v>6230853.5199999996</v>
      </c>
      <c r="BZ97" s="107">
        <f t="shared" si="98"/>
        <v>5994737.2799999993</v>
      </c>
      <c r="CA97" s="107">
        <f t="shared" si="98"/>
        <v>5903834.379999999</v>
      </c>
      <c r="CB97" s="107">
        <f t="shared" si="98"/>
        <v>718793.56999999937</v>
      </c>
      <c r="CC97" s="107">
        <f t="shared" si="98"/>
        <v>280949.53999999934</v>
      </c>
      <c r="CD97" s="107">
        <f t="shared" si="98"/>
        <v>1116494.1799999992</v>
      </c>
      <c r="CE97" s="107">
        <f t="shared" si="98"/>
        <v>1707501.3799999992</v>
      </c>
      <c r="CF97" s="107">
        <f t="shared" si="98"/>
        <v>1933846.3999999992</v>
      </c>
      <c r="CG97" s="107">
        <f t="shared" si="98"/>
        <v>1807686.3699999992</v>
      </c>
      <c r="CH97" s="107">
        <f t="shared" si="98"/>
        <v>2650290.0199999991</v>
      </c>
      <c r="CI97" s="107">
        <f t="shared" si="98"/>
        <v>3078273.419999999</v>
      </c>
      <c r="CJ97" s="107">
        <f t="shared" si="98"/>
        <v>3078273.419999999</v>
      </c>
      <c r="CK97" s="107">
        <f t="shared" si="98"/>
        <v>3078273.419999999</v>
      </c>
      <c r="CL97" s="107">
        <f t="shared" si="98"/>
        <v>3078273.419999999</v>
      </c>
      <c r="CM97" s="107">
        <f t="shared" si="98"/>
        <v>3078273.419999999</v>
      </c>
    </row>
    <row r="98" spans="1:91" x14ac:dyDescent="0.2"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L98" s="25"/>
      <c r="CM98" s="25"/>
    </row>
    <row r="99" spans="1:91" x14ac:dyDescent="0.2">
      <c r="A99" s="98" t="s">
        <v>267</v>
      </c>
      <c r="C99" s="106">
        <v>18237211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L99" s="25"/>
      <c r="CM99" s="25"/>
    </row>
    <row r="100" spans="1:91" x14ac:dyDescent="0.2">
      <c r="B100" s="39" t="s">
        <v>251</v>
      </c>
      <c r="C100" s="106">
        <v>25400611</v>
      </c>
      <c r="D100" s="107">
        <v>0</v>
      </c>
      <c r="E100" s="107">
        <f t="shared" ref="E100:AJ100" si="99">D105</f>
        <v>0</v>
      </c>
      <c r="F100" s="107">
        <f t="shared" si="99"/>
        <v>0</v>
      </c>
      <c r="G100" s="107">
        <f t="shared" si="99"/>
        <v>0</v>
      </c>
      <c r="H100" s="107">
        <f t="shared" si="99"/>
        <v>0</v>
      </c>
      <c r="I100" s="107">
        <f t="shared" si="99"/>
        <v>0</v>
      </c>
      <c r="J100" s="107">
        <f t="shared" si="99"/>
        <v>0</v>
      </c>
      <c r="K100" s="107">
        <f t="shared" si="99"/>
        <v>0</v>
      </c>
      <c r="L100" s="107">
        <f t="shared" si="99"/>
        <v>0</v>
      </c>
      <c r="M100" s="107">
        <f t="shared" si="99"/>
        <v>0</v>
      </c>
      <c r="N100" s="107">
        <f t="shared" si="99"/>
        <v>0</v>
      </c>
      <c r="O100" s="107">
        <f t="shared" si="99"/>
        <v>0</v>
      </c>
      <c r="P100" s="107">
        <f t="shared" si="99"/>
        <v>0</v>
      </c>
      <c r="Q100" s="107">
        <f t="shared" si="99"/>
        <v>0</v>
      </c>
      <c r="R100" s="107">
        <f t="shared" si="99"/>
        <v>0</v>
      </c>
      <c r="S100" s="107">
        <f t="shared" si="99"/>
        <v>0</v>
      </c>
      <c r="T100" s="107">
        <f t="shared" si="99"/>
        <v>0</v>
      </c>
      <c r="U100" s="107">
        <f t="shared" si="99"/>
        <v>0</v>
      </c>
      <c r="V100" s="107">
        <f t="shared" si="99"/>
        <v>0</v>
      </c>
      <c r="W100" s="107">
        <f t="shared" si="99"/>
        <v>0</v>
      </c>
      <c r="X100" s="107">
        <f t="shared" si="99"/>
        <v>0</v>
      </c>
      <c r="Y100" s="107">
        <f t="shared" si="99"/>
        <v>0</v>
      </c>
      <c r="Z100" s="107">
        <f t="shared" si="99"/>
        <v>0</v>
      </c>
      <c r="AA100" s="107">
        <f t="shared" si="99"/>
        <v>0</v>
      </c>
      <c r="AB100" s="107">
        <f t="shared" si="99"/>
        <v>0</v>
      </c>
      <c r="AC100" s="107">
        <f t="shared" si="99"/>
        <v>0</v>
      </c>
      <c r="AD100" s="107">
        <f t="shared" si="99"/>
        <v>0</v>
      </c>
      <c r="AE100" s="107">
        <f t="shared" si="99"/>
        <v>0</v>
      </c>
      <c r="AF100" s="107">
        <f t="shared" si="99"/>
        <v>0</v>
      </c>
      <c r="AG100" s="107">
        <f t="shared" si="99"/>
        <v>0</v>
      </c>
      <c r="AH100" s="107">
        <f t="shared" si="99"/>
        <v>0</v>
      </c>
      <c r="AI100" s="107">
        <f t="shared" si="99"/>
        <v>0</v>
      </c>
      <c r="AJ100" s="107">
        <f t="shared" si="99"/>
        <v>0</v>
      </c>
      <c r="AK100" s="107">
        <f t="shared" ref="AK100:BP100" si="100">AJ105</f>
        <v>0</v>
      </c>
      <c r="AL100" s="107">
        <f t="shared" si="100"/>
        <v>0</v>
      </c>
      <c r="AM100" s="107">
        <f t="shared" si="100"/>
        <v>0</v>
      </c>
      <c r="AN100" s="107">
        <f t="shared" si="100"/>
        <v>0</v>
      </c>
      <c r="AO100" s="107">
        <f t="shared" si="100"/>
        <v>0</v>
      </c>
      <c r="AP100" s="107">
        <f t="shared" si="100"/>
        <v>0</v>
      </c>
      <c r="AQ100" s="107">
        <f t="shared" si="100"/>
        <v>0</v>
      </c>
      <c r="AR100" s="107">
        <f t="shared" si="100"/>
        <v>0</v>
      </c>
      <c r="AS100" s="107">
        <f t="shared" si="100"/>
        <v>0</v>
      </c>
      <c r="AT100" s="107">
        <f t="shared" si="100"/>
        <v>0</v>
      </c>
      <c r="AU100" s="107">
        <f t="shared" si="100"/>
        <v>0</v>
      </c>
      <c r="AV100" s="107">
        <f t="shared" si="100"/>
        <v>0</v>
      </c>
      <c r="AW100" s="107">
        <f t="shared" si="100"/>
        <v>0</v>
      </c>
      <c r="AX100" s="107">
        <f t="shared" si="100"/>
        <v>0</v>
      </c>
      <c r="AY100" s="107">
        <f t="shared" si="100"/>
        <v>0</v>
      </c>
      <c r="AZ100" s="107">
        <f t="shared" si="100"/>
        <v>0</v>
      </c>
      <c r="BA100" s="107">
        <f t="shared" si="100"/>
        <v>0</v>
      </c>
      <c r="BB100" s="107">
        <f t="shared" si="100"/>
        <v>0</v>
      </c>
      <c r="BC100" s="107">
        <f t="shared" si="100"/>
        <v>0</v>
      </c>
      <c r="BD100" s="107">
        <f t="shared" si="100"/>
        <v>0</v>
      </c>
      <c r="BE100" s="107">
        <f t="shared" si="100"/>
        <v>0</v>
      </c>
      <c r="BF100" s="107">
        <f t="shared" si="100"/>
        <v>0</v>
      </c>
      <c r="BG100" s="107">
        <f t="shared" si="100"/>
        <v>0</v>
      </c>
      <c r="BH100" s="107">
        <f t="shared" si="100"/>
        <v>0</v>
      </c>
      <c r="BI100" s="107">
        <f t="shared" si="100"/>
        <v>0</v>
      </c>
      <c r="BJ100" s="107">
        <f t="shared" si="100"/>
        <v>0</v>
      </c>
      <c r="BK100" s="107">
        <f t="shared" si="100"/>
        <v>0</v>
      </c>
      <c r="BL100" s="107">
        <f t="shared" si="100"/>
        <v>23158.12</v>
      </c>
      <c r="BM100" s="107">
        <f t="shared" si="100"/>
        <v>4866591.7570240004</v>
      </c>
      <c r="BN100" s="107">
        <f t="shared" si="100"/>
        <v>4505332.0170240002</v>
      </c>
      <c r="BO100" s="107">
        <f t="shared" si="100"/>
        <v>4667176.5070240004</v>
      </c>
      <c r="BP100" s="107">
        <f t="shared" si="100"/>
        <v>4061773.0070240004</v>
      </c>
      <c r="BQ100" s="107">
        <f t="shared" ref="BQ100:CM100" si="101">BP105</f>
        <v>-1126496.3099999996</v>
      </c>
      <c r="BR100" s="107">
        <f t="shared" si="101"/>
        <v>-500623.72999999963</v>
      </c>
      <c r="BS100" s="107">
        <f t="shared" si="101"/>
        <v>-722621.01999999967</v>
      </c>
      <c r="BT100" s="107">
        <f t="shared" si="101"/>
        <v>-848896.72999999963</v>
      </c>
      <c r="BU100" s="107">
        <f t="shared" si="101"/>
        <v>309045.34000000043</v>
      </c>
      <c r="BV100" s="107">
        <f t="shared" si="101"/>
        <v>504542.28000000044</v>
      </c>
      <c r="BW100" s="107">
        <f t="shared" si="101"/>
        <v>765174.36000000045</v>
      </c>
      <c r="BX100" s="107">
        <f t="shared" si="101"/>
        <v>1472859.0100000005</v>
      </c>
      <c r="BY100" s="107">
        <f t="shared" si="101"/>
        <v>1639242.9000000004</v>
      </c>
      <c r="BZ100" s="107">
        <f t="shared" si="101"/>
        <v>1280215.2300000004</v>
      </c>
      <c r="CA100" s="107">
        <f t="shared" si="101"/>
        <v>2048594.2600000005</v>
      </c>
      <c r="CB100" s="107">
        <f t="shared" si="101"/>
        <v>2151537.6200000006</v>
      </c>
      <c r="CC100" s="107">
        <f t="shared" si="101"/>
        <v>1276820.3600000001</v>
      </c>
      <c r="CD100" s="107">
        <f t="shared" si="101"/>
        <v>1704022.1600000001</v>
      </c>
      <c r="CE100" s="107">
        <f t="shared" si="101"/>
        <v>1643917.61</v>
      </c>
      <c r="CF100" s="107">
        <f t="shared" si="101"/>
        <v>1201514.08</v>
      </c>
      <c r="CG100" s="107">
        <f t="shared" si="101"/>
        <v>1002131.52</v>
      </c>
      <c r="CH100" s="107">
        <f t="shared" si="101"/>
        <v>2302345.08</v>
      </c>
      <c r="CI100" s="107">
        <f t="shared" si="101"/>
        <v>2967116.99</v>
      </c>
      <c r="CJ100" s="107">
        <f t="shared" si="101"/>
        <v>1565533.0600000003</v>
      </c>
      <c r="CK100" s="107">
        <f t="shared" si="101"/>
        <v>1565533.0600000003</v>
      </c>
      <c r="CL100" s="107">
        <f t="shared" si="101"/>
        <v>1565533.0600000003</v>
      </c>
      <c r="CM100" s="107">
        <f t="shared" si="101"/>
        <v>1565533.0600000003</v>
      </c>
    </row>
    <row r="101" spans="1:91" x14ac:dyDescent="0.2">
      <c r="A101" s="113"/>
      <c r="B101" s="108" t="s">
        <v>252</v>
      </c>
      <c r="C101" s="108"/>
      <c r="D101" s="251">
        <v>0</v>
      </c>
      <c r="E101" s="251">
        <v>0</v>
      </c>
      <c r="F101" s="251">
        <v>0</v>
      </c>
      <c r="G101" s="251">
        <v>0</v>
      </c>
      <c r="H101" s="251">
        <v>0</v>
      </c>
      <c r="I101" s="251">
        <v>0</v>
      </c>
      <c r="J101" s="251">
        <v>0</v>
      </c>
      <c r="K101" s="251">
        <v>0</v>
      </c>
      <c r="L101" s="251">
        <v>0</v>
      </c>
      <c r="M101" s="251">
        <v>0</v>
      </c>
      <c r="N101" s="251">
        <v>0</v>
      </c>
      <c r="O101" s="251">
        <v>0</v>
      </c>
      <c r="P101" s="251">
        <v>0</v>
      </c>
      <c r="Q101" s="251">
        <v>0</v>
      </c>
      <c r="R101" s="251">
        <v>0</v>
      </c>
      <c r="S101" s="251">
        <v>0</v>
      </c>
      <c r="T101" s="251">
        <v>0</v>
      </c>
      <c r="U101" s="251">
        <v>0</v>
      </c>
      <c r="V101" s="251">
        <v>0</v>
      </c>
      <c r="W101" s="251">
        <v>0</v>
      </c>
      <c r="X101" s="251">
        <v>0</v>
      </c>
      <c r="Y101" s="251">
        <v>0</v>
      </c>
      <c r="Z101" s="251">
        <v>0</v>
      </c>
      <c r="AA101" s="251">
        <v>0</v>
      </c>
      <c r="AB101" s="251">
        <v>0</v>
      </c>
      <c r="AC101" s="251">
        <v>0</v>
      </c>
      <c r="AD101" s="251">
        <v>0</v>
      </c>
      <c r="AE101" s="251">
        <v>0</v>
      </c>
      <c r="AF101" s="251">
        <v>0</v>
      </c>
      <c r="AG101" s="251">
        <v>0</v>
      </c>
      <c r="AH101" s="251">
        <v>0</v>
      </c>
      <c r="AI101" s="251">
        <v>0</v>
      </c>
      <c r="AJ101" s="251">
        <v>0</v>
      </c>
      <c r="AK101" s="251">
        <v>0</v>
      </c>
      <c r="AL101" s="251">
        <v>0</v>
      </c>
      <c r="AM101" s="251">
        <v>0</v>
      </c>
      <c r="AN101" s="251">
        <v>0</v>
      </c>
      <c r="AO101" s="251">
        <v>0</v>
      </c>
      <c r="AP101" s="251">
        <v>0</v>
      </c>
      <c r="AQ101" s="251">
        <v>0</v>
      </c>
      <c r="AR101" s="251">
        <v>0</v>
      </c>
      <c r="AS101" s="251">
        <v>0</v>
      </c>
      <c r="AT101" s="251">
        <v>0</v>
      </c>
      <c r="AU101" s="251">
        <v>0</v>
      </c>
      <c r="AV101" s="251">
        <v>0</v>
      </c>
      <c r="AW101" s="251">
        <v>0</v>
      </c>
      <c r="AX101" s="251">
        <v>0</v>
      </c>
      <c r="AY101" s="251">
        <v>0</v>
      </c>
      <c r="AZ101" s="251">
        <v>0</v>
      </c>
      <c r="BA101" s="251">
        <v>0</v>
      </c>
      <c r="BB101" s="251">
        <v>0</v>
      </c>
      <c r="BC101" s="251">
        <v>0</v>
      </c>
      <c r="BD101" s="251">
        <v>0</v>
      </c>
      <c r="BE101" s="251">
        <v>0</v>
      </c>
      <c r="BF101" s="251">
        <v>0</v>
      </c>
      <c r="BG101" s="251">
        <v>0</v>
      </c>
      <c r="BH101" s="251">
        <v>0</v>
      </c>
      <c r="BI101" s="251">
        <v>0</v>
      </c>
      <c r="BJ101" s="251">
        <v>0</v>
      </c>
      <c r="BK101" s="251">
        <v>0</v>
      </c>
      <c r="BL101" s="251">
        <v>0</v>
      </c>
      <c r="BM101" s="251">
        <v>0</v>
      </c>
      <c r="BN101" s="251">
        <v>0</v>
      </c>
      <c r="BO101" s="251">
        <v>0</v>
      </c>
      <c r="BP101" s="251">
        <v>-4952924.0970240002</v>
      </c>
      <c r="BQ101" s="251">
        <v>0</v>
      </c>
      <c r="BR101" s="251">
        <v>0</v>
      </c>
      <c r="BS101" s="251">
        <v>0</v>
      </c>
      <c r="BT101" s="251">
        <v>0</v>
      </c>
      <c r="BU101" s="251">
        <v>0</v>
      </c>
      <c r="BV101" s="251">
        <v>0</v>
      </c>
      <c r="BW101" s="251">
        <v>0</v>
      </c>
      <c r="BX101" s="251">
        <v>0</v>
      </c>
      <c r="BY101" s="251">
        <v>0</v>
      </c>
      <c r="BZ101" s="251">
        <v>0</v>
      </c>
      <c r="CA101" s="251">
        <v>0</v>
      </c>
      <c r="CB101" s="251">
        <v>-1472859.0100000005</v>
      </c>
      <c r="CC101" s="251">
        <v>0</v>
      </c>
      <c r="CD101" s="251">
        <v>0</v>
      </c>
      <c r="CE101" s="251">
        <v>0</v>
      </c>
      <c r="CF101" s="251">
        <v>0</v>
      </c>
      <c r="CG101" s="251">
        <v>0</v>
      </c>
      <c r="CH101" s="251">
        <v>0</v>
      </c>
      <c r="CI101" s="115">
        <v>0</v>
      </c>
      <c r="CJ101" s="115"/>
      <c r="CK101" s="115"/>
      <c r="CL101" s="115"/>
      <c r="CM101" s="115"/>
    </row>
    <row r="102" spans="1:91" x14ac:dyDescent="0.2">
      <c r="A102" s="113"/>
      <c r="B102" s="108" t="s">
        <v>266</v>
      </c>
      <c r="C102" s="108"/>
      <c r="D102" s="251">
        <v>0</v>
      </c>
      <c r="E102" s="251">
        <v>0</v>
      </c>
      <c r="F102" s="251">
        <v>0</v>
      </c>
      <c r="G102" s="251">
        <v>0</v>
      </c>
      <c r="H102" s="251">
        <v>0</v>
      </c>
      <c r="I102" s="251">
        <v>0</v>
      </c>
      <c r="J102" s="251">
        <v>0</v>
      </c>
      <c r="K102" s="251">
        <v>0</v>
      </c>
      <c r="L102" s="251">
        <v>0</v>
      </c>
      <c r="M102" s="251">
        <v>0</v>
      </c>
      <c r="N102" s="251">
        <v>0</v>
      </c>
      <c r="O102" s="251">
        <v>0</v>
      </c>
      <c r="P102" s="251">
        <v>0</v>
      </c>
      <c r="Q102" s="251">
        <v>0</v>
      </c>
      <c r="R102" s="251">
        <v>0</v>
      </c>
      <c r="S102" s="251">
        <v>0</v>
      </c>
      <c r="T102" s="251">
        <v>0</v>
      </c>
      <c r="U102" s="251">
        <v>0</v>
      </c>
      <c r="V102" s="251">
        <v>0</v>
      </c>
      <c r="W102" s="251">
        <v>0</v>
      </c>
      <c r="X102" s="251">
        <v>0</v>
      </c>
      <c r="Y102" s="251">
        <v>0</v>
      </c>
      <c r="Z102" s="251">
        <v>0</v>
      </c>
      <c r="AA102" s="251">
        <v>0</v>
      </c>
      <c r="AB102" s="251">
        <v>0</v>
      </c>
      <c r="AC102" s="251">
        <v>0</v>
      </c>
      <c r="AD102" s="251">
        <v>0</v>
      </c>
      <c r="AE102" s="251">
        <v>0</v>
      </c>
      <c r="AF102" s="251">
        <v>0</v>
      </c>
      <c r="AG102" s="251">
        <v>0</v>
      </c>
      <c r="AH102" s="251">
        <v>0</v>
      </c>
      <c r="AI102" s="251">
        <v>0</v>
      </c>
      <c r="AJ102" s="251">
        <v>0</v>
      </c>
      <c r="AK102" s="251">
        <v>0</v>
      </c>
      <c r="AL102" s="251">
        <v>0</v>
      </c>
      <c r="AM102" s="251">
        <v>0</v>
      </c>
      <c r="AN102" s="251">
        <v>0</v>
      </c>
      <c r="AO102" s="251">
        <v>0</v>
      </c>
      <c r="AP102" s="251">
        <v>0</v>
      </c>
      <c r="AQ102" s="251">
        <v>0</v>
      </c>
      <c r="AR102" s="251">
        <v>0</v>
      </c>
      <c r="AS102" s="251">
        <v>0</v>
      </c>
      <c r="AT102" s="251">
        <v>0</v>
      </c>
      <c r="AU102" s="251">
        <v>0</v>
      </c>
      <c r="AV102" s="251">
        <v>0</v>
      </c>
      <c r="AW102" s="251">
        <v>0</v>
      </c>
      <c r="AX102" s="251">
        <v>0</v>
      </c>
      <c r="AY102" s="251">
        <v>0</v>
      </c>
      <c r="AZ102" s="251">
        <v>0</v>
      </c>
      <c r="BA102" s="251">
        <v>0</v>
      </c>
      <c r="BB102" s="251">
        <v>0</v>
      </c>
      <c r="BC102" s="251">
        <v>0</v>
      </c>
      <c r="BD102" s="251">
        <v>0</v>
      </c>
      <c r="BE102" s="251">
        <v>0</v>
      </c>
      <c r="BF102" s="251">
        <v>0</v>
      </c>
      <c r="BG102" s="251">
        <v>0</v>
      </c>
      <c r="BH102" s="251">
        <v>0</v>
      </c>
      <c r="BI102" s="251">
        <v>0</v>
      </c>
      <c r="BJ102" s="251">
        <v>0</v>
      </c>
      <c r="BK102" s="251">
        <v>0</v>
      </c>
      <c r="BL102" s="251">
        <v>4929765.9770240001</v>
      </c>
      <c r="BM102" s="251">
        <v>0</v>
      </c>
      <c r="BN102" s="251">
        <v>0</v>
      </c>
      <c r="BO102" s="251">
        <v>0</v>
      </c>
      <c r="BP102" s="251">
        <v>0</v>
      </c>
      <c r="BQ102" s="251">
        <v>0</v>
      </c>
      <c r="BR102" s="251">
        <v>0</v>
      </c>
      <c r="BS102" s="251">
        <v>0</v>
      </c>
      <c r="BT102" s="251">
        <v>0</v>
      </c>
      <c r="BU102" s="251">
        <v>0</v>
      </c>
      <c r="BV102" s="251">
        <v>0</v>
      </c>
      <c r="BW102" s="251">
        <v>0</v>
      </c>
      <c r="BX102" s="251">
        <v>0</v>
      </c>
      <c r="BY102" s="251">
        <v>0</v>
      </c>
      <c r="BZ102" s="251">
        <v>0</v>
      </c>
      <c r="CA102" s="251">
        <v>0</v>
      </c>
      <c r="CB102" s="251">
        <v>0</v>
      </c>
      <c r="CC102" s="251">
        <v>0</v>
      </c>
      <c r="CD102" s="251">
        <v>0</v>
      </c>
      <c r="CE102" s="251">
        <v>0</v>
      </c>
      <c r="CF102" s="251">
        <v>0</v>
      </c>
      <c r="CG102" s="251">
        <v>0</v>
      </c>
      <c r="CH102" s="251">
        <v>0</v>
      </c>
      <c r="CI102" s="251">
        <v>0</v>
      </c>
      <c r="CJ102" s="251"/>
      <c r="CK102" s="251"/>
      <c r="CL102" s="251"/>
      <c r="CM102" s="251"/>
    </row>
    <row r="103" spans="1:91" x14ac:dyDescent="0.2">
      <c r="A103" s="108"/>
      <c r="B103" s="108" t="s">
        <v>264</v>
      </c>
      <c r="C103" s="116"/>
      <c r="D103" s="251">
        <v>0</v>
      </c>
      <c r="E103" s="251">
        <v>0</v>
      </c>
      <c r="F103" s="251">
        <v>0</v>
      </c>
      <c r="G103" s="251">
        <v>0</v>
      </c>
      <c r="H103" s="251">
        <v>0</v>
      </c>
      <c r="I103" s="251">
        <v>0</v>
      </c>
      <c r="J103" s="251">
        <v>0</v>
      </c>
      <c r="K103" s="251">
        <v>0</v>
      </c>
      <c r="L103" s="251">
        <v>0</v>
      </c>
      <c r="M103" s="251">
        <v>0</v>
      </c>
      <c r="N103" s="251">
        <v>0</v>
      </c>
      <c r="O103" s="251">
        <v>0</v>
      </c>
      <c r="P103" s="251">
        <v>0</v>
      </c>
      <c r="Q103" s="251">
        <v>0</v>
      </c>
      <c r="R103" s="251">
        <v>0</v>
      </c>
      <c r="S103" s="251">
        <v>0</v>
      </c>
      <c r="T103" s="251">
        <v>0</v>
      </c>
      <c r="U103" s="251">
        <v>0</v>
      </c>
      <c r="V103" s="251">
        <v>0</v>
      </c>
      <c r="W103" s="251">
        <v>0</v>
      </c>
      <c r="X103" s="251">
        <v>0</v>
      </c>
      <c r="Y103" s="251">
        <v>0</v>
      </c>
      <c r="Z103" s="251">
        <v>0</v>
      </c>
      <c r="AA103" s="251">
        <v>0</v>
      </c>
      <c r="AB103" s="251">
        <v>0</v>
      </c>
      <c r="AC103" s="251">
        <v>0</v>
      </c>
      <c r="AD103" s="251">
        <v>0</v>
      </c>
      <c r="AE103" s="251">
        <v>0</v>
      </c>
      <c r="AF103" s="251">
        <v>0</v>
      </c>
      <c r="AG103" s="251">
        <v>0</v>
      </c>
      <c r="AH103" s="251">
        <v>0</v>
      </c>
      <c r="AI103" s="251">
        <v>0</v>
      </c>
      <c r="AJ103" s="251">
        <v>0</v>
      </c>
      <c r="AK103" s="251">
        <v>0</v>
      </c>
      <c r="AL103" s="251">
        <v>0</v>
      </c>
      <c r="AM103" s="251">
        <v>0</v>
      </c>
      <c r="AN103" s="251">
        <v>0</v>
      </c>
      <c r="AO103" s="251">
        <v>0</v>
      </c>
      <c r="AP103" s="251">
        <v>0</v>
      </c>
      <c r="AQ103" s="251">
        <v>0</v>
      </c>
      <c r="AR103" s="251">
        <v>0</v>
      </c>
      <c r="AS103" s="251">
        <v>0</v>
      </c>
      <c r="AT103" s="251">
        <v>0</v>
      </c>
      <c r="AU103" s="251">
        <v>0</v>
      </c>
      <c r="AV103" s="251">
        <v>0</v>
      </c>
      <c r="AW103" s="251">
        <v>0</v>
      </c>
      <c r="AX103" s="251">
        <v>0</v>
      </c>
      <c r="AY103" s="251">
        <v>0</v>
      </c>
      <c r="AZ103" s="251">
        <v>0</v>
      </c>
      <c r="BA103" s="251">
        <v>0</v>
      </c>
      <c r="BB103" s="251">
        <v>0</v>
      </c>
      <c r="BC103" s="251">
        <v>0</v>
      </c>
      <c r="BD103" s="251">
        <v>0</v>
      </c>
      <c r="BE103" s="251">
        <v>0</v>
      </c>
      <c r="BF103" s="251">
        <v>0</v>
      </c>
      <c r="BG103" s="251">
        <v>0</v>
      </c>
      <c r="BH103" s="251">
        <v>0</v>
      </c>
      <c r="BI103" s="251">
        <v>0</v>
      </c>
      <c r="BJ103" s="251">
        <v>0</v>
      </c>
      <c r="BK103" s="251">
        <v>23158.12</v>
      </c>
      <c r="BL103" s="251">
        <v>-86332.34</v>
      </c>
      <c r="BM103" s="251">
        <v>-361259.74</v>
      </c>
      <c r="BN103" s="251">
        <v>161844.49</v>
      </c>
      <c r="BO103" s="251">
        <v>-605403.5</v>
      </c>
      <c r="BP103" s="251">
        <v>-235345.22</v>
      </c>
      <c r="BQ103" s="251">
        <v>625872.57999999996</v>
      </c>
      <c r="BR103" s="251">
        <v>-221997.29</v>
      </c>
      <c r="BS103" s="251">
        <v>-126275.71</v>
      </c>
      <c r="BT103" s="251">
        <v>1157942.07</v>
      </c>
      <c r="BU103" s="251">
        <v>195496.94</v>
      </c>
      <c r="BV103" s="251">
        <v>260632.08</v>
      </c>
      <c r="BW103" s="251">
        <v>707684.65</v>
      </c>
      <c r="BX103" s="109">
        <f>'Schedule 7A,11,25,29,35,43'!C40</f>
        <v>166383.89000000001</v>
      </c>
      <c r="BY103" s="109">
        <f>'Schedule 7A,11,25,29,35,43'!D40</f>
        <v>-359027.67</v>
      </c>
      <c r="BZ103" s="109">
        <f>'Schedule 7A,11,25,29,35,43'!E40</f>
        <v>768379.03</v>
      </c>
      <c r="CA103" s="109">
        <f>'Schedule 7A,11,25,29,35,43'!F40</f>
        <v>102943.36</v>
      </c>
      <c r="CB103" s="109">
        <f>'Schedule 7A,11,25,29,35,43'!G40</f>
        <v>598141.75</v>
      </c>
      <c r="CC103" s="109">
        <f>'Schedule 7A,11,25,29,35,43'!H40</f>
        <v>427201.8</v>
      </c>
      <c r="CD103" s="109">
        <f>'Schedule 7A,11,25,29,35,43'!I40</f>
        <v>-60104.55</v>
      </c>
      <c r="CE103" s="109">
        <f>'Schedule 7A,11,25,29,35,43'!J40</f>
        <v>-442403.53</v>
      </c>
      <c r="CF103" s="109">
        <f>'Schedule 7A,11,25,29,35,43'!K40</f>
        <v>-199382.56</v>
      </c>
      <c r="CG103" s="109">
        <f>'Schedule 7A,11,25,29,35,43'!L40</f>
        <v>1300213.56</v>
      </c>
      <c r="CH103" s="109">
        <f>'Schedule 7A,11,25,29,35,43'!M40</f>
        <v>664771.91</v>
      </c>
      <c r="CI103" s="109">
        <f>'Schedule 7A,11,25,29,35,43'!N40</f>
        <v>-1401583.93</v>
      </c>
      <c r="CJ103" s="109"/>
      <c r="CK103" s="109"/>
      <c r="CL103" s="109"/>
      <c r="CM103" s="109"/>
    </row>
    <row r="104" spans="1:91" x14ac:dyDescent="0.2">
      <c r="B104" s="39" t="s">
        <v>254</v>
      </c>
      <c r="D104" s="110">
        <f t="shared" ref="D104:AI104" si="102">SUM(D101:D103)</f>
        <v>0</v>
      </c>
      <c r="E104" s="110">
        <f t="shared" si="102"/>
        <v>0</v>
      </c>
      <c r="F104" s="110">
        <f t="shared" si="102"/>
        <v>0</v>
      </c>
      <c r="G104" s="110">
        <f t="shared" si="102"/>
        <v>0</v>
      </c>
      <c r="H104" s="110">
        <f t="shared" si="102"/>
        <v>0</v>
      </c>
      <c r="I104" s="110">
        <f t="shared" si="102"/>
        <v>0</v>
      </c>
      <c r="J104" s="110">
        <f t="shared" si="102"/>
        <v>0</v>
      </c>
      <c r="K104" s="110">
        <f t="shared" si="102"/>
        <v>0</v>
      </c>
      <c r="L104" s="110">
        <f t="shared" si="102"/>
        <v>0</v>
      </c>
      <c r="M104" s="110">
        <f t="shared" si="102"/>
        <v>0</v>
      </c>
      <c r="N104" s="110">
        <f t="shared" si="102"/>
        <v>0</v>
      </c>
      <c r="O104" s="110">
        <f t="shared" si="102"/>
        <v>0</v>
      </c>
      <c r="P104" s="110">
        <f t="shared" si="102"/>
        <v>0</v>
      </c>
      <c r="Q104" s="110">
        <f t="shared" si="102"/>
        <v>0</v>
      </c>
      <c r="R104" s="110">
        <f t="shared" si="102"/>
        <v>0</v>
      </c>
      <c r="S104" s="110">
        <f t="shared" si="102"/>
        <v>0</v>
      </c>
      <c r="T104" s="110">
        <f t="shared" si="102"/>
        <v>0</v>
      </c>
      <c r="U104" s="110">
        <f t="shared" si="102"/>
        <v>0</v>
      </c>
      <c r="V104" s="110">
        <f t="shared" si="102"/>
        <v>0</v>
      </c>
      <c r="W104" s="110">
        <f t="shared" si="102"/>
        <v>0</v>
      </c>
      <c r="X104" s="110">
        <f t="shared" si="102"/>
        <v>0</v>
      </c>
      <c r="Y104" s="110">
        <f t="shared" si="102"/>
        <v>0</v>
      </c>
      <c r="Z104" s="110">
        <f t="shared" si="102"/>
        <v>0</v>
      </c>
      <c r="AA104" s="110">
        <f t="shared" si="102"/>
        <v>0</v>
      </c>
      <c r="AB104" s="110">
        <f t="shared" si="102"/>
        <v>0</v>
      </c>
      <c r="AC104" s="110">
        <f t="shared" si="102"/>
        <v>0</v>
      </c>
      <c r="AD104" s="110">
        <f t="shared" si="102"/>
        <v>0</v>
      </c>
      <c r="AE104" s="110">
        <f t="shared" si="102"/>
        <v>0</v>
      </c>
      <c r="AF104" s="110">
        <f t="shared" si="102"/>
        <v>0</v>
      </c>
      <c r="AG104" s="110">
        <f t="shared" si="102"/>
        <v>0</v>
      </c>
      <c r="AH104" s="110">
        <f t="shared" si="102"/>
        <v>0</v>
      </c>
      <c r="AI104" s="110">
        <f t="shared" si="102"/>
        <v>0</v>
      </c>
      <c r="AJ104" s="110">
        <f t="shared" ref="AJ104:BO104" si="103">SUM(AJ101:AJ103)</f>
        <v>0</v>
      </c>
      <c r="AK104" s="110">
        <f t="shared" si="103"/>
        <v>0</v>
      </c>
      <c r="AL104" s="110">
        <f t="shared" si="103"/>
        <v>0</v>
      </c>
      <c r="AM104" s="110">
        <f t="shared" si="103"/>
        <v>0</v>
      </c>
      <c r="AN104" s="110">
        <f t="shared" si="103"/>
        <v>0</v>
      </c>
      <c r="AO104" s="110">
        <f t="shared" si="103"/>
        <v>0</v>
      </c>
      <c r="AP104" s="110">
        <f t="shared" si="103"/>
        <v>0</v>
      </c>
      <c r="AQ104" s="110">
        <f t="shared" si="103"/>
        <v>0</v>
      </c>
      <c r="AR104" s="110">
        <f t="shared" si="103"/>
        <v>0</v>
      </c>
      <c r="AS104" s="110">
        <f t="shared" si="103"/>
        <v>0</v>
      </c>
      <c r="AT104" s="110">
        <f t="shared" si="103"/>
        <v>0</v>
      </c>
      <c r="AU104" s="110">
        <f t="shared" si="103"/>
        <v>0</v>
      </c>
      <c r="AV104" s="110">
        <f t="shared" si="103"/>
        <v>0</v>
      </c>
      <c r="AW104" s="110">
        <f t="shared" si="103"/>
        <v>0</v>
      </c>
      <c r="AX104" s="110">
        <f t="shared" si="103"/>
        <v>0</v>
      </c>
      <c r="AY104" s="110">
        <f t="shared" si="103"/>
        <v>0</v>
      </c>
      <c r="AZ104" s="110">
        <f t="shared" si="103"/>
        <v>0</v>
      </c>
      <c r="BA104" s="110">
        <f t="shared" si="103"/>
        <v>0</v>
      </c>
      <c r="BB104" s="110">
        <f t="shared" si="103"/>
        <v>0</v>
      </c>
      <c r="BC104" s="110">
        <f t="shared" si="103"/>
        <v>0</v>
      </c>
      <c r="BD104" s="110">
        <f t="shared" si="103"/>
        <v>0</v>
      </c>
      <c r="BE104" s="110">
        <f t="shared" si="103"/>
        <v>0</v>
      </c>
      <c r="BF104" s="110">
        <f t="shared" si="103"/>
        <v>0</v>
      </c>
      <c r="BG104" s="110">
        <f t="shared" si="103"/>
        <v>0</v>
      </c>
      <c r="BH104" s="110">
        <f t="shared" si="103"/>
        <v>0</v>
      </c>
      <c r="BI104" s="110">
        <f t="shared" si="103"/>
        <v>0</v>
      </c>
      <c r="BJ104" s="110">
        <f t="shared" si="103"/>
        <v>0</v>
      </c>
      <c r="BK104" s="110">
        <f t="shared" si="103"/>
        <v>23158.12</v>
      </c>
      <c r="BL104" s="110">
        <f t="shared" si="103"/>
        <v>4843433.6370240003</v>
      </c>
      <c r="BM104" s="110">
        <f t="shared" si="103"/>
        <v>-361259.74</v>
      </c>
      <c r="BN104" s="110">
        <f t="shared" si="103"/>
        <v>161844.49</v>
      </c>
      <c r="BO104" s="110">
        <f t="shared" si="103"/>
        <v>-605403.5</v>
      </c>
      <c r="BP104" s="110">
        <f t="shared" ref="BP104:CM104" si="104">SUM(BP101:BP103)</f>
        <v>-5188269.317024</v>
      </c>
      <c r="BQ104" s="110">
        <f t="shared" si="104"/>
        <v>625872.57999999996</v>
      </c>
      <c r="BR104" s="110">
        <f t="shared" si="104"/>
        <v>-221997.29</v>
      </c>
      <c r="BS104" s="110">
        <f t="shared" si="104"/>
        <v>-126275.71</v>
      </c>
      <c r="BT104" s="110">
        <f t="shared" si="104"/>
        <v>1157942.07</v>
      </c>
      <c r="BU104" s="110">
        <f t="shared" si="104"/>
        <v>195496.94</v>
      </c>
      <c r="BV104" s="110">
        <f t="shared" si="104"/>
        <v>260632.08</v>
      </c>
      <c r="BW104" s="110">
        <f t="shared" si="104"/>
        <v>707684.65</v>
      </c>
      <c r="BX104" s="110">
        <f t="shared" si="104"/>
        <v>166383.89000000001</v>
      </c>
      <c r="BY104" s="110">
        <f t="shared" si="104"/>
        <v>-359027.67</v>
      </c>
      <c r="BZ104" s="110">
        <f t="shared" si="104"/>
        <v>768379.03</v>
      </c>
      <c r="CA104" s="110">
        <f t="shared" si="104"/>
        <v>102943.36</v>
      </c>
      <c r="CB104" s="110">
        <f t="shared" si="104"/>
        <v>-874717.26000000047</v>
      </c>
      <c r="CC104" s="110">
        <f t="shared" si="104"/>
        <v>427201.8</v>
      </c>
      <c r="CD104" s="110">
        <f t="shared" si="104"/>
        <v>-60104.55</v>
      </c>
      <c r="CE104" s="110">
        <f t="shared" si="104"/>
        <v>-442403.53</v>
      </c>
      <c r="CF104" s="110">
        <f t="shared" si="104"/>
        <v>-199382.56</v>
      </c>
      <c r="CG104" s="110">
        <f t="shared" si="104"/>
        <v>1300213.56</v>
      </c>
      <c r="CH104" s="110">
        <f t="shared" si="104"/>
        <v>664771.91</v>
      </c>
      <c r="CI104" s="110">
        <f t="shared" si="104"/>
        <v>-1401583.93</v>
      </c>
      <c r="CJ104" s="110">
        <f t="shared" si="104"/>
        <v>0</v>
      </c>
      <c r="CK104" s="110">
        <f t="shared" si="104"/>
        <v>0</v>
      </c>
      <c r="CL104" s="110">
        <f t="shared" si="104"/>
        <v>0</v>
      </c>
      <c r="CM104" s="110">
        <f t="shared" si="104"/>
        <v>0</v>
      </c>
    </row>
    <row r="105" spans="1:91" x14ac:dyDescent="0.2">
      <c r="B105" s="39" t="s">
        <v>255</v>
      </c>
      <c r="D105" s="107">
        <f t="shared" ref="D105:AI105" si="105">D100+D104</f>
        <v>0</v>
      </c>
      <c r="E105" s="107">
        <f t="shared" si="105"/>
        <v>0</v>
      </c>
      <c r="F105" s="107">
        <f t="shared" si="105"/>
        <v>0</v>
      </c>
      <c r="G105" s="107">
        <f t="shared" si="105"/>
        <v>0</v>
      </c>
      <c r="H105" s="107">
        <f t="shared" si="105"/>
        <v>0</v>
      </c>
      <c r="I105" s="107">
        <f t="shared" si="105"/>
        <v>0</v>
      </c>
      <c r="J105" s="107">
        <f t="shared" si="105"/>
        <v>0</v>
      </c>
      <c r="K105" s="107">
        <f t="shared" si="105"/>
        <v>0</v>
      </c>
      <c r="L105" s="107">
        <f t="shared" si="105"/>
        <v>0</v>
      </c>
      <c r="M105" s="107">
        <f t="shared" si="105"/>
        <v>0</v>
      </c>
      <c r="N105" s="107">
        <f t="shared" si="105"/>
        <v>0</v>
      </c>
      <c r="O105" s="107">
        <f t="shared" si="105"/>
        <v>0</v>
      </c>
      <c r="P105" s="107">
        <f t="shared" si="105"/>
        <v>0</v>
      </c>
      <c r="Q105" s="107">
        <f t="shared" si="105"/>
        <v>0</v>
      </c>
      <c r="R105" s="107">
        <f t="shared" si="105"/>
        <v>0</v>
      </c>
      <c r="S105" s="107">
        <f t="shared" si="105"/>
        <v>0</v>
      </c>
      <c r="T105" s="107">
        <f t="shared" si="105"/>
        <v>0</v>
      </c>
      <c r="U105" s="107">
        <f t="shared" si="105"/>
        <v>0</v>
      </c>
      <c r="V105" s="107">
        <f t="shared" si="105"/>
        <v>0</v>
      </c>
      <c r="W105" s="107">
        <f t="shared" si="105"/>
        <v>0</v>
      </c>
      <c r="X105" s="107">
        <f t="shared" si="105"/>
        <v>0</v>
      </c>
      <c r="Y105" s="107">
        <f t="shared" si="105"/>
        <v>0</v>
      </c>
      <c r="Z105" s="107">
        <f t="shared" si="105"/>
        <v>0</v>
      </c>
      <c r="AA105" s="107">
        <f t="shared" si="105"/>
        <v>0</v>
      </c>
      <c r="AB105" s="107">
        <f t="shared" si="105"/>
        <v>0</v>
      </c>
      <c r="AC105" s="107">
        <f t="shared" si="105"/>
        <v>0</v>
      </c>
      <c r="AD105" s="107">
        <f t="shared" si="105"/>
        <v>0</v>
      </c>
      <c r="AE105" s="107">
        <f t="shared" si="105"/>
        <v>0</v>
      </c>
      <c r="AF105" s="107">
        <f t="shared" si="105"/>
        <v>0</v>
      </c>
      <c r="AG105" s="107">
        <f t="shared" si="105"/>
        <v>0</v>
      </c>
      <c r="AH105" s="107">
        <f t="shared" si="105"/>
        <v>0</v>
      </c>
      <c r="AI105" s="107">
        <f t="shared" si="105"/>
        <v>0</v>
      </c>
      <c r="AJ105" s="107">
        <f t="shared" ref="AJ105:BO105" si="106">AJ100+AJ104</f>
        <v>0</v>
      </c>
      <c r="AK105" s="107">
        <f t="shared" si="106"/>
        <v>0</v>
      </c>
      <c r="AL105" s="107">
        <f t="shared" si="106"/>
        <v>0</v>
      </c>
      <c r="AM105" s="107">
        <f t="shared" si="106"/>
        <v>0</v>
      </c>
      <c r="AN105" s="107">
        <f t="shared" si="106"/>
        <v>0</v>
      </c>
      <c r="AO105" s="107">
        <f t="shared" si="106"/>
        <v>0</v>
      </c>
      <c r="AP105" s="107">
        <f t="shared" si="106"/>
        <v>0</v>
      </c>
      <c r="AQ105" s="107">
        <f t="shared" si="106"/>
        <v>0</v>
      </c>
      <c r="AR105" s="107">
        <f t="shared" si="106"/>
        <v>0</v>
      </c>
      <c r="AS105" s="107">
        <f t="shared" si="106"/>
        <v>0</v>
      </c>
      <c r="AT105" s="107">
        <f t="shared" si="106"/>
        <v>0</v>
      </c>
      <c r="AU105" s="107">
        <f t="shared" si="106"/>
        <v>0</v>
      </c>
      <c r="AV105" s="107">
        <f t="shared" si="106"/>
        <v>0</v>
      </c>
      <c r="AW105" s="107">
        <f t="shared" si="106"/>
        <v>0</v>
      </c>
      <c r="AX105" s="107">
        <f t="shared" si="106"/>
        <v>0</v>
      </c>
      <c r="AY105" s="107">
        <f t="shared" si="106"/>
        <v>0</v>
      </c>
      <c r="AZ105" s="107">
        <f t="shared" si="106"/>
        <v>0</v>
      </c>
      <c r="BA105" s="107">
        <f t="shared" si="106"/>
        <v>0</v>
      </c>
      <c r="BB105" s="107">
        <f t="shared" si="106"/>
        <v>0</v>
      </c>
      <c r="BC105" s="107">
        <f t="shared" si="106"/>
        <v>0</v>
      </c>
      <c r="BD105" s="107">
        <f t="shared" si="106"/>
        <v>0</v>
      </c>
      <c r="BE105" s="107">
        <f t="shared" si="106"/>
        <v>0</v>
      </c>
      <c r="BF105" s="107">
        <f t="shared" si="106"/>
        <v>0</v>
      </c>
      <c r="BG105" s="107">
        <f t="shared" si="106"/>
        <v>0</v>
      </c>
      <c r="BH105" s="107">
        <f t="shared" si="106"/>
        <v>0</v>
      </c>
      <c r="BI105" s="107">
        <f t="shared" si="106"/>
        <v>0</v>
      </c>
      <c r="BJ105" s="107">
        <f t="shared" si="106"/>
        <v>0</v>
      </c>
      <c r="BK105" s="107">
        <f t="shared" si="106"/>
        <v>23158.12</v>
      </c>
      <c r="BL105" s="107">
        <f t="shared" si="106"/>
        <v>4866591.7570240004</v>
      </c>
      <c r="BM105" s="107">
        <f t="shared" si="106"/>
        <v>4505332.0170240002</v>
      </c>
      <c r="BN105" s="107">
        <f t="shared" si="106"/>
        <v>4667176.5070240004</v>
      </c>
      <c r="BO105" s="107">
        <f t="shared" si="106"/>
        <v>4061773.0070240004</v>
      </c>
      <c r="BP105" s="107">
        <f t="shared" ref="BP105:CM105" si="107">BP100+BP104</f>
        <v>-1126496.3099999996</v>
      </c>
      <c r="BQ105" s="107">
        <f t="shared" si="107"/>
        <v>-500623.72999999963</v>
      </c>
      <c r="BR105" s="107">
        <f t="shared" si="107"/>
        <v>-722621.01999999967</v>
      </c>
      <c r="BS105" s="107">
        <f t="shared" si="107"/>
        <v>-848896.72999999963</v>
      </c>
      <c r="BT105" s="107">
        <f t="shared" si="107"/>
        <v>309045.34000000043</v>
      </c>
      <c r="BU105" s="107">
        <f t="shared" si="107"/>
        <v>504542.28000000044</v>
      </c>
      <c r="BV105" s="107">
        <f t="shared" si="107"/>
        <v>765174.36000000045</v>
      </c>
      <c r="BW105" s="107">
        <f t="shared" si="107"/>
        <v>1472859.0100000005</v>
      </c>
      <c r="BX105" s="107">
        <f t="shared" si="107"/>
        <v>1639242.9000000004</v>
      </c>
      <c r="BY105" s="107">
        <f t="shared" si="107"/>
        <v>1280215.2300000004</v>
      </c>
      <c r="BZ105" s="107">
        <f t="shared" si="107"/>
        <v>2048594.2600000005</v>
      </c>
      <c r="CA105" s="107">
        <f t="shared" si="107"/>
        <v>2151537.6200000006</v>
      </c>
      <c r="CB105" s="107">
        <f t="shared" si="107"/>
        <v>1276820.3600000001</v>
      </c>
      <c r="CC105" s="107">
        <f t="shared" si="107"/>
        <v>1704022.1600000001</v>
      </c>
      <c r="CD105" s="107">
        <f t="shared" si="107"/>
        <v>1643917.61</v>
      </c>
      <c r="CE105" s="107">
        <f t="shared" si="107"/>
        <v>1201514.08</v>
      </c>
      <c r="CF105" s="107">
        <f t="shared" si="107"/>
        <v>1002131.52</v>
      </c>
      <c r="CG105" s="107">
        <f t="shared" si="107"/>
        <v>2302345.08</v>
      </c>
      <c r="CH105" s="107">
        <f t="shared" si="107"/>
        <v>2967116.99</v>
      </c>
      <c r="CI105" s="107">
        <f t="shared" si="107"/>
        <v>1565533.0600000003</v>
      </c>
      <c r="CJ105" s="107">
        <f t="shared" si="107"/>
        <v>1565533.0600000003</v>
      </c>
      <c r="CK105" s="107">
        <f t="shared" si="107"/>
        <v>1565533.0600000003</v>
      </c>
      <c r="CL105" s="107">
        <f t="shared" si="107"/>
        <v>1565533.0600000003</v>
      </c>
      <c r="CM105" s="107">
        <f t="shared" si="107"/>
        <v>1565533.0600000003</v>
      </c>
    </row>
    <row r="106" spans="1:91" x14ac:dyDescent="0.2"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L106" s="25"/>
      <c r="CM106" s="25"/>
    </row>
    <row r="107" spans="1:91" x14ac:dyDescent="0.2">
      <c r="A107" s="98" t="s">
        <v>447</v>
      </c>
      <c r="C107" s="106">
        <v>18237221</v>
      </c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  <c r="BZ107" s="108"/>
      <c r="CA107" s="108"/>
      <c r="CB107" s="108"/>
      <c r="CC107" s="108"/>
      <c r="CD107" s="108"/>
      <c r="CE107" s="108"/>
      <c r="CF107" s="108"/>
      <c r="CG107" s="108"/>
      <c r="CH107" s="108"/>
      <c r="CL107" s="25"/>
      <c r="CM107" s="25"/>
    </row>
    <row r="108" spans="1:91" x14ac:dyDescent="0.2">
      <c r="B108" s="39" t="s">
        <v>251</v>
      </c>
      <c r="C108" s="106">
        <v>25400621</v>
      </c>
      <c r="D108" s="107">
        <v>0</v>
      </c>
      <c r="E108" s="107">
        <f t="shared" ref="E108:AJ108" si="108">D113</f>
        <v>0</v>
      </c>
      <c r="F108" s="107">
        <f t="shared" si="108"/>
        <v>0</v>
      </c>
      <c r="G108" s="107">
        <f t="shared" si="108"/>
        <v>0</v>
      </c>
      <c r="H108" s="107">
        <f t="shared" si="108"/>
        <v>0</v>
      </c>
      <c r="I108" s="107">
        <f t="shared" si="108"/>
        <v>0</v>
      </c>
      <c r="J108" s="107">
        <f t="shared" si="108"/>
        <v>0</v>
      </c>
      <c r="K108" s="107">
        <f t="shared" si="108"/>
        <v>0</v>
      </c>
      <c r="L108" s="107">
        <f t="shared" si="108"/>
        <v>0</v>
      </c>
      <c r="M108" s="107">
        <f t="shared" si="108"/>
        <v>0</v>
      </c>
      <c r="N108" s="107">
        <f t="shared" si="108"/>
        <v>0</v>
      </c>
      <c r="O108" s="107">
        <f t="shared" si="108"/>
        <v>0</v>
      </c>
      <c r="P108" s="107">
        <f t="shared" si="108"/>
        <v>0</v>
      </c>
      <c r="Q108" s="107">
        <f t="shared" si="108"/>
        <v>0</v>
      </c>
      <c r="R108" s="107">
        <f t="shared" si="108"/>
        <v>0</v>
      </c>
      <c r="S108" s="107">
        <f t="shared" si="108"/>
        <v>0</v>
      </c>
      <c r="T108" s="107">
        <f t="shared" si="108"/>
        <v>0</v>
      </c>
      <c r="U108" s="107">
        <f t="shared" si="108"/>
        <v>0</v>
      </c>
      <c r="V108" s="107">
        <f t="shared" si="108"/>
        <v>0</v>
      </c>
      <c r="W108" s="107">
        <f t="shared" si="108"/>
        <v>0</v>
      </c>
      <c r="X108" s="107">
        <f t="shared" si="108"/>
        <v>0</v>
      </c>
      <c r="Y108" s="107">
        <f t="shared" si="108"/>
        <v>0</v>
      </c>
      <c r="Z108" s="107">
        <f t="shared" si="108"/>
        <v>0</v>
      </c>
      <c r="AA108" s="107">
        <f t="shared" si="108"/>
        <v>0</v>
      </c>
      <c r="AB108" s="107">
        <f t="shared" si="108"/>
        <v>0</v>
      </c>
      <c r="AC108" s="107">
        <f t="shared" si="108"/>
        <v>0</v>
      </c>
      <c r="AD108" s="107">
        <f t="shared" si="108"/>
        <v>0</v>
      </c>
      <c r="AE108" s="107">
        <f t="shared" si="108"/>
        <v>0</v>
      </c>
      <c r="AF108" s="107">
        <f t="shared" si="108"/>
        <v>0</v>
      </c>
      <c r="AG108" s="107">
        <f t="shared" si="108"/>
        <v>0</v>
      </c>
      <c r="AH108" s="107">
        <f t="shared" si="108"/>
        <v>0</v>
      </c>
      <c r="AI108" s="107">
        <f t="shared" si="108"/>
        <v>0</v>
      </c>
      <c r="AJ108" s="107">
        <f t="shared" si="108"/>
        <v>0</v>
      </c>
      <c r="AK108" s="107">
        <f t="shared" ref="AK108:BP108" si="109">AJ113</f>
        <v>0</v>
      </c>
      <c r="AL108" s="107">
        <f t="shared" si="109"/>
        <v>0</v>
      </c>
      <c r="AM108" s="107">
        <f t="shared" si="109"/>
        <v>0</v>
      </c>
      <c r="AN108" s="107">
        <f t="shared" si="109"/>
        <v>0</v>
      </c>
      <c r="AO108" s="107">
        <f t="shared" si="109"/>
        <v>0</v>
      </c>
      <c r="AP108" s="107">
        <f t="shared" si="109"/>
        <v>0</v>
      </c>
      <c r="AQ108" s="107">
        <f t="shared" si="109"/>
        <v>0</v>
      </c>
      <c r="AR108" s="107">
        <f t="shared" si="109"/>
        <v>0</v>
      </c>
      <c r="AS108" s="107">
        <f t="shared" si="109"/>
        <v>0</v>
      </c>
      <c r="AT108" s="107">
        <f t="shared" si="109"/>
        <v>0</v>
      </c>
      <c r="AU108" s="107">
        <f t="shared" si="109"/>
        <v>0</v>
      </c>
      <c r="AV108" s="107">
        <f t="shared" si="109"/>
        <v>0</v>
      </c>
      <c r="AW108" s="107">
        <f t="shared" si="109"/>
        <v>0</v>
      </c>
      <c r="AX108" s="107">
        <f t="shared" si="109"/>
        <v>0</v>
      </c>
      <c r="AY108" s="107">
        <f t="shared" si="109"/>
        <v>0</v>
      </c>
      <c r="AZ108" s="107">
        <f t="shared" si="109"/>
        <v>0</v>
      </c>
      <c r="BA108" s="107">
        <f t="shared" si="109"/>
        <v>0</v>
      </c>
      <c r="BB108" s="107">
        <f t="shared" si="109"/>
        <v>0</v>
      </c>
      <c r="BC108" s="107">
        <f t="shared" si="109"/>
        <v>0</v>
      </c>
      <c r="BD108" s="107">
        <f t="shared" si="109"/>
        <v>0</v>
      </c>
      <c r="BE108" s="107">
        <f t="shared" si="109"/>
        <v>0</v>
      </c>
      <c r="BF108" s="107">
        <f t="shared" si="109"/>
        <v>0</v>
      </c>
      <c r="BG108" s="107">
        <f t="shared" si="109"/>
        <v>0</v>
      </c>
      <c r="BH108" s="107">
        <f t="shared" si="109"/>
        <v>0</v>
      </c>
      <c r="BI108" s="107">
        <f t="shared" si="109"/>
        <v>0</v>
      </c>
      <c r="BJ108" s="107">
        <f t="shared" si="109"/>
        <v>0</v>
      </c>
      <c r="BK108" s="107">
        <f t="shared" si="109"/>
        <v>0</v>
      </c>
      <c r="BL108" s="107">
        <f t="shared" si="109"/>
        <v>94681.86</v>
      </c>
      <c r="BM108" s="107">
        <f t="shared" si="109"/>
        <v>1296197.4555900001</v>
      </c>
      <c r="BN108" s="107">
        <f t="shared" si="109"/>
        <v>1367803.3955900001</v>
      </c>
      <c r="BO108" s="107">
        <f t="shared" si="109"/>
        <v>1441151.08559</v>
      </c>
      <c r="BP108" s="107">
        <f t="shared" si="109"/>
        <v>1439062.00559</v>
      </c>
      <c r="BQ108" s="107">
        <f t="shared" ref="BQ108:CM108" si="110">BP113</f>
        <v>643443.09999999974</v>
      </c>
      <c r="BR108" s="107">
        <f t="shared" si="110"/>
        <v>820002.1799999997</v>
      </c>
      <c r="BS108" s="107">
        <f t="shared" si="110"/>
        <v>838971.28999999969</v>
      </c>
      <c r="BT108" s="107">
        <f t="shared" si="110"/>
        <v>1206707.6999999997</v>
      </c>
      <c r="BU108" s="107">
        <f t="shared" si="110"/>
        <v>1277708.1999999997</v>
      </c>
      <c r="BV108" s="107">
        <f t="shared" si="110"/>
        <v>1470633.6099999996</v>
      </c>
      <c r="BW108" s="107">
        <f t="shared" si="110"/>
        <v>1658269.7399999998</v>
      </c>
      <c r="BX108" s="107">
        <f t="shared" si="110"/>
        <v>1866510.0699999998</v>
      </c>
      <c r="BY108" s="107">
        <f t="shared" si="110"/>
        <v>2139980.0599999996</v>
      </c>
      <c r="BZ108" s="107">
        <f t="shared" si="110"/>
        <v>2149164.8299999996</v>
      </c>
      <c r="CA108" s="107">
        <f t="shared" si="110"/>
        <v>1870207.4299999997</v>
      </c>
      <c r="CB108" s="107">
        <f t="shared" si="110"/>
        <v>1712155.1499999997</v>
      </c>
      <c r="CC108" s="107">
        <f t="shared" si="110"/>
        <v>918797.04699717846</v>
      </c>
      <c r="CD108" s="107">
        <f t="shared" si="110"/>
        <v>850918.56699717848</v>
      </c>
      <c r="CE108" s="107">
        <f t="shared" si="110"/>
        <v>907700.55699717847</v>
      </c>
      <c r="CF108" s="107">
        <f t="shared" si="110"/>
        <v>961880.4669971785</v>
      </c>
      <c r="CG108" s="107">
        <f t="shared" si="110"/>
        <v>976062.69699717849</v>
      </c>
      <c r="CH108" s="107">
        <f t="shared" si="110"/>
        <v>1023477.7369971785</v>
      </c>
      <c r="CI108" s="107">
        <f t="shared" si="110"/>
        <v>1109977.4169971785</v>
      </c>
      <c r="CJ108" s="107">
        <f t="shared" si="110"/>
        <v>1088786.6069971784</v>
      </c>
      <c r="CK108" s="107">
        <f t="shared" si="110"/>
        <v>1088786.6069971784</v>
      </c>
      <c r="CL108" s="107">
        <f t="shared" si="110"/>
        <v>1088786.6069971784</v>
      </c>
      <c r="CM108" s="107">
        <f t="shared" si="110"/>
        <v>1088786.6069971784</v>
      </c>
    </row>
    <row r="109" spans="1:91" x14ac:dyDescent="0.2">
      <c r="A109" s="113"/>
      <c r="B109" s="108" t="s">
        <v>252</v>
      </c>
      <c r="C109" s="108"/>
      <c r="D109" s="251">
        <v>0</v>
      </c>
      <c r="E109" s="251">
        <v>0</v>
      </c>
      <c r="F109" s="251">
        <v>0</v>
      </c>
      <c r="G109" s="251">
        <v>0</v>
      </c>
      <c r="H109" s="251">
        <v>0</v>
      </c>
      <c r="I109" s="251">
        <v>0</v>
      </c>
      <c r="J109" s="251">
        <v>0</v>
      </c>
      <c r="K109" s="251">
        <v>0</v>
      </c>
      <c r="L109" s="251">
        <v>0</v>
      </c>
      <c r="M109" s="251">
        <v>0</v>
      </c>
      <c r="N109" s="251">
        <v>0</v>
      </c>
      <c r="O109" s="251">
        <v>0</v>
      </c>
      <c r="P109" s="251">
        <v>0</v>
      </c>
      <c r="Q109" s="251">
        <v>0</v>
      </c>
      <c r="R109" s="251">
        <v>0</v>
      </c>
      <c r="S109" s="251">
        <v>0</v>
      </c>
      <c r="T109" s="251">
        <v>0</v>
      </c>
      <c r="U109" s="251">
        <v>0</v>
      </c>
      <c r="V109" s="251">
        <v>0</v>
      </c>
      <c r="W109" s="251">
        <v>0</v>
      </c>
      <c r="X109" s="251">
        <v>0</v>
      </c>
      <c r="Y109" s="251">
        <v>0</v>
      </c>
      <c r="Z109" s="251">
        <v>0</v>
      </c>
      <c r="AA109" s="251">
        <v>0</v>
      </c>
      <c r="AB109" s="251">
        <v>0</v>
      </c>
      <c r="AC109" s="251">
        <v>0</v>
      </c>
      <c r="AD109" s="251">
        <v>0</v>
      </c>
      <c r="AE109" s="251">
        <v>0</v>
      </c>
      <c r="AF109" s="251">
        <v>0</v>
      </c>
      <c r="AG109" s="251">
        <v>0</v>
      </c>
      <c r="AH109" s="251">
        <v>0</v>
      </c>
      <c r="AI109" s="251">
        <v>0</v>
      </c>
      <c r="AJ109" s="251">
        <v>0</v>
      </c>
      <c r="AK109" s="251">
        <v>0</v>
      </c>
      <c r="AL109" s="251">
        <v>0</v>
      </c>
      <c r="AM109" s="251">
        <v>0</v>
      </c>
      <c r="AN109" s="251">
        <v>0</v>
      </c>
      <c r="AO109" s="251">
        <v>0</v>
      </c>
      <c r="AP109" s="251">
        <v>0</v>
      </c>
      <c r="AQ109" s="251">
        <v>0</v>
      </c>
      <c r="AR109" s="251">
        <v>0</v>
      </c>
      <c r="AS109" s="251">
        <v>0</v>
      </c>
      <c r="AT109" s="251">
        <v>0</v>
      </c>
      <c r="AU109" s="251">
        <v>0</v>
      </c>
      <c r="AV109" s="251">
        <v>0</v>
      </c>
      <c r="AW109" s="251">
        <v>0</v>
      </c>
      <c r="AX109" s="251">
        <v>0</v>
      </c>
      <c r="AY109" s="251">
        <v>0</v>
      </c>
      <c r="AZ109" s="251">
        <v>0</v>
      </c>
      <c r="BA109" s="251">
        <v>0</v>
      </c>
      <c r="BB109" s="251">
        <v>0</v>
      </c>
      <c r="BC109" s="251">
        <v>0</v>
      </c>
      <c r="BD109" s="251">
        <v>0</v>
      </c>
      <c r="BE109" s="251">
        <v>0</v>
      </c>
      <c r="BF109" s="251">
        <v>0</v>
      </c>
      <c r="BG109" s="251">
        <v>0</v>
      </c>
      <c r="BH109" s="251">
        <v>0</v>
      </c>
      <c r="BI109" s="251">
        <v>0</v>
      </c>
      <c r="BJ109" s="251">
        <v>0</v>
      </c>
      <c r="BK109" s="251">
        <v>0</v>
      </c>
      <c r="BL109" s="251">
        <v>0</v>
      </c>
      <c r="BM109" s="251">
        <v>0</v>
      </c>
      <c r="BN109" s="251">
        <v>0</v>
      </c>
      <c r="BO109" s="251">
        <v>0</v>
      </c>
      <c r="BP109" s="251">
        <v>-1048904.2855900002</v>
      </c>
      <c r="BQ109" s="251">
        <v>0</v>
      </c>
      <c r="BR109" s="251">
        <v>0</v>
      </c>
      <c r="BS109" s="251">
        <v>0</v>
      </c>
      <c r="BT109" s="251">
        <v>0</v>
      </c>
      <c r="BU109" s="251">
        <v>0</v>
      </c>
      <c r="BV109" s="251">
        <v>0</v>
      </c>
      <c r="BW109" s="251">
        <v>0</v>
      </c>
      <c r="BX109" s="251">
        <v>0</v>
      </c>
      <c r="BY109" s="251">
        <v>0</v>
      </c>
      <c r="BZ109" s="251">
        <v>0</v>
      </c>
      <c r="CA109" s="251">
        <v>0</v>
      </c>
      <c r="CB109" s="251">
        <v>-721239.48300282122</v>
      </c>
      <c r="CC109" s="251">
        <v>0</v>
      </c>
      <c r="CD109" s="251">
        <v>0</v>
      </c>
      <c r="CE109" s="251">
        <v>0</v>
      </c>
      <c r="CF109" s="251">
        <v>0</v>
      </c>
      <c r="CG109" s="251">
        <v>0</v>
      </c>
      <c r="CH109" s="251">
        <v>0</v>
      </c>
      <c r="CI109" s="115">
        <v>0</v>
      </c>
      <c r="CJ109" s="115"/>
      <c r="CK109" s="115"/>
      <c r="CL109" s="115"/>
      <c r="CM109" s="115"/>
    </row>
    <row r="110" spans="1:91" x14ac:dyDescent="0.2">
      <c r="A110" s="113"/>
      <c r="B110" s="108" t="s">
        <v>266</v>
      </c>
      <c r="C110" s="108"/>
      <c r="D110" s="251">
        <v>0</v>
      </c>
      <c r="E110" s="251">
        <v>0</v>
      </c>
      <c r="F110" s="251">
        <v>0</v>
      </c>
      <c r="G110" s="251">
        <v>0</v>
      </c>
      <c r="H110" s="251">
        <v>0</v>
      </c>
      <c r="I110" s="251">
        <v>0</v>
      </c>
      <c r="J110" s="251">
        <v>0</v>
      </c>
      <c r="K110" s="251">
        <v>0</v>
      </c>
      <c r="L110" s="251">
        <v>0</v>
      </c>
      <c r="M110" s="251">
        <v>0</v>
      </c>
      <c r="N110" s="251">
        <v>0</v>
      </c>
      <c r="O110" s="251">
        <v>0</v>
      </c>
      <c r="P110" s="251">
        <v>0</v>
      </c>
      <c r="Q110" s="251">
        <v>0</v>
      </c>
      <c r="R110" s="251">
        <v>0</v>
      </c>
      <c r="S110" s="251">
        <v>0</v>
      </c>
      <c r="T110" s="251">
        <v>0</v>
      </c>
      <c r="U110" s="251">
        <v>0</v>
      </c>
      <c r="V110" s="251">
        <v>0</v>
      </c>
      <c r="W110" s="251">
        <v>0</v>
      </c>
      <c r="X110" s="251">
        <v>0</v>
      </c>
      <c r="Y110" s="251">
        <v>0</v>
      </c>
      <c r="Z110" s="251">
        <v>0</v>
      </c>
      <c r="AA110" s="251">
        <v>0</v>
      </c>
      <c r="AB110" s="251">
        <v>0</v>
      </c>
      <c r="AC110" s="251">
        <v>0</v>
      </c>
      <c r="AD110" s="251">
        <v>0</v>
      </c>
      <c r="AE110" s="251">
        <v>0</v>
      </c>
      <c r="AF110" s="251">
        <v>0</v>
      </c>
      <c r="AG110" s="251">
        <v>0</v>
      </c>
      <c r="AH110" s="251">
        <v>0</v>
      </c>
      <c r="AI110" s="251">
        <v>0</v>
      </c>
      <c r="AJ110" s="251">
        <v>0</v>
      </c>
      <c r="AK110" s="251">
        <v>0</v>
      </c>
      <c r="AL110" s="251">
        <v>0</v>
      </c>
      <c r="AM110" s="251">
        <v>0</v>
      </c>
      <c r="AN110" s="251">
        <v>0</v>
      </c>
      <c r="AO110" s="251">
        <v>0</v>
      </c>
      <c r="AP110" s="251">
        <v>0</v>
      </c>
      <c r="AQ110" s="251">
        <v>0</v>
      </c>
      <c r="AR110" s="251">
        <v>0</v>
      </c>
      <c r="AS110" s="251">
        <v>0</v>
      </c>
      <c r="AT110" s="251">
        <v>0</v>
      </c>
      <c r="AU110" s="251">
        <v>0</v>
      </c>
      <c r="AV110" s="251">
        <v>0</v>
      </c>
      <c r="AW110" s="251">
        <v>0</v>
      </c>
      <c r="AX110" s="251">
        <v>0</v>
      </c>
      <c r="AY110" s="251">
        <v>0</v>
      </c>
      <c r="AZ110" s="251">
        <v>0</v>
      </c>
      <c r="BA110" s="251">
        <v>0</v>
      </c>
      <c r="BB110" s="251">
        <v>0</v>
      </c>
      <c r="BC110" s="251">
        <v>0</v>
      </c>
      <c r="BD110" s="251">
        <v>0</v>
      </c>
      <c r="BE110" s="251">
        <v>0</v>
      </c>
      <c r="BF110" s="251">
        <v>0</v>
      </c>
      <c r="BG110" s="251">
        <v>0</v>
      </c>
      <c r="BH110" s="251">
        <v>0</v>
      </c>
      <c r="BI110" s="251">
        <v>0</v>
      </c>
      <c r="BJ110" s="251">
        <v>0</v>
      </c>
      <c r="BK110" s="251">
        <v>0</v>
      </c>
      <c r="BL110" s="251">
        <v>954222.42559000012</v>
      </c>
      <c r="BM110" s="251">
        <v>0</v>
      </c>
      <c r="BN110" s="251">
        <v>0</v>
      </c>
      <c r="BO110" s="251">
        <v>0</v>
      </c>
      <c r="BP110" s="251">
        <v>0</v>
      </c>
      <c r="BQ110" s="251">
        <v>0</v>
      </c>
      <c r="BR110" s="251">
        <v>0</v>
      </c>
      <c r="BS110" s="251">
        <v>0</v>
      </c>
      <c r="BT110" s="251">
        <v>0</v>
      </c>
      <c r="BU110" s="251">
        <v>0</v>
      </c>
      <c r="BV110" s="251">
        <v>0</v>
      </c>
      <c r="BW110" s="251">
        <v>0</v>
      </c>
      <c r="BX110" s="251">
        <v>0</v>
      </c>
      <c r="BY110" s="251">
        <v>0</v>
      </c>
      <c r="BZ110" s="251">
        <v>0</v>
      </c>
      <c r="CA110" s="251">
        <v>0</v>
      </c>
      <c r="CB110" s="251">
        <v>0</v>
      </c>
      <c r="CC110" s="251">
        <v>0</v>
      </c>
      <c r="CD110" s="251">
        <v>0</v>
      </c>
      <c r="CE110" s="251">
        <v>0</v>
      </c>
      <c r="CF110" s="251">
        <v>0</v>
      </c>
      <c r="CG110" s="251">
        <v>0</v>
      </c>
      <c r="CH110" s="251">
        <v>0</v>
      </c>
      <c r="CI110" s="251">
        <v>0</v>
      </c>
      <c r="CJ110" s="251"/>
      <c r="CK110" s="251"/>
      <c r="CL110" s="251"/>
      <c r="CM110" s="251"/>
    </row>
    <row r="111" spans="1:91" x14ac:dyDescent="0.2">
      <c r="A111" s="108"/>
      <c r="B111" s="108" t="s">
        <v>264</v>
      </c>
      <c r="C111" s="116"/>
      <c r="D111" s="251">
        <v>0</v>
      </c>
      <c r="E111" s="251">
        <v>0</v>
      </c>
      <c r="F111" s="251">
        <v>0</v>
      </c>
      <c r="G111" s="251">
        <v>0</v>
      </c>
      <c r="H111" s="251">
        <v>0</v>
      </c>
      <c r="I111" s="251">
        <v>0</v>
      </c>
      <c r="J111" s="251">
        <v>0</v>
      </c>
      <c r="K111" s="251">
        <v>0</v>
      </c>
      <c r="L111" s="251">
        <v>0</v>
      </c>
      <c r="M111" s="251">
        <v>0</v>
      </c>
      <c r="N111" s="251">
        <v>0</v>
      </c>
      <c r="O111" s="251">
        <v>0</v>
      </c>
      <c r="P111" s="251">
        <v>0</v>
      </c>
      <c r="Q111" s="251">
        <v>0</v>
      </c>
      <c r="R111" s="251">
        <v>0</v>
      </c>
      <c r="S111" s="251">
        <v>0</v>
      </c>
      <c r="T111" s="251">
        <v>0</v>
      </c>
      <c r="U111" s="251">
        <v>0</v>
      </c>
      <c r="V111" s="251">
        <v>0</v>
      </c>
      <c r="W111" s="251">
        <v>0</v>
      </c>
      <c r="X111" s="251">
        <v>0</v>
      </c>
      <c r="Y111" s="251">
        <v>0</v>
      </c>
      <c r="Z111" s="251">
        <v>0</v>
      </c>
      <c r="AA111" s="251">
        <v>0</v>
      </c>
      <c r="AB111" s="251">
        <v>0</v>
      </c>
      <c r="AC111" s="251">
        <v>0</v>
      </c>
      <c r="AD111" s="251">
        <v>0</v>
      </c>
      <c r="AE111" s="251">
        <v>0</v>
      </c>
      <c r="AF111" s="251">
        <v>0</v>
      </c>
      <c r="AG111" s="251">
        <v>0</v>
      </c>
      <c r="AH111" s="251">
        <v>0</v>
      </c>
      <c r="AI111" s="251">
        <v>0</v>
      </c>
      <c r="AJ111" s="251">
        <v>0</v>
      </c>
      <c r="AK111" s="251">
        <v>0</v>
      </c>
      <c r="AL111" s="251">
        <v>0</v>
      </c>
      <c r="AM111" s="251">
        <v>0</v>
      </c>
      <c r="AN111" s="251">
        <v>0</v>
      </c>
      <c r="AO111" s="251">
        <v>0</v>
      </c>
      <c r="AP111" s="251">
        <v>0</v>
      </c>
      <c r="AQ111" s="251">
        <v>0</v>
      </c>
      <c r="AR111" s="251">
        <v>0</v>
      </c>
      <c r="AS111" s="251">
        <v>0</v>
      </c>
      <c r="AT111" s="251">
        <v>0</v>
      </c>
      <c r="AU111" s="251">
        <v>0</v>
      </c>
      <c r="AV111" s="251">
        <v>0</v>
      </c>
      <c r="AW111" s="251">
        <v>0</v>
      </c>
      <c r="AX111" s="251">
        <v>0</v>
      </c>
      <c r="AY111" s="251">
        <v>0</v>
      </c>
      <c r="AZ111" s="251">
        <v>0</v>
      </c>
      <c r="BA111" s="251">
        <v>0</v>
      </c>
      <c r="BB111" s="251">
        <v>0</v>
      </c>
      <c r="BC111" s="251">
        <v>0</v>
      </c>
      <c r="BD111" s="251">
        <v>0</v>
      </c>
      <c r="BE111" s="251">
        <v>0</v>
      </c>
      <c r="BF111" s="251">
        <v>0</v>
      </c>
      <c r="BG111" s="251">
        <v>0</v>
      </c>
      <c r="BH111" s="251">
        <v>0</v>
      </c>
      <c r="BI111" s="251">
        <v>0</v>
      </c>
      <c r="BJ111" s="251">
        <v>0</v>
      </c>
      <c r="BK111" s="251">
        <v>94681.86</v>
      </c>
      <c r="BL111" s="251">
        <v>247293.17</v>
      </c>
      <c r="BM111" s="251">
        <v>71605.94</v>
      </c>
      <c r="BN111" s="251">
        <v>73347.69</v>
      </c>
      <c r="BO111" s="251">
        <v>-2089.08</v>
      </c>
      <c r="BP111" s="251">
        <v>253285.38</v>
      </c>
      <c r="BQ111" s="251">
        <v>176559.08</v>
      </c>
      <c r="BR111" s="251">
        <v>18969.11</v>
      </c>
      <c r="BS111" s="251">
        <v>367736.41</v>
      </c>
      <c r="BT111" s="251">
        <v>71000.5</v>
      </c>
      <c r="BU111" s="251">
        <v>192925.41</v>
      </c>
      <c r="BV111" s="251">
        <v>187636.13</v>
      </c>
      <c r="BW111" s="251">
        <v>208240.33</v>
      </c>
      <c r="BX111" s="109">
        <f>'Schedule 40'!C40</f>
        <v>273469.99</v>
      </c>
      <c r="BY111" s="109">
        <f>'Schedule 40'!D40</f>
        <v>9184.77</v>
      </c>
      <c r="BZ111" s="109">
        <f>'Schedule 40'!E40</f>
        <v>-278957.40000000002</v>
      </c>
      <c r="CA111" s="109">
        <f>'Schedule 40'!F40</f>
        <v>-158052.28</v>
      </c>
      <c r="CB111" s="109">
        <f>'Schedule 40'!G40</f>
        <v>-72118.62</v>
      </c>
      <c r="CC111" s="109">
        <f>'Schedule 40'!H40</f>
        <v>-67878.48</v>
      </c>
      <c r="CD111" s="109">
        <f>'Schedule 40'!I40</f>
        <v>56781.99</v>
      </c>
      <c r="CE111" s="109">
        <f>'Schedule 40'!J40</f>
        <v>54179.91</v>
      </c>
      <c r="CF111" s="109">
        <f>'Schedule 40'!K40</f>
        <v>14182.23</v>
      </c>
      <c r="CG111" s="109">
        <f>'Schedule 40'!L40</f>
        <v>47415.040000000001</v>
      </c>
      <c r="CH111" s="109">
        <f>'Schedule 40'!M40</f>
        <v>86499.68</v>
      </c>
      <c r="CI111" s="109">
        <f>'Schedule 40'!N40</f>
        <v>-21190.81</v>
      </c>
      <c r="CJ111" s="109"/>
      <c r="CK111" s="109"/>
      <c r="CL111" s="109"/>
      <c r="CM111" s="109"/>
    </row>
    <row r="112" spans="1:91" x14ac:dyDescent="0.2">
      <c r="B112" s="39" t="s">
        <v>254</v>
      </c>
      <c r="D112" s="110">
        <f t="shared" ref="D112:AI112" si="111">SUM(D109:D111)</f>
        <v>0</v>
      </c>
      <c r="E112" s="110">
        <f t="shared" si="111"/>
        <v>0</v>
      </c>
      <c r="F112" s="110">
        <f t="shared" si="111"/>
        <v>0</v>
      </c>
      <c r="G112" s="110">
        <f t="shared" si="111"/>
        <v>0</v>
      </c>
      <c r="H112" s="110">
        <f t="shared" si="111"/>
        <v>0</v>
      </c>
      <c r="I112" s="110">
        <f t="shared" si="111"/>
        <v>0</v>
      </c>
      <c r="J112" s="110">
        <f t="shared" si="111"/>
        <v>0</v>
      </c>
      <c r="K112" s="110">
        <f t="shared" si="111"/>
        <v>0</v>
      </c>
      <c r="L112" s="110">
        <f t="shared" si="111"/>
        <v>0</v>
      </c>
      <c r="M112" s="110">
        <f t="shared" si="111"/>
        <v>0</v>
      </c>
      <c r="N112" s="110">
        <f t="shared" si="111"/>
        <v>0</v>
      </c>
      <c r="O112" s="110">
        <f t="shared" si="111"/>
        <v>0</v>
      </c>
      <c r="P112" s="110">
        <f t="shared" si="111"/>
        <v>0</v>
      </c>
      <c r="Q112" s="110">
        <f t="shared" si="111"/>
        <v>0</v>
      </c>
      <c r="R112" s="110">
        <f t="shared" si="111"/>
        <v>0</v>
      </c>
      <c r="S112" s="110">
        <f t="shared" si="111"/>
        <v>0</v>
      </c>
      <c r="T112" s="110">
        <f t="shared" si="111"/>
        <v>0</v>
      </c>
      <c r="U112" s="110">
        <f t="shared" si="111"/>
        <v>0</v>
      </c>
      <c r="V112" s="110">
        <f t="shared" si="111"/>
        <v>0</v>
      </c>
      <c r="W112" s="110">
        <f t="shared" si="111"/>
        <v>0</v>
      </c>
      <c r="X112" s="110">
        <f t="shared" si="111"/>
        <v>0</v>
      </c>
      <c r="Y112" s="110">
        <f t="shared" si="111"/>
        <v>0</v>
      </c>
      <c r="Z112" s="110">
        <f t="shared" si="111"/>
        <v>0</v>
      </c>
      <c r="AA112" s="110">
        <f t="shared" si="111"/>
        <v>0</v>
      </c>
      <c r="AB112" s="110">
        <f t="shared" si="111"/>
        <v>0</v>
      </c>
      <c r="AC112" s="110">
        <f t="shared" si="111"/>
        <v>0</v>
      </c>
      <c r="AD112" s="110">
        <f t="shared" si="111"/>
        <v>0</v>
      </c>
      <c r="AE112" s="110">
        <f t="shared" si="111"/>
        <v>0</v>
      </c>
      <c r="AF112" s="110">
        <f t="shared" si="111"/>
        <v>0</v>
      </c>
      <c r="AG112" s="110">
        <f t="shared" si="111"/>
        <v>0</v>
      </c>
      <c r="AH112" s="110">
        <f t="shared" si="111"/>
        <v>0</v>
      </c>
      <c r="AI112" s="110">
        <f t="shared" si="111"/>
        <v>0</v>
      </c>
      <c r="AJ112" s="110">
        <f t="shared" ref="AJ112:BO112" si="112">SUM(AJ109:AJ111)</f>
        <v>0</v>
      </c>
      <c r="AK112" s="110">
        <f t="shared" si="112"/>
        <v>0</v>
      </c>
      <c r="AL112" s="110">
        <f t="shared" si="112"/>
        <v>0</v>
      </c>
      <c r="AM112" s="110">
        <f t="shared" si="112"/>
        <v>0</v>
      </c>
      <c r="AN112" s="110">
        <f t="shared" si="112"/>
        <v>0</v>
      </c>
      <c r="AO112" s="110">
        <f t="shared" si="112"/>
        <v>0</v>
      </c>
      <c r="AP112" s="110">
        <f t="shared" si="112"/>
        <v>0</v>
      </c>
      <c r="AQ112" s="110">
        <f t="shared" si="112"/>
        <v>0</v>
      </c>
      <c r="AR112" s="110">
        <f t="shared" si="112"/>
        <v>0</v>
      </c>
      <c r="AS112" s="110">
        <f t="shared" si="112"/>
        <v>0</v>
      </c>
      <c r="AT112" s="110">
        <f t="shared" si="112"/>
        <v>0</v>
      </c>
      <c r="AU112" s="110">
        <f t="shared" si="112"/>
        <v>0</v>
      </c>
      <c r="AV112" s="110">
        <f t="shared" si="112"/>
        <v>0</v>
      </c>
      <c r="AW112" s="110">
        <f t="shared" si="112"/>
        <v>0</v>
      </c>
      <c r="AX112" s="110">
        <f t="shared" si="112"/>
        <v>0</v>
      </c>
      <c r="AY112" s="110">
        <f t="shared" si="112"/>
        <v>0</v>
      </c>
      <c r="AZ112" s="110">
        <f t="shared" si="112"/>
        <v>0</v>
      </c>
      <c r="BA112" s="110">
        <f t="shared" si="112"/>
        <v>0</v>
      </c>
      <c r="BB112" s="110">
        <f t="shared" si="112"/>
        <v>0</v>
      </c>
      <c r="BC112" s="110">
        <f t="shared" si="112"/>
        <v>0</v>
      </c>
      <c r="BD112" s="110">
        <f t="shared" si="112"/>
        <v>0</v>
      </c>
      <c r="BE112" s="110">
        <f t="shared" si="112"/>
        <v>0</v>
      </c>
      <c r="BF112" s="110">
        <f t="shared" si="112"/>
        <v>0</v>
      </c>
      <c r="BG112" s="110">
        <f t="shared" si="112"/>
        <v>0</v>
      </c>
      <c r="BH112" s="110">
        <f t="shared" si="112"/>
        <v>0</v>
      </c>
      <c r="BI112" s="110">
        <f t="shared" si="112"/>
        <v>0</v>
      </c>
      <c r="BJ112" s="110">
        <f t="shared" si="112"/>
        <v>0</v>
      </c>
      <c r="BK112" s="110">
        <f t="shared" si="112"/>
        <v>94681.86</v>
      </c>
      <c r="BL112" s="110">
        <f t="shared" si="112"/>
        <v>1201515.59559</v>
      </c>
      <c r="BM112" s="110">
        <f t="shared" si="112"/>
        <v>71605.94</v>
      </c>
      <c r="BN112" s="110">
        <f t="shared" si="112"/>
        <v>73347.69</v>
      </c>
      <c r="BO112" s="110">
        <f t="shared" si="112"/>
        <v>-2089.08</v>
      </c>
      <c r="BP112" s="110">
        <f t="shared" ref="BP112:CM112" si="113">SUM(BP109:BP111)</f>
        <v>-795618.90559000021</v>
      </c>
      <c r="BQ112" s="110">
        <f t="shared" si="113"/>
        <v>176559.08</v>
      </c>
      <c r="BR112" s="110">
        <f t="shared" si="113"/>
        <v>18969.11</v>
      </c>
      <c r="BS112" s="110">
        <f t="shared" si="113"/>
        <v>367736.41</v>
      </c>
      <c r="BT112" s="110">
        <f t="shared" si="113"/>
        <v>71000.5</v>
      </c>
      <c r="BU112" s="110">
        <f t="shared" si="113"/>
        <v>192925.41</v>
      </c>
      <c r="BV112" s="110">
        <f t="shared" si="113"/>
        <v>187636.13</v>
      </c>
      <c r="BW112" s="110">
        <f t="shared" si="113"/>
        <v>208240.33</v>
      </c>
      <c r="BX112" s="110">
        <f t="shared" si="113"/>
        <v>273469.99</v>
      </c>
      <c r="BY112" s="110">
        <f t="shared" si="113"/>
        <v>9184.77</v>
      </c>
      <c r="BZ112" s="110">
        <f t="shared" si="113"/>
        <v>-278957.40000000002</v>
      </c>
      <c r="CA112" s="110">
        <f t="shared" si="113"/>
        <v>-158052.28</v>
      </c>
      <c r="CB112" s="110">
        <f t="shared" si="113"/>
        <v>-793358.10300282121</v>
      </c>
      <c r="CC112" s="110">
        <f t="shared" si="113"/>
        <v>-67878.48</v>
      </c>
      <c r="CD112" s="110">
        <f t="shared" si="113"/>
        <v>56781.99</v>
      </c>
      <c r="CE112" s="110">
        <f t="shared" si="113"/>
        <v>54179.91</v>
      </c>
      <c r="CF112" s="110">
        <f t="shared" si="113"/>
        <v>14182.23</v>
      </c>
      <c r="CG112" s="110">
        <f t="shared" si="113"/>
        <v>47415.040000000001</v>
      </c>
      <c r="CH112" s="110">
        <f t="shared" si="113"/>
        <v>86499.68</v>
      </c>
      <c r="CI112" s="110">
        <f t="shared" si="113"/>
        <v>-21190.81</v>
      </c>
      <c r="CJ112" s="110">
        <f t="shared" si="113"/>
        <v>0</v>
      </c>
      <c r="CK112" s="110">
        <f t="shared" si="113"/>
        <v>0</v>
      </c>
      <c r="CL112" s="110">
        <f t="shared" si="113"/>
        <v>0</v>
      </c>
      <c r="CM112" s="110">
        <f t="shared" si="113"/>
        <v>0</v>
      </c>
    </row>
    <row r="113" spans="1:91" x14ac:dyDescent="0.2">
      <c r="B113" s="39" t="s">
        <v>255</v>
      </c>
      <c r="D113" s="107">
        <f t="shared" ref="D113:AI113" si="114">D108+D112</f>
        <v>0</v>
      </c>
      <c r="E113" s="107">
        <f t="shared" si="114"/>
        <v>0</v>
      </c>
      <c r="F113" s="107">
        <f t="shared" si="114"/>
        <v>0</v>
      </c>
      <c r="G113" s="107">
        <f t="shared" si="114"/>
        <v>0</v>
      </c>
      <c r="H113" s="107">
        <f t="shared" si="114"/>
        <v>0</v>
      </c>
      <c r="I113" s="107">
        <f t="shared" si="114"/>
        <v>0</v>
      </c>
      <c r="J113" s="107">
        <f t="shared" si="114"/>
        <v>0</v>
      </c>
      <c r="K113" s="107">
        <f t="shared" si="114"/>
        <v>0</v>
      </c>
      <c r="L113" s="107">
        <f t="shared" si="114"/>
        <v>0</v>
      </c>
      <c r="M113" s="107">
        <f t="shared" si="114"/>
        <v>0</v>
      </c>
      <c r="N113" s="107">
        <f t="shared" si="114"/>
        <v>0</v>
      </c>
      <c r="O113" s="107">
        <f t="shared" si="114"/>
        <v>0</v>
      </c>
      <c r="P113" s="107">
        <f t="shared" si="114"/>
        <v>0</v>
      </c>
      <c r="Q113" s="107">
        <f t="shared" si="114"/>
        <v>0</v>
      </c>
      <c r="R113" s="107">
        <f t="shared" si="114"/>
        <v>0</v>
      </c>
      <c r="S113" s="107">
        <f t="shared" si="114"/>
        <v>0</v>
      </c>
      <c r="T113" s="107">
        <f t="shared" si="114"/>
        <v>0</v>
      </c>
      <c r="U113" s="107">
        <f t="shared" si="114"/>
        <v>0</v>
      </c>
      <c r="V113" s="107">
        <f t="shared" si="114"/>
        <v>0</v>
      </c>
      <c r="W113" s="107">
        <f t="shared" si="114"/>
        <v>0</v>
      </c>
      <c r="X113" s="107">
        <f t="shared" si="114"/>
        <v>0</v>
      </c>
      <c r="Y113" s="107">
        <f t="shared" si="114"/>
        <v>0</v>
      </c>
      <c r="Z113" s="107">
        <f t="shared" si="114"/>
        <v>0</v>
      </c>
      <c r="AA113" s="107">
        <f t="shared" si="114"/>
        <v>0</v>
      </c>
      <c r="AB113" s="107">
        <f t="shared" si="114"/>
        <v>0</v>
      </c>
      <c r="AC113" s="107">
        <f t="shared" si="114"/>
        <v>0</v>
      </c>
      <c r="AD113" s="107">
        <f t="shared" si="114"/>
        <v>0</v>
      </c>
      <c r="AE113" s="107">
        <f t="shared" si="114"/>
        <v>0</v>
      </c>
      <c r="AF113" s="107">
        <f t="shared" si="114"/>
        <v>0</v>
      </c>
      <c r="AG113" s="107">
        <f t="shared" si="114"/>
        <v>0</v>
      </c>
      <c r="AH113" s="107">
        <f t="shared" si="114"/>
        <v>0</v>
      </c>
      <c r="AI113" s="107">
        <f t="shared" si="114"/>
        <v>0</v>
      </c>
      <c r="AJ113" s="107">
        <f t="shared" ref="AJ113:BO113" si="115">AJ108+AJ112</f>
        <v>0</v>
      </c>
      <c r="AK113" s="107">
        <f t="shared" si="115"/>
        <v>0</v>
      </c>
      <c r="AL113" s="107">
        <f t="shared" si="115"/>
        <v>0</v>
      </c>
      <c r="AM113" s="107">
        <f t="shared" si="115"/>
        <v>0</v>
      </c>
      <c r="AN113" s="107">
        <f t="shared" si="115"/>
        <v>0</v>
      </c>
      <c r="AO113" s="107">
        <f t="shared" si="115"/>
        <v>0</v>
      </c>
      <c r="AP113" s="107">
        <f t="shared" si="115"/>
        <v>0</v>
      </c>
      <c r="AQ113" s="107">
        <f t="shared" si="115"/>
        <v>0</v>
      </c>
      <c r="AR113" s="107">
        <f t="shared" si="115"/>
        <v>0</v>
      </c>
      <c r="AS113" s="107">
        <f t="shared" si="115"/>
        <v>0</v>
      </c>
      <c r="AT113" s="107">
        <f t="shared" si="115"/>
        <v>0</v>
      </c>
      <c r="AU113" s="107">
        <f t="shared" si="115"/>
        <v>0</v>
      </c>
      <c r="AV113" s="107">
        <f t="shared" si="115"/>
        <v>0</v>
      </c>
      <c r="AW113" s="107">
        <f t="shared" si="115"/>
        <v>0</v>
      </c>
      <c r="AX113" s="107">
        <f t="shared" si="115"/>
        <v>0</v>
      </c>
      <c r="AY113" s="107">
        <f t="shared" si="115"/>
        <v>0</v>
      </c>
      <c r="AZ113" s="107">
        <f t="shared" si="115"/>
        <v>0</v>
      </c>
      <c r="BA113" s="107">
        <f t="shared" si="115"/>
        <v>0</v>
      </c>
      <c r="BB113" s="107">
        <f t="shared" si="115"/>
        <v>0</v>
      </c>
      <c r="BC113" s="107">
        <f t="shared" si="115"/>
        <v>0</v>
      </c>
      <c r="BD113" s="107">
        <f t="shared" si="115"/>
        <v>0</v>
      </c>
      <c r="BE113" s="107">
        <f t="shared" si="115"/>
        <v>0</v>
      </c>
      <c r="BF113" s="107">
        <f t="shared" si="115"/>
        <v>0</v>
      </c>
      <c r="BG113" s="107">
        <f t="shared" si="115"/>
        <v>0</v>
      </c>
      <c r="BH113" s="107">
        <f t="shared" si="115"/>
        <v>0</v>
      </c>
      <c r="BI113" s="107">
        <f t="shared" si="115"/>
        <v>0</v>
      </c>
      <c r="BJ113" s="107">
        <f t="shared" si="115"/>
        <v>0</v>
      </c>
      <c r="BK113" s="107">
        <f t="shared" si="115"/>
        <v>94681.86</v>
      </c>
      <c r="BL113" s="107">
        <f t="shared" si="115"/>
        <v>1296197.4555900001</v>
      </c>
      <c r="BM113" s="107">
        <f t="shared" si="115"/>
        <v>1367803.3955900001</v>
      </c>
      <c r="BN113" s="107">
        <f t="shared" si="115"/>
        <v>1441151.08559</v>
      </c>
      <c r="BO113" s="107">
        <f t="shared" si="115"/>
        <v>1439062.00559</v>
      </c>
      <c r="BP113" s="107">
        <f t="shared" ref="BP113:CM113" si="116">BP108+BP112</f>
        <v>643443.09999999974</v>
      </c>
      <c r="BQ113" s="107">
        <f t="shared" si="116"/>
        <v>820002.1799999997</v>
      </c>
      <c r="BR113" s="107">
        <f t="shared" si="116"/>
        <v>838971.28999999969</v>
      </c>
      <c r="BS113" s="107">
        <f t="shared" si="116"/>
        <v>1206707.6999999997</v>
      </c>
      <c r="BT113" s="107">
        <f t="shared" si="116"/>
        <v>1277708.1999999997</v>
      </c>
      <c r="BU113" s="107">
        <f t="shared" si="116"/>
        <v>1470633.6099999996</v>
      </c>
      <c r="BV113" s="107">
        <f t="shared" si="116"/>
        <v>1658269.7399999998</v>
      </c>
      <c r="BW113" s="107">
        <f t="shared" si="116"/>
        <v>1866510.0699999998</v>
      </c>
      <c r="BX113" s="107">
        <f t="shared" si="116"/>
        <v>2139980.0599999996</v>
      </c>
      <c r="BY113" s="107">
        <f t="shared" si="116"/>
        <v>2149164.8299999996</v>
      </c>
      <c r="BZ113" s="107">
        <f t="shared" si="116"/>
        <v>1870207.4299999997</v>
      </c>
      <c r="CA113" s="107">
        <f t="shared" si="116"/>
        <v>1712155.1499999997</v>
      </c>
      <c r="CB113" s="107">
        <f t="shared" si="116"/>
        <v>918797.04699717846</v>
      </c>
      <c r="CC113" s="107">
        <f t="shared" si="116"/>
        <v>850918.56699717848</v>
      </c>
      <c r="CD113" s="107">
        <f t="shared" si="116"/>
        <v>907700.55699717847</v>
      </c>
      <c r="CE113" s="107">
        <f t="shared" si="116"/>
        <v>961880.4669971785</v>
      </c>
      <c r="CF113" s="107">
        <f t="shared" si="116"/>
        <v>976062.69699717849</v>
      </c>
      <c r="CG113" s="107">
        <f t="shared" si="116"/>
        <v>1023477.7369971785</v>
      </c>
      <c r="CH113" s="107">
        <f t="shared" si="116"/>
        <v>1109977.4169971785</v>
      </c>
      <c r="CI113" s="107">
        <f t="shared" si="116"/>
        <v>1088786.6069971784</v>
      </c>
      <c r="CJ113" s="107">
        <f t="shared" si="116"/>
        <v>1088786.6069971784</v>
      </c>
      <c r="CK113" s="107">
        <f t="shared" si="116"/>
        <v>1088786.6069971784</v>
      </c>
      <c r="CL113" s="107">
        <f t="shared" si="116"/>
        <v>1088786.6069971784</v>
      </c>
      <c r="CM113" s="107">
        <f t="shared" si="116"/>
        <v>1088786.6069971784</v>
      </c>
    </row>
    <row r="114" spans="1:91" x14ac:dyDescent="0.2"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L114" s="25"/>
      <c r="CM114" s="25"/>
    </row>
    <row r="115" spans="1:91" x14ac:dyDescent="0.2">
      <c r="A115" s="98" t="s">
        <v>268</v>
      </c>
      <c r="C115" s="112">
        <v>18238181</v>
      </c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  <c r="BS115" s="108"/>
      <c r="BT115" s="108"/>
      <c r="BU115" s="108"/>
      <c r="BV115" s="108"/>
      <c r="BW115" s="108"/>
      <c r="BX115" s="108"/>
      <c r="BY115" s="108"/>
      <c r="BZ115" s="108"/>
      <c r="CA115" s="108"/>
      <c r="CB115" s="108"/>
      <c r="CC115" s="108"/>
      <c r="CD115" s="108"/>
      <c r="CE115" s="108"/>
      <c r="CF115" s="108"/>
      <c r="CG115" s="108"/>
      <c r="CH115" s="108"/>
      <c r="CL115" s="25"/>
      <c r="CM115" s="25"/>
    </row>
    <row r="116" spans="1:91" x14ac:dyDescent="0.2">
      <c r="B116" s="39" t="s">
        <v>251</v>
      </c>
      <c r="C116" s="112">
        <v>25400381</v>
      </c>
      <c r="D116" s="107">
        <v>0</v>
      </c>
      <c r="E116" s="107">
        <f t="shared" ref="E116:AJ116" si="117">D122</f>
        <v>0</v>
      </c>
      <c r="F116" s="107">
        <f t="shared" si="117"/>
        <v>0</v>
      </c>
      <c r="G116" s="107">
        <f t="shared" si="117"/>
        <v>0</v>
      </c>
      <c r="H116" s="107">
        <f t="shared" si="117"/>
        <v>0</v>
      </c>
      <c r="I116" s="107">
        <f t="shared" si="117"/>
        <v>0</v>
      </c>
      <c r="J116" s="107">
        <f t="shared" si="117"/>
        <v>0</v>
      </c>
      <c r="K116" s="107">
        <f t="shared" si="117"/>
        <v>0</v>
      </c>
      <c r="L116" s="107">
        <f t="shared" si="117"/>
        <v>0</v>
      </c>
      <c r="M116" s="107">
        <f t="shared" si="117"/>
        <v>0</v>
      </c>
      <c r="N116" s="107">
        <f t="shared" si="117"/>
        <v>0</v>
      </c>
      <c r="O116" s="107">
        <f t="shared" si="117"/>
        <v>0</v>
      </c>
      <c r="P116" s="107">
        <f t="shared" si="117"/>
        <v>0</v>
      </c>
      <c r="Q116" s="107">
        <f t="shared" si="117"/>
        <v>270508.40286809043</v>
      </c>
      <c r="R116" s="107">
        <f t="shared" si="117"/>
        <v>448916.78094702796</v>
      </c>
      <c r="S116" s="107">
        <f t="shared" si="117"/>
        <v>327362.53506467026</v>
      </c>
      <c r="T116" s="107">
        <f t="shared" si="117"/>
        <v>338423.5400718025</v>
      </c>
      <c r="U116" s="107">
        <f t="shared" si="117"/>
        <v>710345.49150484963</v>
      </c>
      <c r="V116" s="107">
        <f t="shared" si="117"/>
        <v>519324.26346825226</v>
      </c>
      <c r="W116" s="107">
        <f t="shared" si="117"/>
        <v>305233.6458585147</v>
      </c>
      <c r="X116" s="107">
        <f t="shared" si="117"/>
        <v>299869.46267004072</v>
      </c>
      <c r="Y116" s="107">
        <f t="shared" si="117"/>
        <v>464769.71167885553</v>
      </c>
      <c r="Z116" s="107">
        <f t="shared" si="117"/>
        <v>729211.12797160156</v>
      </c>
      <c r="AA116" s="107">
        <f t="shared" si="117"/>
        <v>1035091.8913288352</v>
      </c>
      <c r="AB116" s="107">
        <f t="shared" si="117"/>
        <v>1278986.8507978125</v>
      </c>
      <c r="AC116" s="107">
        <f t="shared" si="117"/>
        <v>1061282.4555280462</v>
      </c>
      <c r="AD116" s="107">
        <f t="shared" si="117"/>
        <v>1004199.7711903461</v>
      </c>
      <c r="AE116" s="107">
        <f t="shared" si="117"/>
        <v>1163066.1979083968</v>
      </c>
      <c r="AF116" s="107">
        <f t="shared" si="117"/>
        <v>1350675.9909343959</v>
      </c>
      <c r="AG116" s="107">
        <f t="shared" si="117"/>
        <v>383112.19058614864</v>
      </c>
      <c r="AH116" s="107">
        <f t="shared" si="117"/>
        <v>300434.8951399065</v>
      </c>
      <c r="AI116" s="107">
        <f t="shared" si="117"/>
        <v>-186381.08020710479</v>
      </c>
      <c r="AJ116" s="107">
        <f t="shared" si="117"/>
        <v>-166670.13060126841</v>
      </c>
      <c r="AK116" s="107">
        <f t="shared" ref="AK116:BP116" si="118">AJ122</f>
        <v>-224053.67291928187</v>
      </c>
      <c r="AL116" s="107">
        <f t="shared" si="118"/>
        <v>87753.293094418012</v>
      </c>
      <c r="AM116" s="107">
        <f t="shared" si="118"/>
        <v>540573.40368785732</v>
      </c>
      <c r="AN116" s="107">
        <f t="shared" si="118"/>
        <v>607813.75698074349</v>
      </c>
      <c r="AO116" s="107">
        <f t="shared" si="118"/>
        <v>960367.50552920322</v>
      </c>
      <c r="AP116" s="107">
        <f t="shared" si="118"/>
        <v>897636.87425272341</v>
      </c>
      <c r="AQ116" s="107">
        <f t="shared" si="118"/>
        <v>1271612.7334970199</v>
      </c>
      <c r="AR116" s="107">
        <f t="shared" si="118"/>
        <v>1343304.8131457639</v>
      </c>
      <c r="AS116" s="107">
        <f t="shared" si="118"/>
        <v>851953.75227026106</v>
      </c>
      <c r="AT116" s="107">
        <f t="shared" si="118"/>
        <v>588488.52468707506</v>
      </c>
      <c r="AU116" s="107">
        <f t="shared" si="118"/>
        <v>274418.60255160695</v>
      </c>
      <c r="AV116" s="107">
        <f t="shared" si="118"/>
        <v>4247.5183067533653</v>
      </c>
      <c r="AW116" s="107">
        <f t="shared" si="118"/>
        <v>-359119.58747317758</v>
      </c>
      <c r="AX116" s="107">
        <f t="shared" si="118"/>
        <v>-332474.00521688047</v>
      </c>
      <c r="AY116" s="107">
        <f t="shared" si="118"/>
        <v>14526.211423792411</v>
      </c>
      <c r="AZ116" s="107">
        <f t="shared" si="118"/>
        <v>-33838.452775835874</v>
      </c>
      <c r="BA116" s="107">
        <f t="shared" si="118"/>
        <v>33521.577224164124</v>
      </c>
      <c r="BB116" s="107">
        <f t="shared" si="118"/>
        <v>52647.867224164125</v>
      </c>
      <c r="BC116" s="107">
        <f t="shared" si="118"/>
        <v>105728.05722416413</v>
      </c>
      <c r="BD116" s="107">
        <f t="shared" si="118"/>
        <v>33417.077224164139</v>
      </c>
      <c r="BE116" s="107">
        <f t="shared" si="118"/>
        <v>39212.867224164132</v>
      </c>
      <c r="BF116" s="107">
        <f t="shared" si="118"/>
        <v>-146873.89277583588</v>
      </c>
      <c r="BG116" s="107">
        <f t="shared" si="118"/>
        <v>-261024.92277583588</v>
      </c>
      <c r="BH116" s="107">
        <f t="shared" si="118"/>
        <v>-470482.22277583589</v>
      </c>
      <c r="BI116" s="107">
        <f t="shared" si="118"/>
        <v>-589444.36277583591</v>
      </c>
      <c r="BJ116" s="107">
        <f t="shared" si="118"/>
        <v>-388344.21277583588</v>
      </c>
      <c r="BK116" s="107">
        <f t="shared" si="118"/>
        <v>-110665.82277583587</v>
      </c>
      <c r="BL116" s="107">
        <f t="shared" si="118"/>
        <v>313287.22722416394</v>
      </c>
      <c r="BM116" s="107">
        <f t="shared" si="118"/>
        <v>230661.52722416393</v>
      </c>
      <c r="BN116" s="107">
        <f t="shared" si="118"/>
        <v>398100.72722416394</v>
      </c>
      <c r="BO116" s="107">
        <f t="shared" si="118"/>
        <v>364793.09722416394</v>
      </c>
      <c r="BP116" s="107">
        <f t="shared" si="118"/>
        <v>1266996.817224164</v>
      </c>
      <c r="BQ116" s="107">
        <f t="shared" ref="BQ116:CM116" si="119">BP122</f>
        <v>947115.21722416417</v>
      </c>
      <c r="BR116" s="107">
        <f t="shared" si="119"/>
        <v>1250434.7672241642</v>
      </c>
      <c r="BS116" s="107">
        <f t="shared" si="119"/>
        <v>1538521.3372241643</v>
      </c>
      <c r="BT116" s="107">
        <f t="shared" si="119"/>
        <v>1557049.9872241642</v>
      </c>
      <c r="BU116" s="107">
        <f t="shared" si="119"/>
        <v>2098491.567224164</v>
      </c>
      <c r="BV116" s="107">
        <f t="shared" si="119"/>
        <v>1353437.1272241641</v>
      </c>
      <c r="BW116" s="107">
        <f t="shared" si="119"/>
        <v>1303920.297224164</v>
      </c>
      <c r="BX116" s="107">
        <f t="shared" si="119"/>
        <v>1498428.4672241639</v>
      </c>
      <c r="BY116" s="107">
        <f t="shared" si="119"/>
        <v>1667087.267224164</v>
      </c>
      <c r="BZ116" s="107">
        <f t="shared" si="119"/>
        <v>2226481.3072241638</v>
      </c>
      <c r="CA116" s="107">
        <f t="shared" si="119"/>
        <v>2174529.9272241639</v>
      </c>
      <c r="CB116" s="107">
        <f t="shared" si="119"/>
        <v>2731999.2672241637</v>
      </c>
      <c r="CC116" s="107">
        <f t="shared" si="119"/>
        <v>1289069.6099999999</v>
      </c>
      <c r="CD116" s="107">
        <f t="shared" si="119"/>
        <v>1174776.5799999998</v>
      </c>
      <c r="CE116" s="107">
        <f t="shared" si="119"/>
        <v>1148010.7299999997</v>
      </c>
      <c r="CF116" s="107">
        <f t="shared" si="119"/>
        <v>1326812.9799999997</v>
      </c>
      <c r="CG116" s="107">
        <f t="shared" si="119"/>
        <v>1482400.7399999998</v>
      </c>
      <c r="CH116" s="107">
        <f t="shared" si="119"/>
        <v>575549.58999999973</v>
      </c>
      <c r="CI116" s="107">
        <f t="shared" si="119"/>
        <v>735825.22999999975</v>
      </c>
      <c r="CJ116" s="107">
        <f t="shared" si="119"/>
        <v>754442.50999999978</v>
      </c>
      <c r="CK116" s="107">
        <f t="shared" si="119"/>
        <v>754442.50999999978</v>
      </c>
      <c r="CL116" s="107">
        <f t="shared" si="119"/>
        <v>754442.50999999978</v>
      </c>
      <c r="CM116" s="107">
        <f t="shared" si="119"/>
        <v>754442.50999999978</v>
      </c>
    </row>
    <row r="117" spans="1:91" x14ac:dyDescent="0.2">
      <c r="A117" s="113"/>
      <c r="B117" s="108" t="s">
        <v>252</v>
      </c>
      <c r="C117" s="108"/>
      <c r="D117" s="251">
        <v>0</v>
      </c>
      <c r="E117" s="251">
        <v>0</v>
      </c>
      <c r="F117" s="251">
        <v>0</v>
      </c>
      <c r="G117" s="251">
        <v>0</v>
      </c>
      <c r="H117" s="251">
        <v>0</v>
      </c>
      <c r="I117" s="251">
        <v>0</v>
      </c>
      <c r="J117" s="251">
        <v>0</v>
      </c>
      <c r="K117" s="251">
        <v>0</v>
      </c>
      <c r="L117" s="251">
        <v>0</v>
      </c>
      <c r="M117" s="251">
        <v>0</v>
      </c>
      <c r="N117" s="251">
        <v>0</v>
      </c>
      <c r="O117" s="251">
        <v>0</v>
      </c>
      <c r="P117" s="251">
        <v>0</v>
      </c>
      <c r="Q117" s="251">
        <v>0</v>
      </c>
      <c r="R117" s="251">
        <v>0</v>
      </c>
      <c r="S117" s="251">
        <v>0</v>
      </c>
      <c r="T117" s="251">
        <v>170995.58985855166</v>
      </c>
      <c r="U117" s="251">
        <v>0</v>
      </c>
      <c r="V117" s="251">
        <v>0</v>
      </c>
      <c r="W117" s="251">
        <v>0</v>
      </c>
      <c r="X117" s="251">
        <v>0</v>
      </c>
      <c r="Y117" s="251">
        <v>0</v>
      </c>
      <c r="Z117" s="251">
        <v>0</v>
      </c>
      <c r="AA117" s="251">
        <v>0</v>
      </c>
      <c r="AB117" s="251">
        <v>0</v>
      </c>
      <c r="AC117" s="251">
        <v>0</v>
      </c>
      <c r="AD117" s="251">
        <v>0</v>
      </c>
      <c r="AE117" s="251">
        <v>0</v>
      </c>
      <c r="AF117" s="251">
        <v>-1188911.7640622247</v>
      </c>
      <c r="AG117" s="251">
        <v>0</v>
      </c>
      <c r="AH117" s="251">
        <v>0</v>
      </c>
      <c r="AI117" s="251">
        <v>0</v>
      </c>
      <c r="AJ117" s="251">
        <v>0</v>
      </c>
      <c r="AK117" s="251">
        <v>0</v>
      </c>
      <c r="AL117" s="251">
        <v>0</v>
      </c>
      <c r="AM117" s="251">
        <v>0</v>
      </c>
      <c r="AN117" s="251">
        <v>0</v>
      </c>
      <c r="AO117" s="251">
        <v>0</v>
      </c>
      <c r="AP117" s="251">
        <v>0</v>
      </c>
      <c r="AQ117" s="251">
        <v>0</v>
      </c>
      <c r="AR117" s="251">
        <v>-607813.75698074303</v>
      </c>
      <c r="AS117" s="251">
        <v>0</v>
      </c>
      <c r="AT117" s="251">
        <v>0</v>
      </c>
      <c r="AU117" s="251">
        <v>0</v>
      </c>
      <c r="AV117" s="251">
        <v>0</v>
      </c>
      <c r="AW117" s="251">
        <v>0</v>
      </c>
      <c r="AX117" s="251">
        <v>0</v>
      </c>
      <c r="AY117" s="251">
        <v>0</v>
      </c>
      <c r="AZ117" s="251">
        <v>0</v>
      </c>
      <c r="BA117" s="251">
        <v>0</v>
      </c>
      <c r="BB117" s="251">
        <v>0</v>
      </c>
      <c r="BC117" s="251">
        <v>0</v>
      </c>
      <c r="BD117" s="251">
        <v>33838.449999999997</v>
      </c>
      <c r="BE117" s="251">
        <v>0</v>
      </c>
      <c r="BF117" s="251">
        <v>0</v>
      </c>
      <c r="BG117" s="251">
        <v>0</v>
      </c>
      <c r="BH117" s="251">
        <v>0</v>
      </c>
      <c r="BI117" s="251">
        <v>0</v>
      </c>
      <c r="BJ117" s="251">
        <v>0</v>
      </c>
      <c r="BK117" s="251">
        <v>0</v>
      </c>
      <c r="BL117" s="251">
        <v>0</v>
      </c>
      <c r="BM117" s="251">
        <v>0</v>
      </c>
      <c r="BN117" s="251">
        <v>0</v>
      </c>
      <c r="BO117" s="251">
        <v>0</v>
      </c>
      <c r="BP117" s="251">
        <v>-313287.1599999998</v>
      </c>
      <c r="BQ117" s="251">
        <v>0</v>
      </c>
      <c r="BR117" s="251">
        <v>0</v>
      </c>
      <c r="BS117" s="251">
        <v>0</v>
      </c>
      <c r="BT117" s="251">
        <v>0</v>
      </c>
      <c r="BU117" s="251">
        <v>0</v>
      </c>
      <c r="BV117" s="251">
        <v>0</v>
      </c>
      <c r="BW117" s="251">
        <v>0</v>
      </c>
      <c r="BX117" s="251">
        <v>0</v>
      </c>
      <c r="BY117" s="251">
        <v>0</v>
      </c>
      <c r="BZ117" s="251">
        <v>0</v>
      </c>
      <c r="CA117" s="251">
        <v>0</v>
      </c>
      <c r="CB117" s="251">
        <v>-1498428.4672241639</v>
      </c>
      <c r="CC117" s="251">
        <v>0</v>
      </c>
      <c r="CD117" s="251">
        <v>0</v>
      </c>
      <c r="CE117" s="251">
        <v>0</v>
      </c>
      <c r="CF117" s="251">
        <v>0</v>
      </c>
      <c r="CG117" s="251">
        <v>0</v>
      </c>
      <c r="CH117" s="251">
        <v>0</v>
      </c>
      <c r="CI117" s="251">
        <v>0</v>
      </c>
      <c r="CJ117" s="251"/>
      <c r="CK117" s="251"/>
      <c r="CL117" s="251"/>
      <c r="CM117" s="251"/>
    </row>
    <row r="118" spans="1:91" x14ac:dyDescent="0.2">
      <c r="A118" s="113"/>
      <c r="B118" s="108" t="s">
        <v>368</v>
      </c>
      <c r="C118" s="108"/>
      <c r="D118" s="251">
        <v>0</v>
      </c>
      <c r="E118" s="251">
        <v>0</v>
      </c>
      <c r="F118" s="251">
        <v>0</v>
      </c>
      <c r="G118" s="251">
        <v>0</v>
      </c>
      <c r="H118" s="251">
        <v>0</v>
      </c>
      <c r="I118" s="251">
        <v>0</v>
      </c>
      <c r="J118" s="251">
        <v>0</v>
      </c>
      <c r="K118" s="251">
        <v>0</v>
      </c>
      <c r="L118" s="251">
        <v>0</v>
      </c>
      <c r="M118" s="251">
        <v>0</v>
      </c>
      <c r="N118" s="251">
        <v>0</v>
      </c>
      <c r="O118" s="251">
        <v>0</v>
      </c>
      <c r="P118" s="251">
        <v>0</v>
      </c>
      <c r="Q118" s="251">
        <v>0</v>
      </c>
      <c r="R118" s="251">
        <v>0</v>
      </c>
      <c r="S118" s="251">
        <v>0</v>
      </c>
      <c r="T118" s="251">
        <v>0</v>
      </c>
      <c r="U118" s="251">
        <v>0</v>
      </c>
      <c r="V118" s="251">
        <v>0</v>
      </c>
      <c r="W118" s="251">
        <v>0</v>
      </c>
      <c r="X118" s="251">
        <v>0</v>
      </c>
      <c r="Y118" s="251">
        <v>0</v>
      </c>
      <c r="Z118" s="251">
        <v>0</v>
      </c>
      <c r="AA118" s="251">
        <v>0</v>
      </c>
      <c r="AB118" s="251">
        <v>0</v>
      </c>
      <c r="AC118" s="251">
        <v>0</v>
      </c>
      <c r="AD118" s="251">
        <v>-124011.38032843266</v>
      </c>
      <c r="AE118" s="251">
        <v>-9962.2167625255242</v>
      </c>
      <c r="AF118" s="251">
        <v>-5951.6266459363687</v>
      </c>
      <c r="AG118" s="251">
        <v>-956.95086052893021</v>
      </c>
      <c r="AH118" s="251">
        <v>-269.86297373910202</v>
      </c>
      <c r="AI118" s="251">
        <v>0</v>
      </c>
      <c r="AJ118" s="251">
        <v>0</v>
      </c>
      <c r="AK118" s="251">
        <v>0</v>
      </c>
      <c r="AL118" s="251">
        <v>0</v>
      </c>
      <c r="AM118" s="251">
        <v>0</v>
      </c>
      <c r="AN118" s="251">
        <v>0</v>
      </c>
      <c r="AO118" s="251">
        <v>0</v>
      </c>
      <c r="AP118" s="251">
        <v>0</v>
      </c>
      <c r="AQ118" s="251">
        <v>0</v>
      </c>
      <c r="AR118" s="251">
        <v>0</v>
      </c>
      <c r="AS118" s="251">
        <v>0</v>
      </c>
      <c r="AT118" s="251">
        <v>0</v>
      </c>
      <c r="AU118" s="251">
        <v>0</v>
      </c>
      <c r="AV118" s="251">
        <v>0</v>
      </c>
      <c r="AW118" s="251">
        <v>0</v>
      </c>
      <c r="AX118" s="251">
        <v>0</v>
      </c>
      <c r="AY118" s="251">
        <v>0</v>
      </c>
      <c r="AZ118" s="251">
        <v>0</v>
      </c>
      <c r="BA118" s="251">
        <v>0</v>
      </c>
      <c r="BB118" s="251">
        <v>0</v>
      </c>
      <c r="BC118" s="251">
        <v>0</v>
      </c>
      <c r="BD118" s="251">
        <v>0</v>
      </c>
      <c r="BE118" s="251">
        <v>0</v>
      </c>
      <c r="BF118" s="251">
        <v>0</v>
      </c>
      <c r="BG118" s="251">
        <v>0</v>
      </c>
      <c r="BH118" s="251">
        <v>0</v>
      </c>
      <c r="BI118" s="251">
        <v>0</v>
      </c>
      <c r="BJ118" s="251">
        <v>0</v>
      </c>
      <c r="BK118" s="251">
        <v>0</v>
      </c>
      <c r="BL118" s="251">
        <v>0</v>
      </c>
      <c r="BM118" s="251">
        <v>0</v>
      </c>
      <c r="BN118" s="251">
        <v>0</v>
      </c>
      <c r="BO118" s="251">
        <v>0</v>
      </c>
      <c r="BP118" s="251">
        <v>0</v>
      </c>
      <c r="BQ118" s="251">
        <v>0</v>
      </c>
      <c r="BR118" s="251">
        <v>0</v>
      </c>
      <c r="BS118" s="251">
        <v>0</v>
      </c>
      <c r="BT118" s="251">
        <v>0</v>
      </c>
      <c r="BU118" s="251">
        <v>0</v>
      </c>
      <c r="BV118" s="251">
        <v>0</v>
      </c>
      <c r="BW118" s="251">
        <v>0</v>
      </c>
      <c r="BX118" s="251">
        <v>0</v>
      </c>
      <c r="BY118" s="251">
        <v>0</v>
      </c>
      <c r="BZ118" s="251">
        <v>0</v>
      </c>
      <c r="CA118" s="251">
        <v>0</v>
      </c>
      <c r="CB118" s="251">
        <v>0</v>
      </c>
      <c r="CC118" s="251">
        <v>0</v>
      </c>
      <c r="CD118" s="251">
        <v>0</v>
      </c>
      <c r="CE118" s="251">
        <v>0</v>
      </c>
      <c r="CF118" s="251">
        <v>0</v>
      </c>
      <c r="CG118" s="251">
        <v>0</v>
      </c>
      <c r="CH118" s="251">
        <v>0</v>
      </c>
      <c r="CI118" s="251">
        <v>0</v>
      </c>
      <c r="CJ118" s="251"/>
      <c r="CK118" s="251"/>
      <c r="CL118" s="251"/>
      <c r="CM118" s="251"/>
    </row>
    <row r="119" spans="1:91" x14ac:dyDescent="0.2">
      <c r="A119" s="113"/>
      <c r="B119" s="108" t="s">
        <v>369</v>
      </c>
      <c r="C119" s="108"/>
      <c r="D119" s="251">
        <v>0</v>
      </c>
      <c r="E119" s="251">
        <v>0</v>
      </c>
      <c r="F119" s="251">
        <v>0</v>
      </c>
      <c r="G119" s="251">
        <v>0</v>
      </c>
      <c r="H119" s="251">
        <v>0</v>
      </c>
      <c r="I119" s="251">
        <v>0</v>
      </c>
      <c r="J119" s="251">
        <v>0</v>
      </c>
      <c r="K119" s="251">
        <v>0</v>
      </c>
      <c r="L119" s="251">
        <v>0</v>
      </c>
      <c r="M119" s="251">
        <v>0</v>
      </c>
      <c r="N119" s="251">
        <v>0</v>
      </c>
      <c r="O119" s="251">
        <v>0</v>
      </c>
      <c r="P119" s="251">
        <v>-170995.58985855166</v>
      </c>
      <c r="Q119" s="251">
        <v>0</v>
      </c>
      <c r="R119" s="251">
        <v>0</v>
      </c>
      <c r="S119" s="251">
        <v>0</v>
      </c>
      <c r="T119" s="251">
        <v>0</v>
      </c>
      <c r="U119" s="251">
        <v>0</v>
      </c>
      <c r="V119" s="251">
        <v>0</v>
      </c>
      <c r="W119" s="251">
        <v>0</v>
      </c>
      <c r="X119" s="251">
        <v>0</v>
      </c>
      <c r="Y119" s="251">
        <v>0</v>
      </c>
      <c r="Z119" s="251">
        <v>0</v>
      </c>
      <c r="AA119" s="251">
        <v>0</v>
      </c>
      <c r="AB119" s="251">
        <v>0</v>
      </c>
      <c r="AC119" s="251">
        <v>0</v>
      </c>
      <c r="AD119" s="251">
        <v>0</v>
      </c>
      <c r="AE119" s="251">
        <v>0</v>
      </c>
      <c r="AF119" s="251">
        <v>0</v>
      </c>
      <c r="AG119" s="251">
        <v>0</v>
      </c>
      <c r="AH119" s="251">
        <v>0</v>
      </c>
      <c r="AI119" s="251">
        <v>0</v>
      </c>
      <c r="AJ119" s="251">
        <v>0</v>
      </c>
      <c r="AK119" s="251">
        <v>0</v>
      </c>
      <c r="AL119" s="251">
        <v>0</v>
      </c>
      <c r="AM119" s="251">
        <v>0</v>
      </c>
      <c r="AN119" s="251">
        <v>0</v>
      </c>
      <c r="AO119" s="251">
        <v>0</v>
      </c>
      <c r="AP119" s="251">
        <v>0</v>
      </c>
      <c r="AQ119" s="251">
        <v>0</v>
      </c>
      <c r="AR119" s="251">
        <v>0</v>
      </c>
      <c r="AS119" s="251">
        <v>0</v>
      </c>
      <c r="AT119" s="251">
        <v>0</v>
      </c>
      <c r="AU119" s="251">
        <v>0</v>
      </c>
      <c r="AV119" s="251">
        <v>0</v>
      </c>
      <c r="AW119" s="251">
        <v>0</v>
      </c>
      <c r="AX119" s="251">
        <v>0</v>
      </c>
      <c r="AY119" s="251">
        <v>0</v>
      </c>
      <c r="AZ119" s="251">
        <v>0</v>
      </c>
      <c r="BA119" s="251">
        <v>0</v>
      </c>
      <c r="BB119" s="251">
        <v>0</v>
      </c>
      <c r="BC119" s="251">
        <v>0</v>
      </c>
      <c r="BD119" s="251">
        <v>0</v>
      </c>
      <c r="BE119" s="251">
        <v>0</v>
      </c>
      <c r="BF119" s="251">
        <v>0</v>
      </c>
      <c r="BG119" s="251">
        <v>0</v>
      </c>
      <c r="BH119" s="251">
        <v>0</v>
      </c>
      <c r="BI119" s="251">
        <v>0</v>
      </c>
      <c r="BJ119" s="251">
        <v>0</v>
      </c>
      <c r="BK119" s="251">
        <v>0</v>
      </c>
      <c r="BL119" s="251">
        <v>0</v>
      </c>
      <c r="BM119" s="251">
        <v>0</v>
      </c>
      <c r="BN119" s="251">
        <v>0</v>
      </c>
      <c r="BO119" s="251">
        <v>0</v>
      </c>
      <c r="BP119" s="251">
        <v>0</v>
      </c>
      <c r="BQ119" s="251">
        <v>0</v>
      </c>
      <c r="BR119" s="251">
        <v>0</v>
      </c>
      <c r="BS119" s="251">
        <v>0</v>
      </c>
      <c r="BT119" s="251">
        <v>0</v>
      </c>
      <c r="BU119" s="251">
        <v>0</v>
      </c>
      <c r="BV119" s="251">
        <v>0</v>
      </c>
      <c r="BW119" s="251">
        <v>0</v>
      </c>
      <c r="BX119" s="251">
        <v>0</v>
      </c>
      <c r="BY119" s="251">
        <v>0</v>
      </c>
      <c r="BZ119" s="251">
        <v>0</v>
      </c>
      <c r="CA119" s="251">
        <v>0</v>
      </c>
      <c r="CB119" s="251">
        <v>0</v>
      </c>
      <c r="CC119" s="251">
        <v>0</v>
      </c>
      <c r="CD119" s="251">
        <v>0</v>
      </c>
      <c r="CE119" s="251">
        <v>0</v>
      </c>
      <c r="CF119" s="251">
        <v>0</v>
      </c>
      <c r="CG119" s="251">
        <v>0</v>
      </c>
      <c r="CH119" s="251">
        <v>0</v>
      </c>
      <c r="CI119" s="251">
        <v>0</v>
      </c>
      <c r="CJ119" s="251"/>
      <c r="CK119" s="251"/>
      <c r="CL119" s="251"/>
      <c r="CM119" s="251"/>
    </row>
    <row r="120" spans="1:91" x14ac:dyDescent="0.2">
      <c r="A120" s="108"/>
      <c r="B120" s="108" t="s">
        <v>264</v>
      </c>
      <c r="C120" s="116"/>
      <c r="D120" s="251">
        <v>0</v>
      </c>
      <c r="E120" s="251">
        <v>0</v>
      </c>
      <c r="F120" s="251">
        <v>0</v>
      </c>
      <c r="G120" s="251">
        <v>0</v>
      </c>
      <c r="H120" s="251">
        <v>0</v>
      </c>
      <c r="I120" s="251">
        <v>0</v>
      </c>
      <c r="J120" s="251">
        <v>0</v>
      </c>
      <c r="K120" s="251">
        <v>0</v>
      </c>
      <c r="L120" s="251">
        <v>0</v>
      </c>
      <c r="M120" s="251">
        <v>0</v>
      </c>
      <c r="N120" s="251">
        <v>0</v>
      </c>
      <c r="O120" s="251">
        <v>0</v>
      </c>
      <c r="P120" s="251">
        <v>441503.99272664211</v>
      </c>
      <c r="Q120" s="251">
        <v>178408.37807893753</v>
      </c>
      <c r="R120" s="251">
        <v>-121554.24588235769</v>
      </c>
      <c r="S120" s="251">
        <v>11061.005007132244</v>
      </c>
      <c r="T120" s="251">
        <v>200926.36157449553</v>
      </c>
      <c r="U120" s="251">
        <v>-191021.22803659734</v>
      </c>
      <c r="V120" s="251">
        <v>-214090.61760973756</v>
      </c>
      <c r="W120" s="251">
        <v>-5364.1831884740013</v>
      </c>
      <c r="X120" s="251">
        <v>164900.2490088148</v>
      </c>
      <c r="Y120" s="251">
        <v>264441.41629274603</v>
      </c>
      <c r="Z120" s="251">
        <v>305880.76335723361</v>
      </c>
      <c r="AA120" s="251">
        <v>243894.95946897729</v>
      </c>
      <c r="AB120" s="251">
        <v>-217704.3952697663</v>
      </c>
      <c r="AC120" s="251">
        <v>-57082.68433770015</v>
      </c>
      <c r="AD120" s="251">
        <v>282877.80704648345</v>
      </c>
      <c r="AE120" s="251">
        <v>197572.00978852456</v>
      </c>
      <c r="AF120" s="251">
        <v>227299.5903599138</v>
      </c>
      <c r="AG120" s="251">
        <v>-81720.344585713217</v>
      </c>
      <c r="AH120" s="251">
        <v>-486546.11237327219</v>
      </c>
      <c r="AI120" s="251">
        <v>19710.949605836387</v>
      </c>
      <c r="AJ120" s="251">
        <v>-57383.542318013468</v>
      </c>
      <c r="AK120" s="251">
        <v>311806.96601369989</v>
      </c>
      <c r="AL120" s="251">
        <v>452820.11059343937</v>
      </c>
      <c r="AM120" s="251">
        <v>67240.353292886168</v>
      </c>
      <c r="AN120" s="251">
        <v>352553.74854845979</v>
      </c>
      <c r="AO120" s="251">
        <v>-62730.631276479813</v>
      </c>
      <c r="AP120" s="251">
        <v>373975.85924429656</v>
      </c>
      <c r="AQ120" s="251">
        <v>71692.079648743995</v>
      </c>
      <c r="AR120" s="251">
        <v>116462.69610524007</v>
      </c>
      <c r="AS120" s="251">
        <v>-263465.22758318606</v>
      </c>
      <c r="AT120" s="251">
        <v>-314069.92213546811</v>
      </c>
      <c r="AU120" s="251">
        <v>-270171.08424485358</v>
      </c>
      <c r="AV120" s="251">
        <v>-363367.10577993095</v>
      </c>
      <c r="AW120" s="251">
        <v>26645.582256297093</v>
      </c>
      <c r="AX120" s="251">
        <v>347000.21664067288</v>
      </c>
      <c r="AY120" s="251">
        <v>-48364.664199628285</v>
      </c>
      <c r="AZ120" s="251">
        <v>67360.03</v>
      </c>
      <c r="BA120" s="251">
        <v>19126.29</v>
      </c>
      <c r="BB120" s="251">
        <v>53080.19</v>
      </c>
      <c r="BC120" s="251">
        <v>-72310.98</v>
      </c>
      <c r="BD120" s="251">
        <v>-28042.66</v>
      </c>
      <c r="BE120" s="251">
        <v>-186086.76</v>
      </c>
      <c r="BF120" s="251">
        <v>-114151.03</v>
      </c>
      <c r="BG120" s="251">
        <v>-209457.3</v>
      </c>
      <c r="BH120" s="251">
        <v>-118962.14</v>
      </c>
      <c r="BI120" s="251">
        <v>201100.15</v>
      </c>
      <c r="BJ120" s="251">
        <v>277678.39</v>
      </c>
      <c r="BK120" s="251">
        <v>423953.04999999981</v>
      </c>
      <c r="BL120" s="251">
        <v>-82625.7</v>
      </c>
      <c r="BM120" s="251">
        <v>167439.20000000001</v>
      </c>
      <c r="BN120" s="251">
        <v>-33307.629999999997</v>
      </c>
      <c r="BO120" s="251">
        <v>902203.72</v>
      </c>
      <c r="BP120" s="251">
        <v>-6594.44</v>
      </c>
      <c r="BQ120" s="251">
        <v>303319.55</v>
      </c>
      <c r="BR120" s="251">
        <v>288086.57</v>
      </c>
      <c r="BS120" s="251">
        <v>18528.650000000001</v>
      </c>
      <c r="BT120" s="251">
        <v>541441.57999999996</v>
      </c>
      <c r="BU120" s="251">
        <v>-745054.44</v>
      </c>
      <c r="BV120" s="251">
        <v>-49516.83</v>
      </c>
      <c r="BW120" s="251">
        <v>194508.17</v>
      </c>
      <c r="BX120" s="109">
        <f>'Schedule 12&amp;26'!C40</f>
        <v>168658.8</v>
      </c>
      <c r="BY120" s="109">
        <f>'Schedule 12&amp;26'!D40</f>
        <v>559394.04</v>
      </c>
      <c r="BZ120" s="109">
        <f>'Schedule 12&amp;26'!E40</f>
        <v>-51951.38</v>
      </c>
      <c r="CA120" s="109">
        <f>'Schedule 12&amp;26'!F40</f>
        <v>557469.34</v>
      </c>
      <c r="CB120" s="109">
        <f>'Schedule 12&amp;26'!G40</f>
        <v>55498.81</v>
      </c>
      <c r="CC120" s="109">
        <f>'Schedule 12&amp;26'!H40</f>
        <v>-114293.03</v>
      </c>
      <c r="CD120" s="109">
        <f>'Schedule 12&amp;26'!I40</f>
        <v>-26765.85</v>
      </c>
      <c r="CE120" s="109">
        <f>'Schedule 12&amp;26'!J40</f>
        <v>178802.25</v>
      </c>
      <c r="CF120" s="109">
        <f>'Schedule 12&amp;26'!K40</f>
        <v>155587.76</v>
      </c>
      <c r="CG120" s="109">
        <f>'Schedule 12&amp;26'!L40</f>
        <v>-906851.15</v>
      </c>
      <c r="CH120" s="109">
        <f>'Schedule 12&amp;26'!M40</f>
        <v>160275.64000000001</v>
      </c>
      <c r="CI120" s="109">
        <f>'Schedule 12&amp;26'!N40</f>
        <v>18617.28</v>
      </c>
      <c r="CJ120" s="109"/>
      <c r="CK120" s="109"/>
      <c r="CL120" s="109"/>
      <c r="CM120" s="109"/>
    </row>
    <row r="121" spans="1:91" x14ac:dyDescent="0.2">
      <c r="B121" s="39" t="s">
        <v>254</v>
      </c>
      <c r="D121" s="110">
        <f t="shared" ref="D121:AI121" si="120">SUM(D117:D120)</f>
        <v>0</v>
      </c>
      <c r="E121" s="110">
        <f t="shared" si="120"/>
        <v>0</v>
      </c>
      <c r="F121" s="110">
        <f t="shared" si="120"/>
        <v>0</v>
      </c>
      <c r="G121" s="110">
        <f t="shared" si="120"/>
        <v>0</v>
      </c>
      <c r="H121" s="110">
        <f t="shared" si="120"/>
        <v>0</v>
      </c>
      <c r="I121" s="110">
        <f t="shared" si="120"/>
        <v>0</v>
      </c>
      <c r="J121" s="110">
        <f t="shared" si="120"/>
        <v>0</v>
      </c>
      <c r="K121" s="110">
        <f t="shared" si="120"/>
        <v>0</v>
      </c>
      <c r="L121" s="110">
        <f t="shared" si="120"/>
        <v>0</v>
      </c>
      <c r="M121" s="110">
        <f t="shared" si="120"/>
        <v>0</v>
      </c>
      <c r="N121" s="110">
        <f t="shared" si="120"/>
        <v>0</v>
      </c>
      <c r="O121" s="110">
        <f t="shared" si="120"/>
        <v>0</v>
      </c>
      <c r="P121" s="110">
        <f t="shared" si="120"/>
        <v>270508.40286809043</v>
      </c>
      <c r="Q121" s="110">
        <f t="shared" si="120"/>
        <v>178408.37807893753</v>
      </c>
      <c r="R121" s="110">
        <f t="shared" si="120"/>
        <v>-121554.24588235769</v>
      </c>
      <c r="S121" s="110">
        <f t="shared" si="120"/>
        <v>11061.005007132244</v>
      </c>
      <c r="T121" s="110">
        <f t="shared" si="120"/>
        <v>371921.95143304719</v>
      </c>
      <c r="U121" s="110">
        <f t="shared" si="120"/>
        <v>-191021.22803659734</v>
      </c>
      <c r="V121" s="110">
        <f t="shared" si="120"/>
        <v>-214090.61760973756</v>
      </c>
      <c r="W121" s="110">
        <f t="shared" si="120"/>
        <v>-5364.1831884740013</v>
      </c>
      <c r="X121" s="110">
        <f t="shared" si="120"/>
        <v>164900.2490088148</v>
      </c>
      <c r="Y121" s="110">
        <f t="shared" si="120"/>
        <v>264441.41629274603</v>
      </c>
      <c r="Z121" s="110">
        <f t="shared" si="120"/>
        <v>305880.76335723361</v>
      </c>
      <c r="AA121" s="110">
        <f t="shared" si="120"/>
        <v>243894.95946897729</v>
      </c>
      <c r="AB121" s="110">
        <f t="shared" si="120"/>
        <v>-217704.3952697663</v>
      </c>
      <c r="AC121" s="110">
        <f t="shared" si="120"/>
        <v>-57082.68433770015</v>
      </c>
      <c r="AD121" s="110">
        <f t="shared" si="120"/>
        <v>158866.42671805079</v>
      </c>
      <c r="AE121" s="110">
        <f t="shared" si="120"/>
        <v>187609.79302599904</v>
      </c>
      <c r="AF121" s="110">
        <f t="shared" si="120"/>
        <v>-967563.80034824729</v>
      </c>
      <c r="AG121" s="110">
        <f t="shared" si="120"/>
        <v>-82677.295446242148</v>
      </c>
      <c r="AH121" s="110">
        <f t="shared" si="120"/>
        <v>-486815.97534701129</v>
      </c>
      <c r="AI121" s="110">
        <f t="shared" si="120"/>
        <v>19710.949605836387</v>
      </c>
      <c r="AJ121" s="110">
        <f t="shared" ref="AJ121:BO121" si="121">SUM(AJ117:AJ120)</f>
        <v>-57383.542318013468</v>
      </c>
      <c r="AK121" s="110">
        <f t="shared" si="121"/>
        <v>311806.96601369989</v>
      </c>
      <c r="AL121" s="110">
        <f t="shared" si="121"/>
        <v>452820.11059343937</v>
      </c>
      <c r="AM121" s="110">
        <f t="shared" si="121"/>
        <v>67240.353292886168</v>
      </c>
      <c r="AN121" s="110">
        <f t="shared" si="121"/>
        <v>352553.74854845979</v>
      </c>
      <c r="AO121" s="110">
        <f t="shared" si="121"/>
        <v>-62730.631276479813</v>
      </c>
      <c r="AP121" s="110">
        <f t="shared" si="121"/>
        <v>373975.85924429656</v>
      </c>
      <c r="AQ121" s="110">
        <f t="shared" si="121"/>
        <v>71692.079648743995</v>
      </c>
      <c r="AR121" s="110">
        <f t="shared" si="121"/>
        <v>-491351.06087550294</v>
      </c>
      <c r="AS121" s="110">
        <f t="shared" si="121"/>
        <v>-263465.22758318606</v>
      </c>
      <c r="AT121" s="110">
        <f t="shared" si="121"/>
        <v>-314069.92213546811</v>
      </c>
      <c r="AU121" s="110">
        <f t="shared" si="121"/>
        <v>-270171.08424485358</v>
      </c>
      <c r="AV121" s="110">
        <f t="shared" si="121"/>
        <v>-363367.10577993095</v>
      </c>
      <c r="AW121" s="110">
        <f t="shared" si="121"/>
        <v>26645.582256297093</v>
      </c>
      <c r="AX121" s="110">
        <f t="shared" si="121"/>
        <v>347000.21664067288</v>
      </c>
      <c r="AY121" s="110">
        <f t="shared" si="121"/>
        <v>-48364.664199628285</v>
      </c>
      <c r="AZ121" s="110">
        <f t="shared" si="121"/>
        <v>67360.03</v>
      </c>
      <c r="BA121" s="110">
        <f t="shared" si="121"/>
        <v>19126.29</v>
      </c>
      <c r="BB121" s="110">
        <f t="shared" si="121"/>
        <v>53080.19</v>
      </c>
      <c r="BC121" s="110">
        <f t="shared" si="121"/>
        <v>-72310.98</v>
      </c>
      <c r="BD121" s="110">
        <f t="shared" si="121"/>
        <v>5795.7899999999972</v>
      </c>
      <c r="BE121" s="110">
        <f t="shared" si="121"/>
        <v>-186086.76</v>
      </c>
      <c r="BF121" s="110">
        <f t="shared" si="121"/>
        <v>-114151.03</v>
      </c>
      <c r="BG121" s="110">
        <f t="shared" si="121"/>
        <v>-209457.3</v>
      </c>
      <c r="BH121" s="110">
        <f t="shared" si="121"/>
        <v>-118962.14</v>
      </c>
      <c r="BI121" s="110">
        <f t="shared" si="121"/>
        <v>201100.15</v>
      </c>
      <c r="BJ121" s="110">
        <f t="shared" si="121"/>
        <v>277678.39</v>
      </c>
      <c r="BK121" s="110">
        <f t="shared" si="121"/>
        <v>423953.04999999981</v>
      </c>
      <c r="BL121" s="110">
        <f t="shared" si="121"/>
        <v>-82625.7</v>
      </c>
      <c r="BM121" s="110">
        <f t="shared" si="121"/>
        <v>167439.20000000001</v>
      </c>
      <c r="BN121" s="110">
        <f t="shared" si="121"/>
        <v>-33307.629999999997</v>
      </c>
      <c r="BO121" s="110">
        <f t="shared" si="121"/>
        <v>902203.72</v>
      </c>
      <c r="BP121" s="110">
        <f t="shared" ref="BP121:CM121" si="122">SUM(BP117:BP120)</f>
        <v>-319881.5999999998</v>
      </c>
      <c r="BQ121" s="110">
        <f t="shared" si="122"/>
        <v>303319.55</v>
      </c>
      <c r="BR121" s="110">
        <f t="shared" si="122"/>
        <v>288086.57</v>
      </c>
      <c r="BS121" s="110">
        <f t="shared" si="122"/>
        <v>18528.650000000001</v>
      </c>
      <c r="BT121" s="110">
        <f t="shared" si="122"/>
        <v>541441.57999999996</v>
      </c>
      <c r="BU121" s="110">
        <f t="shared" si="122"/>
        <v>-745054.44</v>
      </c>
      <c r="BV121" s="110">
        <f t="shared" si="122"/>
        <v>-49516.83</v>
      </c>
      <c r="BW121" s="110">
        <f t="shared" si="122"/>
        <v>194508.17</v>
      </c>
      <c r="BX121" s="110">
        <f t="shared" si="122"/>
        <v>168658.8</v>
      </c>
      <c r="BY121" s="110">
        <f t="shared" si="122"/>
        <v>559394.04</v>
      </c>
      <c r="BZ121" s="110">
        <f t="shared" si="122"/>
        <v>-51951.38</v>
      </c>
      <c r="CA121" s="110">
        <f t="shared" si="122"/>
        <v>557469.34</v>
      </c>
      <c r="CB121" s="110">
        <f t="shared" si="122"/>
        <v>-1442929.6572241639</v>
      </c>
      <c r="CC121" s="110">
        <f t="shared" si="122"/>
        <v>-114293.03</v>
      </c>
      <c r="CD121" s="110">
        <f t="shared" si="122"/>
        <v>-26765.85</v>
      </c>
      <c r="CE121" s="110">
        <f t="shared" si="122"/>
        <v>178802.25</v>
      </c>
      <c r="CF121" s="110">
        <f t="shared" si="122"/>
        <v>155587.76</v>
      </c>
      <c r="CG121" s="110">
        <f t="shared" si="122"/>
        <v>-906851.15</v>
      </c>
      <c r="CH121" s="110">
        <f t="shared" si="122"/>
        <v>160275.64000000001</v>
      </c>
      <c r="CI121" s="110">
        <f t="shared" si="122"/>
        <v>18617.28</v>
      </c>
      <c r="CJ121" s="110">
        <f t="shared" si="122"/>
        <v>0</v>
      </c>
      <c r="CK121" s="110">
        <f t="shared" si="122"/>
        <v>0</v>
      </c>
      <c r="CL121" s="110">
        <f t="shared" si="122"/>
        <v>0</v>
      </c>
      <c r="CM121" s="110">
        <f t="shared" si="122"/>
        <v>0</v>
      </c>
    </row>
    <row r="122" spans="1:91" x14ac:dyDescent="0.2">
      <c r="B122" s="39" t="s">
        <v>255</v>
      </c>
      <c r="D122" s="107">
        <f t="shared" ref="D122:AI122" si="123">D116+D121</f>
        <v>0</v>
      </c>
      <c r="E122" s="107">
        <f t="shared" si="123"/>
        <v>0</v>
      </c>
      <c r="F122" s="107">
        <f t="shared" si="123"/>
        <v>0</v>
      </c>
      <c r="G122" s="107">
        <f t="shared" si="123"/>
        <v>0</v>
      </c>
      <c r="H122" s="107">
        <f t="shared" si="123"/>
        <v>0</v>
      </c>
      <c r="I122" s="107">
        <f t="shared" si="123"/>
        <v>0</v>
      </c>
      <c r="J122" s="107">
        <f t="shared" si="123"/>
        <v>0</v>
      </c>
      <c r="K122" s="107">
        <f t="shared" si="123"/>
        <v>0</v>
      </c>
      <c r="L122" s="107">
        <f t="shared" si="123"/>
        <v>0</v>
      </c>
      <c r="M122" s="107">
        <f t="shared" si="123"/>
        <v>0</v>
      </c>
      <c r="N122" s="107">
        <f t="shared" si="123"/>
        <v>0</v>
      </c>
      <c r="O122" s="107">
        <f t="shared" si="123"/>
        <v>0</v>
      </c>
      <c r="P122" s="107">
        <f t="shared" si="123"/>
        <v>270508.40286809043</v>
      </c>
      <c r="Q122" s="107">
        <f t="shared" si="123"/>
        <v>448916.78094702796</v>
      </c>
      <c r="R122" s="107">
        <f t="shared" si="123"/>
        <v>327362.53506467026</v>
      </c>
      <c r="S122" s="107">
        <f t="shared" si="123"/>
        <v>338423.5400718025</v>
      </c>
      <c r="T122" s="107">
        <f t="shared" si="123"/>
        <v>710345.49150484963</v>
      </c>
      <c r="U122" s="107">
        <f t="shared" si="123"/>
        <v>519324.26346825226</v>
      </c>
      <c r="V122" s="107">
        <f t="shared" si="123"/>
        <v>305233.6458585147</v>
      </c>
      <c r="W122" s="107">
        <f t="shared" si="123"/>
        <v>299869.46267004072</v>
      </c>
      <c r="X122" s="107">
        <f t="shared" si="123"/>
        <v>464769.71167885553</v>
      </c>
      <c r="Y122" s="107">
        <f t="shared" si="123"/>
        <v>729211.12797160156</v>
      </c>
      <c r="Z122" s="107">
        <f t="shared" si="123"/>
        <v>1035091.8913288352</v>
      </c>
      <c r="AA122" s="107">
        <f t="shared" si="123"/>
        <v>1278986.8507978125</v>
      </c>
      <c r="AB122" s="107">
        <f t="shared" si="123"/>
        <v>1061282.4555280462</v>
      </c>
      <c r="AC122" s="107">
        <f t="shared" si="123"/>
        <v>1004199.7711903461</v>
      </c>
      <c r="AD122" s="107">
        <f t="shared" si="123"/>
        <v>1163066.1979083968</v>
      </c>
      <c r="AE122" s="107">
        <f t="shared" si="123"/>
        <v>1350675.9909343959</v>
      </c>
      <c r="AF122" s="107">
        <f t="shared" si="123"/>
        <v>383112.19058614864</v>
      </c>
      <c r="AG122" s="107">
        <f t="shared" si="123"/>
        <v>300434.8951399065</v>
      </c>
      <c r="AH122" s="107">
        <f t="shared" si="123"/>
        <v>-186381.08020710479</v>
      </c>
      <c r="AI122" s="107">
        <f t="shared" si="123"/>
        <v>-166670.13060126841</v>
      </c>
      <c r="AJ122" s="107">
        <f t="shared" ref="AJ122:BO122" si="124">AJ116+AJ121</f>
        <v>-224053.67291928187</v>
      </c>
      <c r="AK122" s="107">
        <f t="shared" si="124"/>
        <v>87753.293094418012</v>
      </c>
      <c r="AL122" s="107">
        <f t="shared" si="124"/>
        <v>540573.40368785732</v>
      </c>
      <c r="AM122" s="107">
        <f t="shared" si="124"/>
        <v>607813.75698074349</v>
      </c>
      <c r="AN122" s="107">
        <f t="shared" si="124"/>
        <v>960367.50552920322</v>
      </c>
      <c r="AO122" s="107">
        <f t="shared" si="124"/>
        <v>897636.87425272341</v>
      </c>
      <c r="AP122" s="107">
        <f t="shared" si="124"/>
        <v>1271612.7334970199</v>
      </c>
      <c r="AQ122" s="107">
        <f t="shared" si="124"/>
        <v>1343304.8131457639</v>
      </c>
      <c r="AR122" s="107">
        <f t="shared" si="124"/>
        <v>851953.75227026106</v>
      </c>
      <c r="AS122" s="107">
        <f t="shared" si="124"/>
        <v>588488.52468707506</v>
      </c>
      <c r="AT122" s="107">
        <f t="shared" si="124"/>
        <v>274418.60255160695</v>
      </c>
      <c r="AU122" s="107">
        <f t="shared" si="124"/>
        <v>4247.5183067533653</v>
      </c>
      <c r="AV122" s="107">
        <f t="shared" si="124"/>
        <v>-359119.58747317758</v>
      </c>
      <c r="AW122" s="107">
        <f t="shared" si="124"/>
        <v>-332474.00521688047</v>
      </c>
      <c r="AX122" s="107">
        <f t="shared" si="124"/>
        <v>14526.211423792411</v>
      </c>
      <c r="AY122" s="107">
        <f t="shared" si="124"/>
        <v>-33838.452775835874</v>
      </c>
      <c r="AZ122" s="107">
        <f t="shared" si="124"/>
        <v>33521.577224164124</v>
      </c>
      <c r="BA122" s="107">
        <f t="shared" si="124"/>
        <v>52647.867224164125</v>
      </c>
      <c r="BB122" s="107">
        <f t="shared" si="124"/>
        <v>105728.05722416413</v>
      </c>
      <c r="BC122" s="107">
        <f t="shared" si="124"/>
        <v>33417.077224164139</v>
      </c>
      <c r="BD122" s="107">
        <f t="shared" si="124"/>
        <v>39212.867224164132</v>
      </c>
      <c r="BE122" s="107">
        <f t="shared" si="124"/>
        <v>-146873.89277583588</v>
      </c>
      <c r="BF122" s="107">
        <f t="shared" si="124"/>
        <v>-261024.92277583588</v>
      </c>
      <c r="BG122" s="107">
        <f t="shared" si="124"/>
        <v>-470482.22277583589</v>
      </c>
      <c r="BH122" s="107">
        <f t="shared" si="124"/>
        <v>-589444.36277583591</v>
      </c>
      <c r="BI122" s="107">
        <f t="shared" si="124"/>
        <v>-388344.21277583588</v>
      </c>
      <c r="BJ122" s="107">
        <f t="shared" si="124"/>
        <v>-110665.82277583587</v>
      </c>
      <c r="BK122" s="107">
        <f t="shared" si="124"/>
        <v>313287.22722416394</v>
      </c>
      <c r="BL122" s="107">
        <f t="shared" si="124"/>
        <v>230661.52722416393</v>
      </c>
      <c r="BM122" s="107">
        <f t="shared" si="124"/>
        <v>398100.72722416394</v>
      </c>
      <c r="BN122" s="107">
        <f t="shared" si="124"/>
        <v>364793.09722416394</v>
      </c>
      <c r="BO122" s="107">
        <f t="shared" si="124"/>
        <v>1266996.817224164</v>
      </c>
      <c r="BP122" s="107">
        <f t="shared" ref="BP122:CM122" si="125">BP116+BP121</f>
        <v>947115.21722416417</v>
      </c>
      <c r="BQ122" s="107">
        <f t="shared" si="125"/>
        <v>1250434.7672241642</v>
      </c>
      <c r="BR122" s="107">
        <f t="shared" si="125"/>
        <v>1538521.3372241643</v>
      </c>
      <c r="BS122" s="107">
        <f t="shared" si="125"/>
        <v>1557049.9872241642</v>
      </c>
      <c r="BT122" s="107">
        <f t="shared" si="125"/>
        <v>2098491.567224164</v>
      </c>
      <c r="BU122" s="107">
        <f t="shared" si="125"/>
        <v>1353437.1272241641</v>
      </c>
      <c r="BV122" s="107">
        <f t="shared" si="125"/>
        <v>1303920.297224164</v>
      </c>
      <c r="BW122" s="107">
        <f t="shared" si="125"/>
        <v>1498428.4672241639</v>
      </c>
      <c r="BX122" s="107">
        <f t="shared" si="125"/>
        <v>1667087.267224164</v>
      </c>
      <c r="BY122" s="107">
        <f t="shared" si="125"/>
        <v>2226481.3072241638</v>
      </c>
      <c r="BZ122" s="107">
        <f t="shared" si="125"/>
        <v>2174529.9272241639</v>
      </c>
      <c r="CA122" s="107">
        <f t="shared" si="125"/>
        <v>2731999.2672241637</v>
      </c>
      <c r="CB122" s="107">
        <f t="shared" si="125"/>
        <v>1289069.6099999999</v>
      </c>
      <c r="CC122" s="107">
        <f t="shared" si="125"/>
        <v>1174776.5799999998</v>
      </c>
      <c r="CD122" s="107">
        <f t="shared" si="125"/>
        <v>1148010.7299999997</v>
      </c>
      <c r="CE122" s="107">
        <f t="shared" si="125"/>
        <v>1326812.9799999997</v>
      </c>
      <c r="CF122" s="107">
        <f t="shared" si="125"/>
        <v>1482400.7399999998</v>
      </c>
      <c r="CG122" s="107">
        <f t="shared" si="125"/>
        <v>575549.58999999973</v>
      </c>
      <c r="CH122" s="107">
        <f t="shared" si="125"/>
        <v>735825.22999999975</v>
      </c>
      <c r="CI122" s="107">
        <f t="shared" si="125"/>
        <v>754442.50999999978</v>
      </c>
      <c r="CJ122" s="107">
        <f t="shared" si="125"/>
        <v>754442.50999999978</v>
      </c>
      <c r="CK122" s="107">
        <f t="shared" si="125"/>
        <v>754442.50999999978</v>
      </c>
      <c r="CL122" s="107">
        <f t="shared" si="125"/>
        <v>754442.50999999978</v>
      </c>
      <c r="CM122" s="107">
        <f t="shared" si="125"/>
        <v>754442.50999999978</v>
      </c>
    </row>
    <row r="123" spans="1:91" x14ac:dyDescent="0.2"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  <c r="CL123" s="25"/>
      <c r="CM123" s="25"/>
    </row>
    <row r="124" spans="1:91" x14ac:dyDescent="0.2">
      <c r="A124" s="98" t="s">
        <v>269</v>
      </c>
      <c r="C124" s="112">
        <v>18238191</v>
      </c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8"/>
      <c r="BN124" s="108"/>
      <c r="BO124" s="108"/>
      <c r="BP124" s="108"/>
      <c r="BQ124" s="108"/>
      <c r="BR124" s="108"/>
      <c r="BS124" s="108"/>
      <c r="BT124" s="108"/>
      <c r="BU124" s="108"/>
      <c r="BV124" s="108"/>
      <c r="BW124" s="108"/>
      <c r="BX124" s="108"/>
      <c r="BY124" s="108"/>
      <c r="BZ124" s="108"/>
      <c r="CA124" s="108"/>
      <c r="CB124" s="108"/>
      <c r="CC124" s="108"/>
      <c r="CD124" s="108"/>
      <c r="CE124" s="108"/>
      <c r="CF124" s="108"/>
      <c r="CG124" s="108"/>
      <c r="CH124" s="108"/>
      <c r="CL124" s="25"/>
      <c r="CM124" s="25"/>
    </row>
    <row r="125" spans="1:91" x14ac:dyDescent="0.2">
      <c r="B125" s="39" t="s">
        <v>251</v>
      </c>
      <c r="C125" s="112">
        <v>25400391</v>
      </c>
      <c r="D125" s="107">
        <v>0</v>
      </c>
      <c r="E125" s="107">
        <f t="shared" ref="E125:AJ125" si="126">D132</f>
        <v>0</v>
      </c>
      <c r="F125" s="107">
        <f t="shared" si="126"/>
        <v>0</v>
      </c>
      <c r="G125" s="107">
        <f t="shared" si="126"/>
        <v>0</v>
      </c>
      <c r="H125" s="107">
        <f t="shared" si="126"/>
        <v>0</v>
      </c>
      <c r="I125" s="107">
        <f t="shared" si="126"/>
        <v>0</v>
      </c>
      <c r="J125" s="107">
        <f t="shared" si="126"/>
        <v>0</v>
      </c>
      <c r="K125" s="107">
        <f t="shared" si="126"/>
        <v>0</v>
      </c>
      <c r="L125" s="107">
        <f t="shared" si="126"/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238819.24893873429</v>
      </c>
      <c r="R125" s="107">
        <f t="shared" si="126"/>
        <v>634144.72764030728</v>
      </c>
      <c r="S125" s="107">
        <f t="shared" si="126"/>
        <v>257563.29266057949</v>
      </c>
      <c r="T125" s="107">
        <f t="shared" si="126"/>
        <v>109332.80418509938</v>
      </c>
      <c r="U125" s="107">
        <f t="shared" si="126"/>
        <v>532830.92620131257</v>
      </c>
      <c r="V125" s="107">
        <f t="shared" si="126"/>
        <v>455554.91691165208</v>
      </c>
      <c r="W125" s="107">
        <f t="shared" si="126"/>
        <v>477920.2509786422</v>
      </c>
      <c r="X125" s="107">
        <f t="shared" si="126"/>
        <v>883077.93592465343</v>
      </c>
      <c r="Y125" s="107">
        <f t="shared" si="126"/>
        <v>932705.39709564403</v>
      </c>
      <c r="Z125" s="107">
        <f t="shared" si="126"/>
        <v>1088151.4141298148</v>
      </c>
      <c r="AA125" s="107">
        <f t="shared" si="126"/>
        <v>1581646.1208217079</v>
      </c>
      <c r="AB125" s="107">
        <f t="shared" si="126"/>
        <v>1831690.089803847</v>
      </c>
      <c r="AC125" s="107">
        <f t="shared" si="126"/>
        <v>1982955.2711666641</v>
      </c>
      <c r="AD125" s="107">
        <f t="shared" si="126"/>
        <v>1933642.4628045775</v>
      </c>
      <c r="AE125" s="107">
        <f t="shared" si="126"/>
        <v>2193477.5300182239</v>
      </c>
      <c r="AF125" s="107">
        <f t="shared" si="126"/>
        <v>2344223.3249946879</v>
      </c>
      <c r="AG125" s="107">
        <f t="shared" si="126"/>
        <v>2218003.6959453467</v>
      </c>
      <c r="AH125" s="107">
        <f t="shared" si="126"/>
        <v>2321525.9297724427</v>
      </c>
      <c r="AI125" s="107">
        <f t="shared" si="126"/>
        <v>1816916.6964189033</v>
      </c>
      <c r="AJ125" s="107">
        <f t="shared" si="126"/>
        <v>1838864.7281152608</v>
      </c>
      <c r="AK125" s="107">
        <f t="shared" ref="AK125:BP125" si="127">AJ132</f>
        <v>1700505.0947606466</v>
      </c>
      <c r="AL125" s="107">
        <f t="shared" si="127"/>
        <v>1750722.6790486195</v>
      </c>
      <c r="AM125" s="107">
        <f t="shared" si="127"/>
        <v>2118757.3149986686</v>
      </c>
      <c r="AN125" s="107">
        <f t="shared" si="127"/>
        <v>1798046.6966777733</v>
      </c>
      <c r="AO125" s="107">
        <f t="shared" si="127"/>
        <v>2111281.1215385473</v>
      </c>
      <c r="AP125" s="107">
        <f t="shared" si="127"/>
        <v>2025570.0900476561</v>
      </c>
      <c r="AQ125" s="107">
        <f t="shared" si="127"/>
        <v>2224436.8922281424</v>
      </c>
      <c r="AR125" s="107">
        <f t="shared" si="127"/>
        <v>2365227.2315713614</v>
      </c>
      <c r="AS125" s="107">
        <f t="shared" si="127"/>
        <v>619404.54486484453</v>
      </c>
      <c r="AT125" s="107">
        <f t="shared" si="127"/>
        <v>439751.44770824746</v>
      </c>
      <c r="AU125" s="107">
        <f t="shared" si="127"/>
        <v>450373.78424345545</v>
      </c>
      <c r="AV125" s="107">
        <f t="shared" si="127"/>
        <v>-183095.69693181542</v>
      </c>
      <c r="AW125" s="107">
        <f t="shared" si="127"/>
        <v>-290205.41505956568</v>
      </c>
      <c r="AX125" s="107">
        <f t="shared" si="127"/>
        <v>-117742.74265136872</v>
      </c>
      <c r="AY125" s="107">
        <f t="shared" si="127"/>
        <v>113240.95277944804</v>
      </c>
      <c r="AZ125" s="107">
        <f t="shared" si="127"/>
        <v>226432.80685193394</v>
      </c>
      <c r="BA125" s="107">
        <f t="shared" si="127"/>
        <v>375826.10685193393</v>
      </c>
      <c r="BB125" s="107">
        <f t="shared" si="127"/>
        <v>295452.28685193392</v>
      </c>
      <c r="BC125" s="107">
        <f t="shared" si="127"/>
        <v>394257.40685193392</v>
      </c>
      <c r="BD125" s="107">
        <f t="shared" si="127"/>
        <v>284971.56685193395</v>
      </c>
      <c r="BE125" s="107">
        <f t="shared" si="127"/>
        <v>14069.616851933941</v>
      </c>
      <c r="BF125" s="107">
        <f t="shared" si="127"/>
        <v>-154253.40314806605</v>
      </c>
      <c r="BG125" s="107">
        <f t="shared" si="127"/>
        <v>-127415.05314806604</v>
      </c>
      <c r="BH125" s="107">
        <f t="shared" si="127"/>
        <v>-362179.40314806602</v>
      </c>
      <c r="BI125" s="107">
        <f t="shared" si="127"/>
        <v>-371978.83314806601</v>
      </c>
      <c r="BJ125" s="107">
        <f t="shared" si="127"/>
        <v>-317682.27314806601</v>
      </c>
      <c r="BK125" s="107">
        <f t="shared" si="127"/>
        <v>-56928.953148066008</v>
      </c>
      <c r="BL125" s="107">
        <f t="shared" si="127"/>
        <v>246821.75685193384</v>
      </c>
      <c r="BM125" s="107">
        <f t="shared" si="127"/>
        <v>-122024.30314806616</v>
      </c>
      <c r="BN125" s="107">
        <f t="shared" si="127"/>
        <v>-3545.5831480661582</v>
      </c>
      <c r="BO125" s="107">
        <f t="shared" si="127"/>
        <v>54667.15685193384</v>
      </c>
      <c r="BP125" s="107">
        <f t="shared" si="127"/>
        <v>423608.77685193386</v>
      </c>
      <c r="BQ125" s="107">
        <f t="shared" ref="BQ125:CM125" si="128">BP132</f>
        <v>108873.83685193391</v>
      </c>
      <c r="BR125" s="107">
        <f t="shared" si="128"/>
        <v>300627.53685193392</v>
      </c>
      <c r="BS125" s="107">
        <f t="shared" si="128"/>
        <v>216225.47685193393</v>
      </c>
      <c r="BT125" s="107">
        <f t="shared" si="128"/>
        <v>736594.37685193401</v>
      </c>
      <c r="BU125" s="107">
        <f t="shared" si="128"/>
        <v>848376.93685193406</v>
      </c>
      <c r="BV125" s="107">
        <f t="shared" si="128"/>
        <v>349865.38685193408</v>
      </c>
      <c r="BW125" s="107">
        <f t="shared" si="128"/>
        <v>170507.30685193409</v>
      </c>
      <c r="BX125" s="107">
        <f t="shared" si="128"/>
        <v>516633.18685193406</v>
      </c>
      <c r="BY125" s="107">
        <f t="shared" si="128"/>
        <v>499388.80685193406</v>
      </c>
      <c r="BZ125" s="107">
        <f t="shared" si="128"/>
        <v>790399.17685193405</v>
      </c>
      <c r="CA125" s="107">
        <f t="shared" si="128"/>
        <v>812671.21685193409</v>
      </c>
      <c r="CB125" s="107">
        <f t="shared" si="128"/>
        <v>1527522.4868519341</v>
      </c>
      <c r="CC125" s="107">
        <f t="shared" si="128"/>
        <v>1194062.79</v>
      </c>
      <c r="CD125" s="107">
        <f t="shared" si="128"/>
        <v>1038961.39</v>
      </c>
      <c r="CE125" s="107">
        <f t="shared" si="128"/>
        <v>1023740.9400000001</v>
      </c>
      <c r="CF125" s="107">
        <f t="shared" si="128"/>
        <v>1325362.17</v>
      </c>
      <c r="CG125" s="107">
        <f t="shared" si="128"/>
        <v>1373368.66</v>
      </c>
      <c r="CH125" s="107">
        <f t="shared" si="128"/>
        <v>791448.23999999987</v>
      </c>
      <c r="CI125" s="107">
        <f t="shared" si="128"/>
        <v>1013931.9899999999</v>
      </c>
      <c r="CJ125" s="107">
        <f t="shared" si="128"/>
        <v>1067138.3699999999</v>
      </c>
      <c r="CK125" s="107">
        <f t="shared" si="128"/>
        <v>1067138.3699999999</v>
      </c>
      <c r="CL125" s="107">
        <f t="shared" si="128"/>
        <v>1067138.3699999999</v>
      </c>
      <c r="CM125" s="107">
        <f t="shared" si="128"/>
        <v>1067138.3699999999</v>
      </c>
    </row>
    <row r="126" spans="1:91" x14ac:dyDescent="0.2">
      <c r="A126" s="113"/>
      <c r="B126" s="108" t="s">
        <v>252</v>
      </c>
      <c r="C126" s="108"/>
      <c r="D126" s="251">
        <v>0</v>
      </c>
      <c r="E126" s="251">
        <v>0</v>
      </c>
      <c r="F126" s="251">
        <v>0</v>
      </c>
      <c r="G126" s="251">
        <v>0</v>
      </c>
      <c r="H126" s="251">
        <v>0</v>
      </c>
      <c r="I126" s="251">
        <v>0</v>
      </c>
      <c r="J126" s="251">
        <v>0</v>
      </c>
      <c r="K126" s="251">
        <v>0</v>
      </c>
      <c r="L126" s="251">
        <v>0</v>
      </c>
      <c r="M126" s="251">
        <v>0</v>
      </c>
      <c r="N126" s="251">
        <v>0</v>
      </c>
      <c r="O126" s="251">
        <v>0</v>
      </c>
      <c r="P126" s="251">
        <v>0</v>
      </c>
      <c r="Q126" s="251">
        <v>0</v>
      </c>
      <c r="R126" s="251">
        <v>0</v>
      </c>
      <c r="S126" s="251">
        <v>0</v>
      </c>
      <c r="T126" s="251">
        <v>120871.08919603332</v>
      </c>
      <c r="U126" s="251">
        <v>0</v>
      </c>
      <c r="V126" s="251">
        <v>0</v>
      </c>
      <c r="W126" s="251">
        <v>0</v>
      </c>
      <c r="X126" s="251">
        <v>0</v>
      </c>
      <c r="Y126" s="251">
        <v>0</v>
      </c>
      <c r="Z126" s="251">
        <v>0</v>
      </c>
      <c r="AA126" s="251">
        <v>0</v>
      </c>
      <c r="AB126" s="251">
        <v>0</v>
      </c>
      <c r="AC126" s="251">
        <v>0</v>
      </c>
      <c r="AD126" s="251">
        <v>0</v>
      </c>
      <c r="AE126" s="251">
        <v>0</v>
      </c>
      <c r="AF126" s="251">
        <v>0</v>
      </c>
      <c r="AG126" s="251">
        <v>0</v>
      </c>
      <c r="AH126" s="251">
        <v>0</v>
      </c>
      <c r="AI126" s="251">
        <v>0</v>
      </c>
      <c r="AJ126" s="251">
        <v>0</v>
      </c>
      <c r="AK126" s="251">
        <v>0</v>
      </c>
      <c r="AL126" s="251">
        <v>0</v>
      </c>
      <c r="AM126" s="251">
        <v>0</v>
      </c>
      <c r="AN126" s="251">
        <v>0</v>
      </c>
      <c r="AO126" s="251">
        <v>0</v>
      </c>
      <c r="AP126" s="251">
        <v>0</v>
      </c>
      <c r="AQ126" s="251">
        <v>0</v>
      </c>
      <c r="AR126" s="251">
        <v>-1798046.69667777</v>
      </c>
      <c r="AS126" s="251">
        <v>0</v>
      </c>
      <c r="AT126" s="251">
        <v>0</v>
      </c>
      <c r="AU126" s="251">
        <v>0</v>
      </c>
      <c r="AV126" s="251">
        <v>0</v>
      </c>
      <c r="AW126" s="251">
        <v>0</v>
      </c>
      <c r="AX126" s="251">
        <v>0</v>
      </c>
      <c r="AY126" s="251">
        <v>0</v>
      </c>
      <c r="AZ126" s="251">
        <v>0</v>
      </c>
      <c r="BA126" s="251">
        <v>0</v>
      </c>
      <c r="BB126" s="251">
        <v>0</v>
      </c>
      <c r="BC126" s="251">
        <v>0</v>
      </c>
      <c r="BD126" s="251">
        <v>-226432.81</v>
      </c>
      <c r="BE126" s="251">
        <v>0</v>
      </c>
      <c r="BF126" s="251">
        <v>0</v>
      </c>
      <c r="BG126" s="251">
        <v>0</v>
      </c>
      <c r="BH126" s="251">
        <v>0</v>
      </c>
      <c r="BI126" s="251">
        <v>0</v>
      </c>
      <c r="BJ126" s="251">
        <v>0</v>
      </c>
      <c r="BK126" s="251">
        <v>0</v>
      </c>
      <c r="BL126" s="251">
        <v>0</v>
      </c>
      <c r="BM126" s="251">
        <v>0</v>
      </c>
      <c r="BN126" s="251">
        <v>0</v>
      </c>
      <c r="BO126" s="251">
        <v>0</v>
      </c>
      <c r="BP126" s="251">
        <v>-246821.79999999993</v>
      </c>
      <c r="BQ126" s="251">
        <v>0</v>
      </c>
      <c r="BR126" s="251">
        <v>0</v>
      </c>
      <c r="BS126" s="251">
        <v>0</v>
      </c>
      <c r="BT126" s="251">
        <v>0</v>
      </c>
      <c r="BU126" s="251">
        <v>0</v>
      </c>
      <c r="BV126" s="251">
        <v>0</v>
      </c>
      <c r="BW126" s="251">
        <v>0</v>
      </c>
      <c r="BX126" s="251">
        <v>0</v>
      </c>
      <c r="BY126" s="251">
        <v>0</v>
      </c>
      <c r="BZ126" s="251">
        <v>0</v>
      </c>
      <c r="CA126" s="251">
        <v>0</v>
      </c>
      <c r="CB126" s="251">
        <v>-516633.18685193401</v>
      </c>
      <c r="CC126" s="251">
        <v>0</v>
      </c>
      <c r="CD126" s="251">
        <v>0</v>
      </c>
      <c r="CE126" s="251">
        <v>0</v>
      </c>
      <c r="CF126" s="251">
        <v>0</v>
      </c>
      <c r="CG126" s="251">
        <v>0</v>
      </c>
      <c r="CH126" s="251">
        <v>0</v>
      </c>
      <c r="CI126" s="251">
        <v>0</v>
      </c>
      <c r="CJ126" s="251"/>
      <c r="CK126" s="251"/>
      <c r="CL126" s="251"/>
      <c r="CM126" s="251"/>
    </row>
    <row r="127" spans="1:91" x14ac:dyDescent="0.2">
      <c r="A127" s="113"/>
      <c r="B127" s="108" t="s">
        <v>368</v>
      </c>
      <c r="C127" s="108"/>
      <c r="D127" s="251">
        <v>0</v>
      </c>
      <c r="E127" s="251">
        <v>0</v>
      </c>
      <c r="F127" s="251">
        <v>0</v>
      </c>
      <c r="G127" s="251">
        <v>0</v>
      </c>
      <c r="H127" s="251">
        <v>0</v>
      </c>
      <c r="I127" s="251">
        <v>0</v>
      </c>
      <c r="J127" s="251">
        <v>0</v>
      </c>
      <c r="K127" s="251">
        <v>0</v>
      </c>
      <c r="L127" s="251">
        <v>0</v>
      </c>
      <c r="M127" s="251">
        <v>0</v>
      </c>
      <c r="N127" s="251">
        <v>0</v>
      </c>
      <c r="O127" s="251">
        <v>0</v>
      </c>
      <c r="P127" s="251">
        <v>0</v>
      </c>
      <c r="Q127" s="251">
        <v>0</v>
      </c>
      <c r="R127" s="251">
        <v>0</v>
      </c>
      <c r="S127" s="251">
        <v>0</v>
      </c>
      <c r="T127" s="251">
        <v>0</v>
      </c>
      <c r="U127" s="251">
        <v>0</v>
      </c>
      <c r="V127" s="251">
        <v>0</v>
      </c>
      <c r="W127" s="251">
        <v>0</v>
      </c>
      <c r="X127" s="251">
        <v>0</v>
      </c>
      <c r="Y127" s="251">
        <v>0</v>
      </c>
      <c r="Z127" s="251">
        <v>0</v>
      </c>
      <c r="AA127" s="251">
        <v>0</v>
      </c>
      <c r="AB127" s="251">
        <v>0</v>
      </c>
      <c r="AC127" s="251">
        <v>0</v>
      </c>
      <c r="AD127" s="251">
        <v>-83836.609074273321</v>
      </c>
      <c r="AE127" s="251">
        <v>-7470.4125978587545</v>
      </c>
      <c r="AF127" s="251">
        <v>-4027.8671441876213</v>
      </c>
      <c r="AG127" s="251">
        <v>-719.72278125716548</v>
      </c>
      <c r="AH127" s="251">
        <v>-353.11211777850986</v>
      </c>
      <c r="AI127" s="251">
        <v>0</v>
      </c>
      <c r="AJ127" s="251">
        <v>0</v>
      </c>
      <c r="AK127" s="251">
        <v>0</v>
      </c>
      <c r="AL127" s="251">
        <v>0</v>
      </c>
      <c r="AM127" s="251">
        <v>0</v>
      </c>
      <c r="AN127" s="251">
        <v>0</v>
      </c>
      <c r="AO127" s="251">
        <v>0</v>
      </c>
      <c r="AP127" s="251">
        <v>0</v>
      </c>
      <c r="AQ127" s="251">
        <v>0</v>
      </c>
      <c r="AR127" s="251">
        <v>0</v>
      </c>
      <c r="AS127" s="251">
        <v>0</v>
      </c>
      <c r="AT127" s="251">
        <v>0</v>
      </c>
      <c r="AU127" s="251">
        <v>0</v>
      </c>
      <c r="AV127" s="251">
        <v>0</v>
      </c>
      <c r="AW127" s="251">
        <v>0</v>
      </c>
      <c r="AX127" s="251">
        <v>0</v>
      </c>
      <c r="AY127" s="251">
        <v>0</v>
      </c>
      <c r="AZ127" s="251">
        <v>0</v>
      </c>
      <c r="BA127" s="251">
        <v>0</v>
      </c>
      <c r="BB127" s="251">
        <v>0</v>
      </c>
      <c r="BC127" s="251">
        <v>0</v>
      </c>
      <c r="BD127" s="251">
        <v>0</v>
      </c>
      <c r="BE127" s="251">
        <v>0</v>
      </c>
      <c r="BF127" s="251">
        <v>0</v>
      </c>
      <c r="BG127" s="251">
        <v>0</v>
      </c>
      <c r="BH127" s="251">
        <v>0</v>
      </c>
      <c r="BI127" s="251">
        <v>0</v>
      </c>
      <c r="BJ127" s="251">
        <v>0</v>
      </c>
      <c r="BK127" s="251">
        <v>0</v>
      </c>
      <c r="BL127" s="251">
        <v>0</v>
      </c>
      <c r="BM127" s="251">
        <v>0</v>
      </c>
      <c r="BN127" s="251">
        <v>0</v>
      </c>
      <c r="BO127" s="251">
        <v>0</v>
      </c>
      <c r="BP127" s="251">
        <v>0</v>
      </c>
      <c r="BQ127" s="251">
        <v>0</v>
      </c>
      <c r="BR127" s="251">
        <v>0</v>
      </c>
      <c r="BS127" s="251">
        <v>0</v>
      </c>
      <c r="BT127" s="251">
        <v>0</v>
      </c>
      <c r="BU127" s="251">
        <v>0</v>
      </c>
      <c r="BV127" s="251">
        <v>0</v>
      </c>
      <c r="BW127" s="251">
        <v>0</v>
      </c>
      <c r="BX127" s="251">
        <v>0</v>
      </c>
      <c r="BY127" s="251">
        <v>0</v>
      </c>
      <c r="BZ127" s="251">
        <v>0</v>
      </c>
      <c r="CA127" s="251">
        <v>0</v>
      </c>
      <c r="CB127" s="251">
        <v>0</v>
      </c>
      <c r="CC127" s="251">
        <v>0</v>
      </c>
      <c r="CD127" s="251">
        <v>0</v>
      </c>
      <c r="CE127" s="251">
        <v>0</v>
      </c>
      <c r="CF127" s="251">
        <v>0</v>
      </c>
      <c r="CG127" s="251">
        <v>0</v>
      </c>
      <c r="CH127" s="251">
        <v>0</v>
      </c>
      <c r="CI127" s="251">
        <v>0</v>
      </c>
      <c r="CJ127" s="251"/>
      <c r="CK127" s="251"/>
      <c r="CL127" s="251"/>
      <c r="CM127" s="251"/>
    </row>
    <row r="128" spans="1:91" x14ac:dyDescent="0.2">
      <c r="A128" s="113"/>
      <c r="B128" s="108" t="s">
        <v>374</v>
      </c>
      <c r="C128" s="108"/>
      <c r="D128" s="251">
        <v>0</v>
      </c>
      <c r="E128" s="251">
        <v>0</v>
      </c>
      <c r="F128" s="251">
        <v>0</v>
      </c>
      <c r="G128" s="251">
        <v>0</v>
      </c>
      <c r="H128" s="251">
        <v>0</v>
      </c>
      <c r="I128" s="251">
        <v>0</v>
      </c>
      <c r="J128" s="251">
        <v>0</v>
      </c>
      <c r="K128" s="251">
        <v>0</v>
      </c>
      <c r="L128" s="251">
        <v>0</v>
      </c>
      <c r="M128" s="251">
        <v>0</v>
      </c>
      <c r="N128" s="251">
        <v>0</v>
      </c>
      <c r="O128" s="251">
        <v>0</v>
      </c>
      <c r="P128" s="251">
        <v>0</v>
      </c>
      <c r="Q128" s="251">
        <v>0</v>
      </c>
      <c r="R128" s="251">
        <v>0</v>
      </c>
      <c r="S128" s="251">
        <v>0</v>
      </c>
      <c r="T128" s="251">
        <v>0</v>
      </c>
      <c r="U128" s="251">
        <v>0</v>
      </c>
      <c r="V128" s="251">
        <v>0</v>
      </c>
      <c r="W128" s="251">
        <v>0</v>
      </c>
      <c r="X128" s="251">
        <v>0</v>
      </c>
      <c r="Y128" s="251">
        <v>0</v>
      </c>
      <c r="Z128" s="251">
        <v>0</v>
      </c>
      <c r="AA128" s="251">
        <v>0</v>
      </c>
      <c r="AB128" s="251">
        <v>0</v>
      </c>
      <c r="AC128" s="251">
        <v>0</v>
      </c>
      <c r="AD128" s="251">
        <v>0</v>
      </c>
      <c r="AE128" s="251">
        <v>0</v>
      </c>
      <c r="AF128" s="251">
        <v>-491478.24285152764</v>
      </c>
      <c r="AG128" s="251">
        <v>0</v>
      </c>
      <c r="AH128" s="251">
        <v>0</v>
      </c>
      <c r="AI128" s="251">
        <v>0</v>
      </c>
      <c r="AJ128" s="251">
        <v>0</v>
      </c>
      <c r="AK128" s="251">
        <v>0</v>
      </c>
      <c r="AL128" s="251">
        <v>0</v>
      </c>
      <c r="AM128" s="251">
        <v>0</v>
      </c>
      <c r="AN128" s="251">
        <v>0</v>
      </c>
      <c r="AO128" s="251">
        <v>0</v>
      </c>
      <c r="AP128" s="251">
        <v>0</v>
      </c>
      <c r="AQ128" s="251">
        <v>0</v>
      </c>
      <c r="AR128" s="251">
        <v>0</v>
      </c>
      <c r="AS128" s="251">
        <v>0</v>
      </c>
      <c r="AT128" s="251">
        <v>0</v>
      </c>
      <c r="AU128" s="251">
        <v>0</v>
      </c>
      <c r="AV128" s="251">
        <v>0</v>
      </c>
      <c r="AW128" s="251">
        <v>0</v>
      </c>
      <c r="AX128" s="251">
        <v>0</v>
      </c>
      <c r="AY128" s="251">
        <v>0</v>
      </c>
      <c r="AZ128" s="251">
        <v>0</v>
      </c>
      <c r="BA128" s="251">
        <v>0</v>
      </c>
      <c r="BB128" s="251">
        <v>0</v>
      </c>
      <c r="BC128" s="251">
        <v>0</v>
      </c>
      <c r="BD128" s="251">
        <v>0</v>
      </c>
      <c r="BE128" s="251">
        <v>0</v>
      </c>
      <c r="BF128" s="251">
        <v>0</v>
      </c>
      <c r="BG128" s="251">
        <v>0</v>
      </c>
      <c r="BH128" s="251">
        <v>0</v>
      </c>
      <c r="BI128" s="251">
        <v>0</v>
      </c>
      <c r="BJ128" s="251">
        <v>0</v>
      </c>
      <c r="BK128" s="251">
        <v>0</v>
      </c>
      <c r="BL128" s="251">
        <v>0</v>
      </c>
      <c r="BM128" s="251">
        <v>0</v>
      </c>
      <c r="BN128" s="251">
        <v>0</v>
      </c>
      <c r="BO128" s="251">
        <v>0</v>
      </c>
      <c r="BP128" s="251">
        <v>0</v>
      </c>
      <c r="BQ128" s="251">
        <v>0</v>
      </c>
      <c r="BR128" s="251">
        <v>0</v>
      </c>
      <c r="BS128" s="251">
        <v>0</v>
      </c>
      <c r="BT128" s="251">
        <v>0</v>
      </c>
      <c r="BU128" s="251">
        <v>0</v>
      </c>
      <c r="BV128" s="251">
        <v>0</v>
      </c>
      <c r="BW128" s="251">
        <v>0</v>
      </c>
      <c r="BX128" s="251">
        <v>0</v>
      </c>
      <c r="BY128" s="251">
        <v>0</v>
      </c>
      <c r="BZ128" s="251">
        <v>0</v>
      </c>
      <c r="CA128" s="251">
        <v>0</v>
      </c>
      <c r="CB128" s="251">
        <v>0</v>
      </c>
      <c r="CC128" s="251">
        <v>0</v>
      </c>
      <c r="CD128" s="251">
        <v>0</v>
      </c>
      <c r="CE128" s="251">
        <v>0</v>
      </c>
      <c r="CF128" s="251">
        <v>0</v>
      </c>
      <c r="CG128" s="251">
        <v>0</v>
      </c>
      <c r="CH128" s="251">
        <v>0</v>
      </c>
      <c r="CI128" s="251">
        <v>0</v>
      </c>
      <c r="CJ128" s="251"/>
      <c r="CK128" s="251"/>
      <c r="CL128" s="251"/>
      <c r="CM128" s="251"/>
    </row>
    <row r="129" spans="1:91" x14ac:dyDescent="0.2">
      <c r="A129" s="113"/>
      <c r="B129" s="108" t="s">
        <v>369</v>
      </c>
      <c r="C129" s="108"/>
      <c r="D129" s="251">
        <v>0</v>
      </c>
      <c r="E129" s="251">
        <v>0</v>
      </c>
      <c r="F129" s="251">
        <v>0</v>
      </c>
      <c r="G129" s="251">
        <v>0</v>
      </c>
      <c r="H129" s="251">
        <v>0</v>
      </c>
      <c r="I129" s="251">
        <v>0</v>
      </c>
      <c r="J129" s="251">
        <v>0</v>
      </c>
      <c r="K129" s="251">
        <v>0</v>
      </c>
      <c r="L129" s="251">
        <v>0</v>
      </c>
      <c r="M129" s="251">
        <v>0</v>
      </c>
      <c r="N129" s="251">
        <v>0</v>
      </c>
      <c r="O129" s="251">
        <v>0</v>
      </c>
      <c r="P129" s="251">
        <v>-120871.08919603332</v>
      </c>
      <c r="Q129" s="251">
        <v>0</v>
      </c>
      <c r="R129" s="251">
        <v>0</v>
      </c>
      <c r="S129" s="251">
        <v>0</v>
      </c>
      <c r="T129" s="251">
        <v>0</v>
      </c>
      <c r="U129" s="251">
        <v>0</v>
      </c>
      <c r="V129" s="251">
        <v>0</v>
      </c>
      <c r="W129" s="251">
        <v>0</v>
      </c>
      <c r="X129" s="251">
        <v>0</v>
      </c>
      <c r="Y129" s="251">
        <v>0</v>
      </c>
      <c r="Z129" s="251">
        <v>0</v>
      </c>
      <c r="AA129" s="251">
        <v>0</v>
      </c>
      <c r="AB129" s="251">
        <v>0</v>
      </c>
      <c r="AC129" s="251">
        <v>0</v>
      </c>
      <c r="AD129" s="251">
        <v>0</v>
      </c>
      <c r="AE129" s="251">
        <v>0</v>
      </c>
      <c r="AF129" s="251">
        <v>0</v>
      </c>
      <c r="AG129" s="251">
        <v>0</v>
      </c>
      <c r="AH129" s="251">
        <v>0</v>
      </c>
      <c r="AI129" s="251">
        <v>0</v>
      </c>
      <c r="AJ129" s="251">
        <v>0</v>
      </c>
      <c r="AK129" s="251">
        <v>0</v>
      </c>
      <c r="AL129" s="251">
        <v>0</v>
      </c>
      <c r="AM129" s="251">
        <v>0</v>
      </c>
      <c r="AN129" s="251">
        <v>0</v>
      </c>
      <c r="AO129" s="251">
        <v>0</v>
      </c>
      <c r="AP129" s="251">
        <v>0</v>
      </c>
      <c r="AQ129" s="251">
        <v>0</v>
      </c>
      <c r="AR129" s="251">
        <v>0</v>
      </c>
      <c r="AS129" s="251">
        <v>0</v>
      </c>
      <c r="AT129" s="251">
        <v>0</v>
      </c>
      <c r="AU129" s="251">
        <v>0</v>
      </c>
      <c r="AV129" s="251">
        <v>0</v>
      </c>
      <c r="AW129" s="251">
        <v>0</v>
      </c>
      <c r="AX129" s="251">
        <v>0</v>
      </c>
      <c r="AY129" s="251">
        <v>0</v>
      </c>
      <c r="AZ129" s="251">
        <v>0</v>
      </c>
      <c r="BA129" s="251">
        <v>0</v>
      </c>
      <c r="BB129" s="251">
        <v>0</v>
      </c>
      <c r="BC129" s="251">
        <v>0</v>
      </c>
      <c r="BD129" s="251">
        <v>0</v>
      </c>
      <c r="BE129" s="251">
        <v>0</v>
      </c>
      <c r="BF129" s="251">
        <v>0</v>
      </c>
      <c r="BG129" s="251">
        <v>0</v>
      </c>
      <c r="BH129" s="251">
        <v>0</v>
      </c>
      <c r="BI129" s="251">
        <v>0</v>
      </c>
      <c r="BJ129" s="251">
        <v>0</v>
      </c>
      <c r="BK129" s="251">
        <v>0</v>
      </c>
      <c r="BL129" s="251">
        <v>0</v>
      </c>
      <c r="BM129" s="251">
        <v>0</v>
      </c>
      <c r="BN129" s="251">
        <v>0</v>
      </c>
      <c r="BO129" s="251">
        <v>0</v>
      </c>
      <c r="BP129" s="251">
        <v>0</v>
      </c>
      <c r="BQ129" s="251">
        <v>0</v>
      </c>
      <c r="BR129" s="251">
        <v>0</v>
      </c>
      <c r="BS129" s="251">
        <v>0</v>
      </c>
      <c r="BT129" s="251">
        <v>0</v>
      </c>
      <c r="BU129" s="251">
        <v>0</v>
      </c>
      <c r="BV129" s="251">
        <v>0</v>
      </c>
      <c r="BW129" s="251">
        <v>0</v>
      </c>
      <c r="BX129" s="251">
        <v>0</v>
      </c>
      <c r="BY129" s="251">
        <v>0</v>
      </c>
      <c r="BZ129" s="251">
        <v>0</v>
      </c>
      <c r="CA129" s="251">
        <v>0</v>
      </c>
      <c r="CB129" s="251">
        <v>0</v>
      </c>
      <c r="CC129" s="251">
        <v>0</v>
      </c>
      <c r="CD129" s="251">
        <v>0</v>
      </c>
      <c r="CE129" s="251">
        <v>0</v>
      </c>
      <c r="CF129" s="251">
        <v>0</v>
      </c>
      <c r="CG129" s="251">
        <v>0</v>
      </c>
      <c r="CH129" s="251">
        <v>0</v>
      </c>
      <c r="CI129" s="251">
        <v>0</v>
      </c>
      <c r="CJ129" s="251"/>
      <c r="CK129" s="251"/>
      <c r="CL129" s="251"/>
      <c r="CM129" s="251"/>
    </row>
    <row r="130" spans="1:91" x14ac:dyDescent="0.2">
      <c r="A130" s="108"/>
      <c r="B130" s="108" t="s">
        <v>264</v>
      </c>
      <c r="C130" s="116"/>
      <c r="D130" s="251">
        <v>0</v>
      </c>
      <c r="E130" s="251">
        <v>0</v>
      </c>
      <c r="F130" s="251">
        <v>0</v>
      </c>
      <c r="G130" s="251">
        <v>0</v>
      </c>
      <c r="H130" s="251">
        <v>0</v>
      </c>
      <c r="I130" s="251">
        <v>0</v>
      </c>
      <c r="J130" s="251">
        <v>0</v>
      </c>
      <c r="K130" s="251">
        <v>0</v>
      </c>
      <c r="L130" s="251">
        <v>0</v>
      </c>
      <c r="M130" s="251">
        <v>0</v>
      </c>
      <c r="N130" s="251">
        <v>0</v>
      </c>
      <c r="O130" s="251">
        <v>0</v>
      </c>
      <c r="P130" s="251">
        <v>359690.3381347676</v>
      </c>
      <c r="Q130" s="251">
        <v>395325.47870157292</v>
      </c>
      <c r="R130" s="251">
        <v>-376581.43497972778</v>
      </c>
      <c r="S130" s="251">
        <v>-148230.48847548012</v>
      </c>
      <c r="T130" s="251">
        <v>302627.03282017994</v>
      </c>
      <c r="U130" s="251">
        <v>-77276.00928966052</v>
      </c>
      <c r="V130" s="251">
        <v>22365.334066990119</v>
      </c>
      <c r="W130" s="251">
        <v>405157.68494601123</v>
      </c>
      <c r="X130" s="251">
        <v>49627.461170990609</v>
      </c>
      <c r="Y130" s="251">
        <v>155446.01703417086</v>
      </c>
      <c r="Z130" s="251">
        <v>493494.70669189299</v>
      </c>
      <c r="AA130" s="251">
        <v>250043.96898213908</v>
      </c>
      <c r="AB130" s="251">
        <v>151265.18136281706</v>
      </c>
      <c r="AC130" s="251">
        <v>-49312.808362086558</v>
      </c>
      <c r="AD130" s="251">
        <v>343671.67628791963</v>
      </c>
      <c r="AE130" s="251">
        <v>158216.20757432291</v>
      </c>
      <c r="AF130" s="251">
        <v>369286.4809463743</v>
      </c>
      <c r="AG130" s="251">
        <v>104241.95660835321</v>
      </c>
      <c r="AH130" s="251">
        <v>-504256.1212357608</v>
      </c>
      <c r="AI130" s="251">
        <v>21948.031696357437</v>
      </c>
      <c r="AJ130" s="251">
        <v>-138359.63335461431</v>
      </c>
      <c r="AK130" s="251">
        <v>50217.584287972924</v>
      </c>
      <c r="AL130" s="251">
        <v>368034.63595004939</v>
      </c>
      <c r="AM130" s="251">
        <v>-320710.6183208953</v>
      </c>
      <c r="AN130" s="251">
        <v>313234.42486077413</v>
      </c>
      <c r="AO130" s="251">
        <v>-85711.03149089127</v>
      </c>
      <c r="AP130" s="251">
        <v>198866.80218048603</v>
      </c>
      <c r="AQ130" s="251">
        <v>140790.33934321901</v>
      </c>
      <c r="AR130" s="251">
        <v>52224.009971253028</v>
      </c>
      <c r="AS130" s="251">
        <v>-179653.09715659704</v>
      </c>
      <c r="AT130" s="251">
        <v>10622.336535207964</v>
      </c>
      <c r="AU130" s="251">
        <v>-633469.48117527086</v>
      </c>
      <c r="AV130" s="251">
        <v>-107109.71812775025</v>
      </c>
      <c r="AW130" s="251">
        <v>172462.67240819696</v>
      </c>
      <c r="AX130" s="251">
        <v>230983.69543081676</v>
      </c>
      <c r="AY130" s="251">
        <v>113191.85407248589</v>
      </c>
      <c r="AZ130" s="251">
        <v>149393.29999999999</v>
      </c>
      <c r="BA130" s="251">
        <v>-80373.820000000007</v>
      </c>
      <c r="BB130" s="251">
        <v>98805.119999999995</v>
      </c>
      <c r="BC130" s="251">
        <v>-109285.84</v>
      </c>
      <c r="BD130" s="251">
        <v>-44469.14</v>
      </c>
      <c r="BE130" s="251">
        <v>-168323.02</v>
      </c>
      <c r="BF130" s="251">
        <v>26838.35</v>
      </c>
      <c r="BG130" s="251">
        <v>-234764.35</v>
      </c>
      <c r="BH130" s="251">
        <v>-9799.43</v>
      </c>
      <c r="BI130" s="251">
        <v>54296.56</v>
      </c>
      <c r="BJ130" s="251">
        <v>260753.32</v>
      </c>
      <c r="BK130" s="251">
        <v>303750.70999999985</v>
      </c>
      <c r="BL130" s="251">
        <v>-368846.06</v>
      </c>
      <c r="BM130" s="251">
        <v>118478.72</v>
      </c>
      <c r="BN130" s="251">
        <v>58212.74</v>
      </c>
      <c r="BO130" s="251">
        <v>368941.62</v>
      </c>
      <c r="BP130" s="251">
        <v>-67913.14</v>
      </c>
      <c r="BQ130" s="251">
        <v>191753.7</v>
      </c>
      <c r="BR130" s="251">
        <v>-84402.06</v>
      </c>
      <c r="BS130" s="251">
        <v>520368.9</v>
      </c>
      <c r="BT130" s="251">
        <v>111782.56</v>
      </c>
      <c r="BU130" s="251">
        <v>-498511.55</v>
      </c>
      <c r="BV130" s="251">
        <v>-179358.07999999999</v>
      </c>
      <c r="BW130" s="251">
        <v>346125.88</v>
      </c>
      <c r="BX130" s="109">
        <f>'Schedule 10&amp;31'!C40</f>
        <v>-17244.38</v>
      </c>
      <c r="BY130" s="109">
        <f>'Schedule 10&amp;31'!D40</f>
        <v>291010.37</v>
      </c>
      <c r="BZ130" s="109">
        <f>'Schedule 10&amp;31'!E40</f>
        <v>22272.04</v>
      </c>
      <c r="CA130" s="109">
        <f>'Schedule 10&amp;31'!F40</f>
        <v>714851.27</v>
      </c>
      <c r="CB130" s="109">
        <f>'Schedule 10&amp;31'!G40</f>
        <v>183173.49</v>
      </c>
      <c r="CC130" s="109">
        <f>'Schedule 10&amp;31'!H40</f>
        <v>-155101.4</v>
      </c>
      <c r="CD130" s="109">
        <f>'Schedule 10&amp;31'!I40</f>
        <v>-15220.45</v>
      </c>
      <c r="CE130" s="109">
        <f>'Schedule 10&amp;31'!J40</f>
        <v>301621.23</v>
      </c>
      <c r="CF130" s="109">
        <f>'Schedule 10&amp;31'!K40</f>
        <v>48006.49</v>
      </c>
      <c r="CG130" s="109">
        <f>'Schedule 10&amp;31'!L40</f>
        <v>-581920.42000000004</v>
      </c>
      <c r="CH130" s="109">
        <f>'Schedule 10&amp;31'!M40</f>
        <v>222483.75</v>
      </c>
      <c r="CI130" s="109">
        <f>'Schedule 10&amp;31'!N40</f>
        <v>53206.38</v>
      </c>
      <c r="CJ130" s="109"/>
      <c r="CK130" s="109"/>
      <c r="CL130" s="109"/>
      <c r="CM130" s="109"/>
    </row>
    <row r="131" spans="1:91" x14ac:dyDescent="0.2">
      <c r="B131" s="39" t="s">
        <v>254</v>
      </c>
      <c r="D131" s="110">
        <f t="shared" ref="D131:AI131" si="129">SUM(D126:D130)</f>
        <v>0</v>
      </c>
      <c r="E131" s="110">
        <f t="shared" si="129"/>
        <v>0</v>
      </c>
      <c r="F131" s="110">
        <f t="shared" si="129"/>
        <v>0</v>
      </c>
      <c r="G131" s="110">
        <f t="shared" si="129"/>
        <v>0</v>
      </c>
      <c r="H131" s="110">
        <f t="shared" si="129"/>
        <v>0</v>
      </c>
      <c r="I131" s="110">
        <f t="shared" si="129"/>
        <v>0</v>
      </c>
      <c r="J131" s="110">
        <f t="shared" si="129"/>
        <v>0</v>
      </c>
      <c r="K131" s="110">
        <f t="shared" si="129"/>
        <v>0</v>
      </c>
      <c r="L131" s="110">
        <f t="shared" si="129"/>
        <v>0</v>
      </c>
      <c r="M131" s="110">
        <f t="shared" si="129"/>
        <v>0</v>
      </c>
      <c r="N131" s="110">
        <f t="shared" si="129"/>
        <v>0</v>
      </c>
      <c r="O131" s="110">
        <f t="shared" si="129"/>
        <v>0</v>
      </c>
      <c r="P131" s="110">
        <f t="shared" si="129"/>
        <v>238819.24893873429</v>
      </c>
      <c r="Q131" s="110">
        <f t="shared" si="129"/>
        <v>395325.47870157292</v>
      </c>
      <c r="R131" s="110">
        <f t="shared" si="129"/>
        <v>-376581.43497972778</v>
      </c>
      <c r="S131" s="110">
        <f t="shared" si="129"/>
        <v>-148230.48847548012</v>
      </c>
      <c r="T131" s="110">
        <f t="shared" si="129"/>
        <v>423498.12201621325</v>
      </c>
      <c r="U131" s="110">
        <f t="shared" si="129"/>
        <v>-77276.00928966052</v>
      </c>
      <c r="V131" s="110">
        <f t="shared" si="129"/>
        <v>22365.334066990119</v>
      </c>
      <c r="W131" s="110">
        <f t="shared" si="129"/>
        <v>405157.68494601123</v>
      </c>
      <c r="X131" s="110">
        <f t="shared" si="129"/>
        <v>49627.461170990609</v>
      </c>
      <c r="Y131" s="110">
        <f t="shared" si="129"/>
        <v>155446.01703417086</v>
      </c>
      <c r="Z131" s="110">
        <f t="shared" si="129"/>
        <v>493494.70669189299</v>
      </c>
      <c r="AA131" s="110">
        <f t="shared" si="129"/>
        <v>250043.96898213908</v>
      </c>
      <c r="AB131" s="110">
        <f t="shared" si="129"/>
        <v>151265.18136281706</v>
      </c>
      <c r="AC131" s="110">
        <f t="shared" si="129"/>
        <v>-49312.808362086558</v>
      </c>
      <c r="AD131" s="110">
        <f t="shared" si="129"/>
        <v>259835.06721364631</v>
      </c>
      <c r="AE131" s="110">
        <f t="shared" si="129"/>
        <v>150745.79497646415</v>
      </c>
      <c r="AF131" s="110">
        <f t="shared" si="129"/>
        <v>-126219.62904934096</v>
      </c>
      <c r="AG131" s="110">
        <f t="shared" si="129"/>
        <v>103522.23382709605</v>
      </c>
      <c r="AH131" s="110">
        <f t="shared" si="129"/>
        <v>-504609.23335353931</v>
      </c>
      <c r="AI131" s="110">
        <f t="shared" si="129"/>
        <v>21948.031696357437</v>
      </c>
      <c r="AJ131" s="110">
        <f t="shared" ref="AJ131:BO131" si="130">SUM(AJ126:AJ130)</f>
        <v>-138359.63335461431</v>
      </c>
      <c r="AK131" s="110">
        <f t="shared" si="130"/>
        <v>50217.584287972924</v>
      </c>
      <c r="AL131" s="110">
        <f t="shared" si="130"/>
        <v>368034.63595004939</v>
      </c>
      <c r="AM131" s="110">
        <f t="shared" si="130"/>
        <v>-320710.6183208953</v>
      </c>
      <c r="AN131" s="110">
        <f t="shared" si="130"/>
        <v>313234.42486077413</v>
      </c>
      <c r="AO131" s="110">
        <f t="shared" si="130"/>
        <v>-85711.03149089127</v>
      </c>
      <c r="AP131" s="110">
        <f t="shared" si="130"/>
        <v>198866.80218048603</v>
      </c>
      <c r="AQ131" s="110">
        <f t="shared" si="130"/>
        <v>140790.33934321901</v>
      </c>
      <c r="AR131" s="110">
        <f t="shared" si="130"/>
        <v>-1745822.6867065169</v>
      </c>
      <c r="AS131" s="110">
        <f t="shared" si="130"/>
        <v>-179653.09715659704</v>
      </c>
      <c r="AT131" s="110">
        <f t="shared" si="130"/>
        <v>10622.336535207964</v>
      </c>
      <c r="AU131" s="110">
        <f t="shared" si="130"/>
        <v>-633469.48117527086</v>
      </c>
      <c r="AV131" s="110">
        <f t="shared" si="130"/>
        <v>-107109.71812775025</v>
      </c>
      <c r="AW131" s="110">
        <f t="shared" si="130"/>
        <v>172462.67240819696</v>
      </c>
      <c r="AX131" s="110">
        <f t="shared" si="130"/>
        <v>230983.69543081676</v>
      </c>
      <c r="AY131" s="110">
        <f t="shared" si="130"/>
        <v>113191.85407248589</v>
      </c>
      <c r="AZ131" s="110">
        <f t="shared" si="130"/>
        <v>149393.29999999999</v>
      </c>
      <c r="BA131" s="110">
        <f t="shared" si="130"/>
        <v>-80373.820000000007</v>
      </c>
      <c r="BB131" s="110">
        <f t="shared" si="130"/>
        <v>98805.119999999995</v>
      </c>
      <c r="BC131" s="110">
        <f t="shared" si="130"/>
        <v>-109285.84</v>
      </c>
      <c r="BD131" s="110">
        <f t="shared" si="130"/>
        <v>-270901.95</v>
      </c>
      <c r="BE131" s="110">
        <f t="shared" si="130"/>
        <v>-168323.02</v>
      </c>
      <c r="BF131" s="110">
        <f t="shared" si="130"/>
        <v>26838.35</v>
      </c>
      <c r="BG131" s="110">
        <f t="shared" si="130"/>
        <v>-234764.35</v>
      </c>
      <c r="BH131" s="110">
        <f t="shared" si="130"/>
        <v>-9799.43</v>
      </c>
      <c r="BI131" s="110">
        <f t="shared" si="130"/>
        <v>54296.56</v>
      </c>
      <c r="BJ131" s="110">
        <f t="shared" si="130"/>
        <v>260753.32</v>
      </c>
      <c r="BK131" s="110">
        <f t="shared" si="130"/>
        <v>303750.70999999985</v>
      </c>
      <c r="BL131" s="110">
        <f t="shared" si="130"/>
        <v>-368846.06</v>
      </c>
      <c r="BM131" s="110">
        <f t="shared" si="130"/>
        <v>118478.72</v>
      </c>
      <c r="BN131" s="110">
        <f t="shared" si="130"/>
        <v>58212.74</v>
      </c>
      <c r="BO131" s="110">
        <f t="shared" si="130"/>
        <v>368941.62</v>
      </c>
      <c r="BP131" s="110">
        <f t="shared" ref="BP131:CM131" si="131">SUM(BP126:BP130)</f>
        <v>-314734.93999999994</v>
      </c>
      <c r="BQ131" s="110">
        <f t="shared" si="131"/>
        <v>191753.7</v>
      </c>
      <c r="BR131" s="110">
        <f t="shared" si="131"/>
        <v>-84402.06</v>
      </c>
      <c r="BS131" s="110">
        <f t="shared" si="131"/>
        <v>520368.9</v>
      </c>
      <c r="BT131" s="110">
        <f t="shared" si="131"/>
        <v>111782.56</v>
      </c>
      <c r="BU131" s="110">
        <f t="shared" si="131"/>
        <v>-498511.55</v>
      </c>
      <c r="BV131" s="110">
        <f t="shared" si="131"/>
        <v>-179358.07999999999</v>
      </c>
      <c r="BW131" s="110">
        <f t="shared" si="131"/>
        <v>346125.88</v>
      </c>
      <c r="BX131" s="110">
        <f t="shared" si="131"/>
        <v>-17244.38</v>
      </c>
      <c r="BY131" s="110">
        <f t="shared" si="131"/>
        <v>291010.37</v>
      </c>
      <c r="BZ131" s="110">
        <f t="shared" si="131"/>
        <v>22272.04</v>
      </c>
      <c r="CA131" s="110">
        <f t="shared" si="131"/>
        <v>714851.27</v>
      </c>
      <c r="CB131" s="110">
        <f t="shared" si="131"/>
        <v>-333459.69685193402</v>
      </c>
      <c r="CC131" s="110">
        <f t="shared" si="131"/>
        <v>-155101.4</v>
      </c>
      <c r="CD131" s="110">
        <f t="shared" si="131"/>
        <v>-15220.45</v>
      </c>
      <c r="CE131" s="110">
        <f t="shared" si="131"/>
        <v>301621.23</v>
      </c>
      <c r="CF131" s="110">
        <f t="shared" si="131"/>
        <v>48006.49</v>
      </c>
      <c r="CG131" s="110">
        <f t="shared" si="131"/>
        <v>-581920.42000000004</v>
      </c>
      <c r="CH131" s="110">
        <f t="shared" si="131"/>
        <v>222483.75</v>
      </c>
      <c r="CI131" s="110">
        <f t="shared" si="131"/>
        <v>53206.38</v>
      </c>
      <c r="CJ131" s="110">
        <f t="shared" si="131"/>
        <v>0</v>
      </c>
      <c r="CK131" s="110">
        <f t="shared" si="131"/>
        <v>0</v>
      </c>
      <c r="CL131" s="110">
        <f t="shared" si="131"/>
        <v>0</v>
      </c>
      <c r="CM131" s="110">
        <f t="shared" si="131"/>
        <v>0</v>
      </c>
    </row>
    <row r="132" spans="1:91" x14ac:dyDescent="0.2">
      <c r="B132" s="39" t="s">
        <v>255</v>
      </c>
      <c r="D132" s="107">
        <f t="shared" ref="D132:AI132" si="132">D125+D131</f>
        <v>0</v>
      </c>
      <c r="E132" s="107">
        <f t="shared" si="132"/>
        <v>0</v>
      </c>
      <c r="F132" s="107">
        <f t="shared" si="132"/>
        <v>0</v>
      </c>
      <c r="G132" s="107">
        <f t="shared" si="132"/>
        <v>0</v>
      </c>
      <c r="H132" s="107">
        <f t="shared" si="132"/>
        <v>0</v>
      </c>
      <c r="I132" s="107">
        <f t="shared" si="132"/>
        <v>0</v>
      </c>
      <c r="J132" s="107">
        <f t="shared" si="132"/>
        <v>0</v>
      </c>
      <c r="K132" s="107">
        <f t="shared" si="132"/>
        <v>0</v>
      </c>
      <c r="L132" s="107">
        <f t="shared" si="132"/>
        <v>0</v>
      </c>
      <c r="M132" s="107">
        <f t="shared" si="132"/>
        <v>0</v>
      </c>
      <c r="N132" s="107">
        <f t="shared" si="132"/>
        <v>0</v>
      </c>
      <c r="O132" s="107">
        <f t="shared" si="132"/>
        <v>0</v>
      </c>
      <c r="P132" s="107">
        <f t="shared" si="132"/>
        <v>238819.24893873429</v>
      </c>
      <c r="Q132" s="107">
        <f t="shared" si="132"/>
        <v>634144.72764030728</v>
      </c>
      <c r="R132" s="107">
        <f t="shared" si="132"/>
        <v>257563.29266057949</v>
      </c>
      <c r="S132" s="107">
        <f t="shared" si="132"/>
        <v>109332.80418509938</v>
      </c>
      <c r="T132" s="107">
        <f t="shared" si="132"/>
        <v>532830.92620131257</v>
      </c>
      <c r="U132" s="107">
        <f t="shared" si="132"/>
        <v>455554.91691165208</v>
      </c>
      <c r="V132" s="107">
        <f t="shared" si="132"/>
        <v>477920.2509786422</v>
      </c>
      <c r="W132" s="107">
        <f t="shared" si="132"/>
        <v>883077.93592465343</v>
      </c>
      <c r="X132" s="107">
        <f t="shared" si="132"/>
        <v>932705.39709564403</v>
      </c>
      <c r="Y132" s="107">
        <f t="shared" si="132"/>
        <v>1088151.4141298148</v>
      </c>
      <c r="Z132" s="107">
        <f t="shared" si="132"/>
        <v>1581646.1208217079</v>
      </c>
      <c r="AA132" s="107">
        <f t="shared" si="132"/>
        <v>1831690.089803847</v>
      </c>
      <c r="AB132" s="107">
        <f t="shared" si="132"/>
        <v>1982955.2711666641</v>
      </c>
      <c r="AC132" s="107">
        <f t="shared" si="132"/>
        <v>1933642.4628045775</v>
      </c>
      <c r="AD132" s="107">
        <f t="shared" si="132"/>
        <v>2193477.5300182239</v>
      </c>
      <c r="AE132" s="107">
        <f t="shared" si="132"/>
        <v>2344223.3249946879</v>
      </c>
      <c r="AF132" s="107">
        <f t="shared" si="132"/>
        <v>2218003.6959453467</v>
      </c>
      <c r="AG132" s="107">
        <f t="shared" si="132"/>
        <v>2321525.9297724427</v>
      </c>
      <c r="AH132" s="107">
        <f t="shared" si="132"/>
        <v>1816916.6964189033</v>
      </c>
      <c r="AI132" s="107">
        <f t="shared" si="132"/>
        <v>1838864.7281152608</v>
      </c>
      <c r="AJ132" s="107">
        <f t="shared" ref="AJ132:BO132" si="133">AJ125+AJ131</f>
        <v>1700505.0947606466</v>
      </c>
      <c r="AK132" s="107">
        <f t="shared" si="133"/>
        <v>1750722.6790486195</v>
      </c>
      <c r="AL132" s="107">
        <f t="shared" si="133"/>
        <v>2118757.3149986686</v>
      </c>
      <c r="AM132" s="107">
        <f t="shared" si="133"/>
        <v>1798046.6966777733</v>
      </c>
      <c r="AN132" s="107">
        <f t="shared" si="133"/>
        <v>2111281.1215385473</v>
      </c>
      <c r="AO132" s="107">
        <f t="shared" si="133"/>
        <v>2025570.0900476561</v>
      </c>
      <c r="AP132" s="107">
        <f t="shared" si="133"/>
        <v>2224436.8922281424</v>
      </c>
      <c r="AQ132" s="107">
        <f t="shared" si="133"/>
        <v>2365227.2315713614</v>
      </c>
      <c r="AR132" s="107">
        <f t="shared" si="133"/>
        <v>619404.54486484453</v>
      </c>
      <c r="AS132" s="107">
        <f t="shared" si="133"/>
        <v>439751.44770824746</v>
      </c>
      <c r="AT132" s="107">
        <f t="shared" si="133"/>
        <v>450373.78424345545</v>
      </c>
      <c r="AU132" s="107">
        <f t="shared" si="133"/>
        <v>-183095.69693181542</v>
      </c>
      <c r="AV132" s="107">
        <f t="shared" si="133"/>
        <v>-290205.41505956568</v>
      </c>
      <c r="AW132" s="107">
        <f t="shared" si="133"/>
        <v>-117742.74265136872</v>
      </c>
      <c r="AX132" s="107">
        <f t="shared" si="133"/>
        <v>113240.95277944804</v>
      </c>
      <c r="AY132" s="107">
        <f t="shared" si="133"/>
        <v>226432.80685193394</v>
      </c>
      <c r="AZ132" s="107">
        <f t="shared" si="133"/>
        <v>375826.10685193393</v>
      </c>
      <c r="BA132" s="107">
        <f t="shared" si="133"/>
        <v>295452.28685193392</v>
      </c>
      <c r="BB132" s="107">
        <f t="shared" si="133"/>
        <v>394257.40685193392</v>
      </c>
      <c r="BC132" s="107">
        <f t="shared" si="133"/>
        <v>284971.56685193395</v>
      </c>
      <c r="BD132" s="107">
        <f t="shared" si="133"/>
        <v>14069.616851933941</v>
      </c>
      <c r="BE132" s="107">
        <f t="shared" si="133"/>
        <v>-154253.40314806605</v>
      </c>
      <c r="BF132" s="107">
        <f t="shared" si="133"/>
        <v>-127415.05314806604</v>
      </c>
      <c r="BG132" s="107">
        <f t="shared" si="133"/>
        <v>-362179.40314806602</v>
      </c>
      <c r="BH132" s="107">
        <f t="shared" si="133"/>
        <v>-371978.83314806601</v>
      </c>
      <c r="BI132" s="107">
        <f t="shared" si="133"/>
        <v>-317682.27314806601</v>
      </c>
      <c r="BJ132" s="107">
        <f t="shared" si="133"/>
        <v>-56928.953148066008</v>
      </c>
      <c r="BK132" s="107">
        <f t="shared" si="133"/>
        <v>246821.75685193384</v>
      </c>
      <c r="BL132" s="107">
        <f t="shared" si="133"/>
        <v>-122024.30314806616</v>
      </c>
      <c r="BM132" s="107">
        <f t="shared" si="133"/>
        <v>-3545.5831480661582</v>
      </c>
      <c r="BN132" s="107">
        <f t="shared" si="133"/>
        <v>54667.15685193384</v>
      </c>
      <c r="BO132" s="107">
        <f t="shared" si="133"/>
        <v>423608.77685193386</v>
      </c>
      <c r="BP132" s="107">
        <f t="shared" ref="BP132:CM132" si="134">BP125+BP131</f>
        <v>108873.83685193391</v>
      </c>
      <c r="BQ132" s="107">
        <f t="shared" si="134"/>
        <v>300627.53685193392</v>
      </c>
      <c r="BR132" s="107">
        <f t="shared" si="134"/>
        <v>216225.47685193393</v>
      </c>
      <c r="BS132" s="107">
        <f t="shared" si="134"/>
        <v>736594.37685193401</v>
      </c>
      <c r="BT132" s="107">
        <f t="shared" si="134"/>
        <v>848376.93685193406</v>
      </c>
      <c r="BU132" s="107">
        <f t="shared" si="134"/>
        <v>349865.38685193408</v>
      </c>
      <c r="BV132" s="107">
        <f t="shared" si="134"/>
        <v>170507.30685193409</v>
      </c>
      <c r="BW132" s="107">
        <f t="shared" si="134"/>
        <v>516633.18685193406</v>
      </c>
      <c r="BX132" s="107">
        <f t="shared" si="134"/>
        <v>499388.80685193406</v>
      </c>
      <c r="BY132" s="107">
        <f t="shared" si="134"/>
        <v>790399.17685193405</v>
      </c>
      <c r="BZ132" s="107">
        <f t="shared" si="134"/>
        <v>812671.21685193409</v>
      </c>
      <c r="CA132" s="107">
        <f t="shared" si="134"/>
        <v>1527522.4868519341</v>
      </c>
      <c r="CB132" s="107">
        <f t="shared" si="134"/>
        <v>1194062.79</v>
      </c>
      <c r="CC132" s="107">
        <f t="shared" si="134"/>
        <v>1038961.39</v>
      </c>
      <c r="CD132" s="107">
        <f t="shared" si="134"/>
        <v>1023740.9400000001</v>
      </c>
      <c r="CE132" s="107">
        <f t="shared" si="134"/>
        <v>1325362.17</v>
      </c>
      <c r="CF132" s="107">
        <f t="shared" si="134"/>
        <v>1373368.66</v>
      </c>
      <c r="CG132" s="107">
        <f t="shared" si="134"/>
        <v>791448.23999999987</v>
      </c>
      <c r="CH132" s="107">
        <f t="shared" si="134"/>
        <v>1013931.9899999999</v>
      </c>
      <c r="CI132" s="107">
        <f t="shared" si="134"/>
        <v>1067138.3699999999</v>
      </c>
      <c r="CJ132" s="107">
        <f t="shared" si="134"/>
        <v>1067138.3699999999</v>
      </c>
      <c r="CK132" s="107">
        <f t="shared" si="134"/>
        <v>1067138.3699999999</v>
      </c>
      <c r="CL132" s="107">
        <f t="shared" si="134"/>
        <v>1067138.3699999999</v>
      </c>
      <c r="CM132" s="107">
        <f t="shared" si="134"/>
        <v>1067138.3699999999</v>
      </c>
    </row>
    <row r="133" spans="1:91" x14ac:dyDescent="0.2"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07"/>
      <c r="CJ133" s="107"/>
      <c r="CK133" s="107"/>
      <c r="CL133" s="107"/>
      <c r="CM133" s="107"/>
    </row>
    <row r="134" spans="1:91" x14ac:dyDescent="0.2">
      <c r="A134" s="98" t="s">
        <v>270</v>
      </c>
      <c r="C134" s="112">
        <v>18237161</v>
      </c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8"/>
      <c r="BZ134" s="108"/>
      <c r="CA134" s="108"/>
      <c r="CB134" s="108"/>
      <c r="CC134" s="108"/>
      <c r="CD134" s="108"/>
      <c r="CE134" s="108"/>
      <c r="CF134" s="108"/>
      <c r="CG134" s="108"/>
      <c r="CH134" s="108"/>
      <c r="CL134" s="25"/>
      <c r="CM134" s="25"/>
    </row>
    <row r="135" spans="1:91" x14ac:dyDescent="0.2">
      <c r="B135" s="39" t="s">
        <v>251</v>
      </c>
      <c r="C135" s="112"/>
      <c r="D135" s="107">
        <v>0</v>
      </c>
      <c r="E135" s="107">
        <f t="shared" ref="E135:AJ135" si="135">D140</f>
        <v>0</v>
      </c>
      <c r="F135" s="107">
        <f t="shared" si="135"/>
        <v>0</v>
      </c>
      <c r="G135" s="107">
        <f t="shared" si="135"/>
        <v>0</v>
      </c>
      <c r="H135" s="107">
        <f t="shared" si="135"/>
        <v>0</v>
      </c>
      <c r="I135" s="107">
        <f t="shared" si="135"/>
        <v>0</v>
      </c>
      <c r="J135" s="107">
        <f t="shared" si="135"/>
        <v>0</v>
      </c>
      <c r="K135" s="107">
        <f t="shared" si="135"/>
        <v>0</v>
      </c>
      <c r="L135" s="107">
        <f t="shared" si="135"/>
        <v>0</v>
      </c>
      <c r="M135" s="107">
        <f t="shared" si="135"/>
        <v>0</v>
      </c>
      <c r="N135" s="107">
        <f t="shared" si="135"/>
        <v>0</v>
      </c>
      <c r="O135" s="107">
        <f t="shared" si="135"/>
        <v>0</v>
      </c>
      <c r="P135" s="107">
        <f t="shared" si="135"/>
        <v>0</v>
      </c>
      <c r="Q135" s="107">
        <f t="shared" si="135"/>
        <v>0</v>
      </c>
      <c r="R135" s="107">
        <f t="shared" si="135"/>
        <v>0</v>
      </c>
      <c r="S135" s="107">
        <f t="shared" si="135"/>
        <v>0</v>
      </c>
      <c r="T135" s="107">
        <f t="shared" si="135"/>
        <v>0</v>
      </c>
      <c r="U135" s="107">
        <f t="shared" si="135"/>
        <v>0</v>
      </c>
      <c r="V135" s="107">
        <f t="shared" si="135"/>
        <v>0</v>
      </c>
      <c r="W135" s="107">
        <f t="shared" si="135"/>
        <v>0</v>
      </c>
      <c r="X135" s="107">
        <f t="shared" si="135"/>
        <v>0</v>
      </c>
      <c r="Y135" s="107">
        <f t="shared" si="135"/>
        <v>0</v>
      </c>
      <c r="Z135" s="107">
        <f t="shared" si="135"/>
        <v>0</v>
      </c>
      <c r="AA135" s="107">
        <f t="shared" si="135"/>
        <v>0</v>
      </c>
      <c r="AB135" s="107">
        <f t="shared" si="135"/>
        <v>0</v>
      </c>
      <c r="AC135" s="107">
        <f t="shared" si="135"/>
        <v>0</v>
      </c>
      <c r="AD135" s="107">
        <f t="shared" si="135"/>
        <v>0</v>
      </c>
      <c r="AE135" s="107">
        <f t="shared" si="135"/>
        <v>0</v>
      </c>
      <c r="AF135" s="107">
        <f t="shared" si="135"/>
        <v>0</v>
      </c>
      <c r="AG135" s="107">
        <f t="shared" si="135"/>
        <v>0</v>
      </c>
      <c r="AH135" s="107">
        <f t="shared" si="135"/>
        <v>0</v>
      </c>
      <c r="AI135" s="107">
        <f t="shared" si="135"/>
        <v>0</v>
      </c>
      <c r="AJ135" s="107">
        <f t="shared" si="135"/>
        <v>0</v>
      </c>
      <c r="AK135" s="107">
        <f t="shared" ref="AK135:BP135" si="136">AJ140</f>
        <v>0</v>
      </c>
      <c r="AL135" s="107">
        <f t="shared" si="136"/>
        <v>0</v>
      </c>
      <c r="AM135" s="107">
        <f t="shared" si="136"/>
        <v>0</v>
      </c>
      <c r="AN135" s="107">
        <f t="shared" si="136"/>
        <v>0</v>
      </c>
      <c r="AO135" s="107">
        <f t="shared" si="136"/>
        <v>0</v>
      </c>
      <c r="AP135" s="107">
        <f t="shared" si="136"/>
        <v>0</v>
      </c>
      <c r="AQ135" s="107">
        <f t="shared" si="136"/>
        <v>0</v>
      </c>
      <c r="AR135" s="107">
        <f t="shared" si="136"/>
        <v>0</v>
      </c>
      <c r="AS135" s="107">
        <f t="shared" si="136"/>
        <v>0</v>
      </c>
      <c r="AT135" s="107">
        <f t="shared" si="136"/>
        <v>0</v>
      </c>
      <c r="AU135" s="107">
        <f t="shared" si="136"/>
        <v>0</v>
      </c>
      <c r="AV135" s="107">
        <f t="shared" si="136"/>
        <v>0</v>
      </c>
      <c r="AW135" s="107">
        <f t="shared" si="136"/>
        <v>0</v>
      </c>
      <c r="AX135" s="107">
        <f t="shared" si="136"/>
        <v>0</v>
      </c>
      <c r="AY135" s="107">
        <f t="shared" si="136"/>
        <v>0</v>
      </c>
      <c r="AZ135" s="107">
        <f t="shared" si="136"/>
        <v>0</v>
      </c>
      <c r="BA135" s="107">
        <f t="shared" si="136"/>
        <v>0</v>
      </c>
      <c r="BB135" s="107">
        <f t="shared" si="136"/>
        <v>0</v>
      </c>
      <c r="BC135" s="107">
        <f t="shared" si="136"/>
        <v>0</v>
      </c>
      <c r="BD135" s="107">
        <f t="shared" si="136"/>
        <v>0</v>
      </c>
      <c r="BE135" s="107">
        <f t="shared" si="136"/>
        <v>0</v>
      </c>
      <c r="BF135" s="107">
        <f t="shared" si="136"/>
        <v>0</v>
      </c>
      <c r="BG135" s="107">
        <f t="shared" si="136"/>
        <v>0</v>
      </c>
      <c r="BH135" s="107">
        <f t="shared" si="136"/>
        <v>0</v>
      </c>
      <c r="BI135" s="107">
        <f t="shared" si="136"/>
        <v>0</v>
      </c>
      <c r="BJ135" s="107">
        <f t="shared" si="136"/>
        <v>0</v>
      </c>
      <c r="BK135" s="107">
        <f t="shared" si="136"/>
        <v>0</v>
      </c>
      <c r="BL135" s="107">
        <f t="shared" si="136"/>
        <v>0</v>
      </c>
      <c r="BM135" s="107">
        <f t="shared" si="136"/>
        <v>1010556.0386670001</v>
      </c>
      <c r="BN135" s="107">
        <f t="shared" si="136"/>
        <v>1010556.0386670001</v>
      </c>
      <c r="BO135" s="107">
        <f t="shared" si="136"/>
        <v>1010556.0386670001</v>
      </c>
      <c r="BP135" s="107">
        <f t="shared" si="136"/>
        <v>1010556.0386670001</v>
      </c>
      <c r="BQ135" s="107">
        <f t="shared" ref="BQ135:CM135" si="137">BP140</f>
        <v>0</v>
      </c>
      <c r="BR135" s="107">
        <f t="shared" si="137"/>
        <v>0</v>
      </c>
      <c r="BS135" s="107">
        <f t="shared" si="137"/>
        <v>0</v>
      </c>
      <c r="BT135" s="107">
        <f t="shared" si="137"/>
        <v>0</v>
      </c>
      <c r="BU135" s="107">
        <f t="shared" si="137"/>
        <v>0</v>
      </c>
      <c r="BV135" s="107">
        <f t="shared" si="137"/>
        <v>0</v>
      </c>
      <c r="BW135" s="107">
        <f t="shared" si="137"/>
        <v>0</v>
      </c>
      <c r="BX135" s="107">
        <f t="shared" si="137"/>
        <v>0</v>
      </c>
      <c r="BY135" s="107">
        <f t="shared" si="137"/>
        <v>0</v>
      </c>
      <c r="BZ135" s="107">
        <f t="shared" si="137"/>
        <v>0</v>
      </c>
      <c r="CA135" s="107">
        <f t="shared" si="137"/>
        <v>0</v>
      </c>
      <c r="CB135" s="107">
        <f t="shared" si="137"/>
        <v>0</v>
      </c>
      <c r="CC135" s="107">
        <f t="shared" si="137"/>
        <v>0</v>
      </c>
      <c r="CD135" s="107">
        <f t="shared" si="137"/>
        <v>0</v>
      </c>
      <c r="CE135" s="107">
        <f t="shared" si="137"/>
        <v>0</v>
      </c>
      <c r="CF135" s="107">
        <f t="shared" si="137"/>
        <v>0</v>
      </c>
      <c r="CG135" s="107">
        <f t="shared" si="137"/>
        <v>0</v>
      </c>
      <c r="CH135" s="107">
        <f t="shared" si="137"/>
        <v>0</v>
      </c>
      <c r="CI135" s="107">
        <f t="shared" si="137"/>
        <v>0</v>
      </c>
      <c r="CJ135" s="107">
        <f t="shared" si="137"/>
        <v>0</v>
      </c>
      <c r="CK135" s="107">
        <f t="shared" si="137"/>
        <v>0</v>
      </c>
      <c r="CL135" s="107">
        <f t="shared" si="137"/>
        <v>0</v>
      </c>
      <c r="CM135" s="107">
        <f t="shared" si="137"/>
        <v>0</v>
      </c>
    </row>
    <row r="136" spans="1:91" x14ac:dyDescent="0.2">
      <c r="A136" s="113"/>
      <c r="B136" s="108" t="s">
        <v>252</v>
      </c>
      <c r="C136" s="108"/>
      <c r="D136" s="251">
        <v>0</v>
      </c>
      <c r="E136" s="251">
        <v>0</v>
      </c>
      <c r="F136" s="251">
        <v>0</v>
      </c>
      <c r="G136" s="251">
        <v>0</v>
      </c>
      <c r="H136" s="251">
        <v>0</v>
      </c>
      <c r="I136" s="251">
        <v>0</v>
      </c>
      <c r="J136" s="251">
        <v>0</v>
      </c>
      <c r="K136" s="251">
        <v>0</v>
      </c>
      <c r="L136" s="251">
        <v>0</v>
      </c>
      <c r="M136" s="251">
        <v>0</v>
      </c>
      <c r="N136" s="251">
        <v>0</v>
      </c>
      <c r="O136" s="251">
        <v>0</v>
      </c>
      <c r="P136" s="251">
        <v>0</v>
      </c>
      <c r="Q136" s="251">
        <v>0</v>
      </c>
      <c r="R136" s="251">
        <v>0</v>
      </c>
      <c r="S136" s="251">
        <v>0</v>
      </c>
      <c r="T136" s="251">
        <v>0</v>
      </c>
      <c r="U136" s="251">
        <v>0</v>
      </c>
      <c r="V136" s="251">
        <v>0</v>
      </c>
      <c r="W136" s="251">
        <v>0</v>
      </c>
      <c r="X136" s="251">
        <v>0</v>
      </c>
      <c r="Y136" s="251">
        <v>0</v>
      </c>
      <c r="Z136" s="251">
        <v>0</v>
      </c>
      <c r="AA136" s="251">
        <v>0</v>
      </c>
      <c r="AB136" s="251">
        <v>0</v>
      </c>
      <c r="AC136" s="251">
        <v>0</v>
      </c>
      <c r="AD136" s="251">
        <v>0</v>
      </c>
      <c r="AE136" s="251">
        <v>0</v>
      </c>
      <c r="AF136" s="251">
        <v>0</v>
      </c>
      <c r="AG136" s="251">
        <v>0</v>
      </c>
      <c r="AH136" s="251">
        <v>0</v>
      </c>
      <c r="AI136" s="251">
        <v>0</v>
      </c>
      <c r="AJ136" s="251">
        <v>0</v>
      </c>
      <c r="AK136" s="251">
        <v>0</v>
      </c>
      <c r="AL136" s="251">
        <v>0</v>
      </c>
      <c r="AM136" s="251">
        <v>0</v>
      </c>
      <c r="AN136" s="251">
        <v>0</v>
      </c>
      <c r="AO136" s="251">
        <v>0</v>
      </c>
      <c r="AP136" s="251">
        <v>0</v>
      </c>
      <c r="AQ136" s="251">
        <v>0</v>
      </c>
      <c r="AR136" s="251">
        <v>0</v>
      </c>
      <c r="AS136" s="251">
        <v>0</v>
      </c>
      <c r="AT136" s="251">
        <v>0</v>
      </c>
      <c r="AU136" s="251">
        <v>0</v>
      </c>
      <c r="AV136" s="251">
        <v>0</v>
      </c>
      <c r="AW136" s="251">
        <v>0</v>
      </c>
      <c r="AX136" s="251">
        <v>0</v>
      </c>
      <c r="AY136" s="251">
        <v>0</v>
      </c>
      <c r="AZ136" s="251">
        <v>0</v>
      </c>
      <c r="BA136" s="251">
        <v>0</v>
      </c>
      <c r="BB136" s="251">
        <v>0</v>
      </c>
      <c r="BC136" s="251">
        <v>0</v>
      </c>
      <c r="BD136" s="251">
        <v>0</v>
      </c>
      <c r="BE136" s="251">
        <v>0</v>
      </c>
      <c r="BF136" s="251">
        <v>0</v>
      </c>
      <c r="BG136" s="251">
        <v>0</v>
      </c>
      <c r="BH136" s="251">
        <v>0</v>
      </c>
      <c r="BI136" s="251">
        <v>0</v>
      </c>
      <c r="BJ136" s="251">
        <v>0</v>
      </c>
      <c r="BK136" s="251">
        <v>0</v>
      </c>
      <c r="BL136" s="251">
        <v>0</v>
      </c>
      <c r="BM136" s="251">
        <v>0</v>
      </c>
      <c r="BN136" s="251">
        <v>0</v>
      </c>
      <c r="BO136" s="251">
        <v>0</v>
      </c>
      <c r="BP136" s="251">
        <v>-1010556.0386670001</v>
      </c>
      <c r="BQ136" s="251">
        <v>0</v>
      </c>
      <c r="BR136" s="251">
        <v>0</v>
      </c>
      <c r="BS136" s="251">
        <v>0</v>
      </c>
      <c r="BT136" s="251">
        <v>0</v>
      </c>
      <c r="BU136" s="251">
        <v>0</v>
      </c>
      <c r="BV136" s="251">
        <v>0</v>
      </c>
      <c r="BW136" s="251">
        <v>0</v>
      </c>
      <c r="BX136" s="251">
        <v>0</v>
      </c>
      <c r="BY136" s="251">
        <v>0</v>
      </c>
      <c r="BZ136" s="251">
        <v>0</v>
      </c>
      <c r="CA136" s="251">
        <v>0</v>
      </c>
      <c r="CB136" s="251">
        <v>0</v>
      </c>
      <c r="CC136" s="251">
        <v>0</v>
      </c>
      <c r="CD136" s="251">
        <v>0</v>
      </c>
      <c r="CE136" s="251">
        <v>0</v>
      </c>
      <c r="CF136" s="251">
        <v>0</v>
      </c>
      <c r="CG136" s="251">
        <v>0</v>
      </c>
      <c r="CH136" s="251">
        <v>0</v>
      </c>
      <c r="CI136" s="251">
        <v>0</v>
      </c>
      <c r="CJ136" s="251">
        <v>0</v>
      </c>
      <c r="CK136" s="251">
        <v>0</v>
      </c>
      <c r="CL136" s="251">
        <v>0</v>
      </c>
      <c r="CM136" s="251">
        <v>0</v>
      </c>
    </row>
    <row r="137" spans="1:91" x14ac:dyDescent="0.2">
      <c r="A137" s="113"/>
      <c r="B137" s="108" t="s">
        <v>266</v>
      </c>
      <c r="C137" s="108"/>
      <c r="D137" s="251">
        <v>0</v>
      </c>
      <c r="E137" s="251">
        <v>0</v>
      </c>
      <c r="F137" s="251">
        <v>0</v>
      </c>
      <c r="G137" s="251">
        <v>0</v>
      </c>
      <c r="H137" s="251">
        <v>0</v>
      </c>
      <c r="I137" s="251">
        <v>0</v>
      </c>
      <c r="J137" s="251">
        <v>0</v>
      </c>
      <c r="K137" s="251">
        <v>0</v>
      </c>
      <c r="L137" s="251">
        <v>0</v>
      </c>
      <c r="M137" s="251">
        <v>0</v>
      </c>
      <c r="N137" s="251">
        <v>0</v>
      </c>
      <c r="O137" s="251">
        <v>0</v>
      </c>
      <c r="P137" s="251">
        <v>0</v>
      </c>
      <c r="Q137" s="251">
        <v>0</v>
      </c>
      <c r="R137" s="251">
        <v>0</v>
      </c>
      <c r="S137" s="251">
        <v>0</v>
      </c>
      <c r="T137" s="251">
        <v>0</v>
      </c>
      <c r="U137" s="251">
        <v>0</v>
      </c>
      <c r="V137" s="251">
        <v>0</v>
      </c>
      <c r="W137" s="251">
        <v>0</v>
      </c>
      <c r="X137" s="251">
        <v>0</v>
      </c>
      <c r="Y137" s="251">
        <v>0</v>
      </c>
      <c r="Z137" s="251">
        <v>0</v>
      </c>
      <c r="AA137" s="251">
        <v>0</v>
      </c>
      <c r="AB137" s="251">
        <v>0</v>
      </c>
      <c r="AC137" s="251">
        <v>0</v>
      </c>
      <c r="AD137" s="251">
        <v>0</v>
      </c>
      <c r="AE137" s="251">
        <v>0</v>
      </c>
      <c r="AF137" s="251">
        <v>0</v>
      </c>
      <c r="AG137" s="251">
        <v>0</v>
      </c>
      <c r="AH137" s="251">
        <v>0</v>
      </c>
      <c r="AI137" s="251">
        <v>0</v>
      </c>
      <c r="AJ137" s="251">
        <v>0</v>
      </c>
      <c r="AK137" s="251">
        <v>0</v>
      </c>
      <c r="AL137" s="251">
        <v>0</v>
      </c>
      <c r="AM137" s="251">
        <v>0</v>
      </c>
      <c r="AN137" s="251">
        <v>0</v>
      </c>
      <c r="AO137" s="251">
        <v>0</v>
      </c>
      <c r="AP137" s="251">
        <v>0</v>
      </c>
      <c r="AQ137" s="251">
        <v>0</v>
      </c>
      <c r="AR137" s="251">
        <v>0</v>
      </c>
      <c r="AS137" s="251">
        <v>0</v>
      </c>
      <c r="AT137" s="251">
        <v>0</v>
      </c>
      <c r="AU137" s="251">
        <v>0</v>
      </c>
      <c r="AV137" s="251">
        <v>0</v>
      </c>
      <c r="AW137" s="251">
        <v>0</v>
      </c>
      <c r="AX137" s="251">
        <v>0</v>
      </c>
      <c r="AY137" s="251">
        <v>0</v>
      </c>
      <c r="AZ137" s="251">
        <v>0</v>
      </c>
      <c r="BA137" s="251">
        <v>0</v>
      </c>
      <c r="BB137" s="251">
        <v>0</v>
      </c>
      <c r="BC137" s="251">
        <v>0</v>
      </c>
      <c r="BD137" s="251">
        <v>0</v>
      </c>
      <c r="BE137" s="251">
        <v>0</v>
      </c>
      <c r="BF137" s="251">
        <v>0</v>
      </c>
      <c r="BG137" s="251">
        <v>0</v>
      </c>
      <c r="BH137" s="251">
        <v>0</v>
      </c>
      <c r="BI137" s="251">
        <v>0</v>
      </c>
      <c r="BJ137" s="251">
        <v>0</v>
      </c>
      <c r="BK137" s="251">
        <v>0</v>
      </c>
      <c r="BL137" s="251">
        <v>1010556.0386670001</v>
      </c>
      <c r="BM137" s="251">
        <v>0</v>
      </c>
      <c r="BN137" s="251">
        <v>0</v>
      </c>
      <c r="BO137" s="251">
        <v>0</v>
      </c>
      <c r="BP137" s="251">
        <v>0</v>
      </c>
      <c r="BQ137" s="251">
        <v>0</v>
      </c>
      <c r="BR137" s="251">
        <v>0</v>
      </c>
      <c r="BS137" s="251">
        <v>0</v>
      </c>
      <c r="BT137" s="251">
        <v>0</v>
      </c>
      <c r="BU137" s="251">
        <v>0</v>
      </c>
      <c r="BV137" s="251">
        <v>0</v>
      </c>
      <c r="BW137" s="251">
        <v>0</v>
      </c>
      <c r="BX137" s="251">
        <v>0</v>
      </c>
      <c r="BY137" s="251">
        <v>0</v>
      </c>
      <c r="BZ137" s="251">
        <v>0</v>
      </c>
      <c r="CA137" s="251">
        <v>0</v>
      </c>
      <c r="CB137" s="251">
        <v>0</v>
      </c>
      <c r="CC137" s="251">
        <v>0</v>
      </c>
      <c r="CD137" s="251">
        <v>0</v>
      </c>
      <c r="CE137" s="251">
        <v>0</v>
      </c>
      <c r="CF137" s="251">
        <v>0</v>
      </c>
      <c r="CG137" s="251">
        <v>0</v>
      </c>
      <c r="CH137" s="251">
        <v>0</v>
      </c>
      <c r="CI137" s="251">
        <v>0</v>
      </c>
      <c r="CJ137" s="251">
        <v>0</v>
      </c>
      <c r="CK137" s="251">
        <v>0</v>
      </c>
      <c r="CL137" s="251">
        <v>0</v>
      </c>
      <c r="CM137" s="251">
        <v>0</v>
      </c>
    </row>
    <row r="138" spans="1:91" x14ac:dyDescent="0.2">
      <c r="A138" s="108"/>
      <c r="B138" s="108" t="s">
        <v>264</v>
      </c>
      <c r="C138" s="116"/>
      <c r="D138" s="251">
        <v>0</v>
      </c>
      <c r="E138" s="251">
        <v>0</v>
      </c>
      <c r="F138" s="251">
        <v>0</v>
      </c>
      <c r="G138" s="251">
        <v>0</v>
      </c>
      <c r="H138" s="251">
        <v>0</v>
      </c>
      <c r="I138" s="251">
        <v>0</v>
      </c>
      <c r="J138" s="251">
        <v>0</v>
      </c>
      <c r="K138" s="251">
        <v>0</v>
      </c>
      <c r="L138" s="251">
        <v>0</v>
      </c>
      <c r="M138" s="251">
        <v>0</v>
      </c>
      <c r="N138" s="251">
        <v>0</v>
      </c>
      <c r="O138" s="251">
        <v>0</v>
      </c>
      <c r="P138" s="251">
        <v>0</v>
      </c>
      <c r="Q138" s="251">
        <v>0</v>
      </c>
      <c r="R138" s="251">
        <v>0</v>
      </c>
      <c r="S138" s="251">
        <v>0</v>
      </c>
      <c r="T138" s="251">
        <v>0</v>
      </c>
      <c r="U138" s="251">
        <v>0</v>
      </c>
      <c r="V138" s="251">
        <v>0</v>
      </c>
      <c r="W138" s="251">
        <v>0</v>
      </c>
      <c r="X138" s="251">
        <v>0</v>
      </c>
      <c r="Y138" s="251">
        <v>0</v>
      </c>
      <c r="Z138" s="251">
        <v>0</v>
      </c>
      <c r="AA138" s="251">
        <v>0</v>
      </c>
      <c r="AB138" s="251">
        <v>0</v>
      </c>
      <c r="AC138" s="251">
        <v>0</v>
      </c>
      <c r="AD138" s="251">
        <v>0</v>
      </c>
      <c r="AE138" s="251">
        <v>0</v>
      </c>
      <c r="AF138" s="251">
        <v>0</v>
      </c>
      <c r="AG138" s="251">
        <v>0</v>
      </c>
      <c r="AH138" s="251">
        <v>0</v>
      </c>
      <c r="AI138" s="251">
        <v>0</v>
      </c>
      <c r="AJ138" s="251">
        <v>0</v>
      </c>
      <c r="AK138" s="251">
        <v>0</v>
      </c>
      <c r="AL138" s="251">
        <v>0</v>
      </c>
      <c r="AM138" s="251">
        <v>0</v>
      </c>
      <c r="AN138" s="251">
        <v>0</v>
      </c>
      <c r="AO138" s="251">
        <v>0</v>
      </c>
      <c r="AP138" s="251">
        <v>0</v>
      </c>
      <c r="AQ138" s="251">
        <v>0</v>
      </c>
      <c r="AR138" s="251">
        <v>0</v>
      </c>
      <c r="AS138" s="251">
        <v>0</v>
      </c>
      <c r="AT138" s="251">
        <v>0</v>
      </c>
      <c r="AU138" s="251">
        <v>0</v>
      </c>
      <c r="AV138" s="251">
        <v>0</v>
      </c>
      <c r="AW138" s="251">
        <v>0</v>
      </c>
      <c r="AX138" s="251">
        <v>0</v>
      </c>
      <c r="AY138" s="251">
        <v>0</v>
      </c>
      <c r="AZ138" s="251">
        <v>0</v>
      </c>
      <c r="BA138" s="251">
        <v>0</v>
      </c>
      <c r="BB138" s="251">
        <v>0</v>
      </c>
      <c r="BC138" s="251">
        <v>0</v>
      </c>
      <c r="BD138" s="251">
        <v>0</v>
      </c>
      <c r="BE138" s="251">
        <v>0</v>
      </c>
      <c r="BF138" s="251">
        <v>0</v>
      </c>
      <c r="BG138" s="251">
        <v>0</v>
      </c>
      <c r="BH138" s="251">
        <v>0</v>
      </c>
      <c r="BI138" s="251">
        <v>0</v>
      </c>
      <c r="BJ138" s="251">
        <v>0</v>
      </c>
      <c r="BK138" s="251">
        <v>0</v>
      </c>
      <c r="BL138" s="251">
        <v>0</v>
      </c>
      <c r="BM138" s="251">
        <v>0</v>
      </c>
      <c r="BN138" s="251">
        <v>0</v>
      </c>
      <c r="BO138" s="251">
        <v>0</v>
      </c>
      <c r="BP138" s="251">
        <v>0</v>
      </c>
      <c r="BQ138" s="251">
        <v>0</v>
      </c>
      <c r="BR138" s="251">
        <v>0</v>
      </c>
      <c r="BS138" s="251">
        <v>0</v>
      </c>
      <c r="BT138" s="251">
        <v>0</v>
      </c>
      <c r="BU138" s="251">
        <v>0</v>
      </c>
      <c r="BV138" s="251">
        <v>0</v>
      </c>
      <c r="BW138" s="251">
        <v>0</v>
      </c>
      <c r="BX138" s="251">
        <v>0</v>
      </c>
      <c r="BY138" s="251">
        <v>0</v>
      </c>
      <c r="BZ138" s="251">
        <v>0</v>
      </c>
      <c r="CA138" s="251">
        <v>0</v>
      </c>
      <c r="CB138" s="251">
        <v>0</v>
      </c>
      <c r="CC138" s="251">
        <v>0</v>
      </c>
      <c r="CD138" s="251">
        <v>0</v>
      </c>
      <c r="CE138" s="251">
        <v>0</v>
      </c>
      <c r="CF138" s="251">
        <v>0</v>
      </c>
      <c r="CG138" s="251">
        <v>0</v>
      </c>
      <c r="CH138" s="251">
        <v>0</v>
      </c>
      <c r="CI138" s="251">
        <v>0</v>
      </c>
      <c r="CJ138" s="251">
        <v>0</v>
      </c>
      <c r="CK138" s="251">
        <v>0</v>
      </c>
      <c r="CL138" s="251">
        <v>0</v>
      </c>
      <c r="CM138" s="251">
        <v>0</v>
      </c>
    </row>
    <row r="139" spans="1:91" x14ac:dyDescent="0.2">
      <c r="B139" s="39" t="s">
        <v>254</v>
      </c>
      <c r="D139" s="110">
        <f t="shared" ref="D139:AI139" si="138">SUM(D136:D138)</f>
        <v>0</v>
      </c>
      <c r="E139" s="110">
        <f t="shared" si="138"/>
        <v>0</v>
      </c>
      <c r="F139" s="110">
        <f t="shared" si="138"/>
        <v>0</v>
      </c>
      <c r="G139" s="110">
        <f t="shared" si="138"/>
        <v>0</v>
      </c>
      <c r="H139" s="110">
        <f t="shared" si="138"/>
        <v>0</v>
      </c>
      <c r="I139" s="110">
        <f t="shared" si="138"/>
        <v>0</v>
      </c>
      <c r="J139" s="110">
        <f t="shared" si="138"/>
        <v>0</v>
      </c>
      <c r="K139" s="110">
        <f t="shared" si="138"/>
        <v>0</v>
      </c>
      <c r="L139" s="110">
        <f t="shared" si="138"/>
        <v>0</v>
      </c>
      <c r="M139" s="110">
        <f t="shared" si="138"/>
        <v>0</v>
      </c>
      <c r="N139" s="110">
        <f t="shared" si="138"/>
        <v>0</v>
      </c>
      <c r="O139" s="110">
        <f t="shared" si="138"/>
        <v>0</v>
      </c>
      <c r="P139" s="110">
        <f t="shared" si="138"/>
        <v>0</v>
      </c>
      <c r="Q139" s="110">
        <f t="shared" si="138"/>
        <v>0</v>
      </c>
      <c r="R139" s="110">
        <f t="shared" si="138"/>
        <v>0</v>
      </c>
      <c r="S139" s="110">
        <f t="shared" si="138"/>
        <v>0</v>
      </c>
      <c r="T139" s="110">
        <f t="shared" si="138"/>
        <v>0</v>
      </c>
      <c r="U139" s="110">
        <f t="shared" si="138"/>
        <v>0</v>
      </c>
      <c r="V139" s="110">
        <f t="shared" si="138"/>
        <v>0</v>
      </c>
      <c r="W139" s="110">
        <f t="shared" si="138"/>
        <v>0</v>
      </c>
      <c r="X139" s="110">
        <f t="shared" si="138"/>
        <v>0</v>
      </c>
      <c r="Y139" s="110">
        <f t="shared" si="138"/>
        <v>0</v>
      </c>
      <c r="Z139" s="110">
        <f t="shared" si="138"/>
        <v>0</v>
      </c>
      <c r="AA139" s="110">
        <f t="shared" si="138"/>
        <v>0</v>
      </c>
      <c r="AB139" s="110">
        <f t="shared" si="138"/>
        <v>0</v>
      </c>
      <c r="AC139" s="110">
        <f t="shared" si="138"/>
        <v>0</v>
      </c>
      <c r="AD139" s="110">
        <f t="shared" si="138"/>
        <v>0</v>
      </c>
      <c r="AE139" s="110">
        <f t="shared" si="138"/>
        <v>0</v>
      </c>
      <c r="AF139" s="110">
        <f t="shared" si="138"/>
        <v>0</v>
      </c>
      <c r="AG139" s="110">
        <f t="shared" si="138"/>
        <v>0</v>
      </c>
      <c r="AH139" s="110">
        <f t="shared" si="138"/>
        <v>0</v>
      </c>
      <c r="AI139" s="110">
        <f t="shared" si="138"/>
        <v>0</v>
      </c>
      <c r="AJ139" s="110">
        <f t="shared" ref="AJ139:BO139" si="139">SUM(AJ136:AJ138)</f>
        <v>0</v>
      </c>
      <c r="AK139" s="110">
        <f t="shared" si="139"/>
        <v>0</v>
      </c>
      <c r="AL139" s="110">
        <f t="shared" si="139"/>
        <v>0</v>
      </c>
      <c r="AM139" s="110">
        <f t="shared" si="139"/>
        <v>0</v>
      </c>
      <c r="AN139" s="110">
        <f t="shared" si="139"/>
        <v>0</v>
      </c>
      <c r="AO139" s="110">
        <f t="shared" si="139"/>
        <v>0</v>
      </c>
      <c r="AP139" s="110">
        <f t="shared" si="139"/>
        <v>0</v>
      </c>
      <c r="AQ139" s="110">
        <f t="shared" si="139"/>
        <v>0</v>
      </c>
      <c r="AR139" s="110">
        <f t="shared" si="139"/>
        <v>0</v>
      </c>
      <c r="AS139" s="110">
        <f t="shared" si="139"/>
        <v>0</v>
      </c>
      <c r="AT139" s="110">
        <f t="shared" si="139"/>
        <v>0</v>
      </c>
      <c r="AU139" s="110">
        <f t="shared" si="139"/>
        <v>0</v>
      </c>
      <c r="AV139" s="110">
        <f t="shared" si="139"/>
        <v>0</v>
      </c>
      <c r="AW139" s="110">
        <f t="shared" si="139"/>
        <v>0</v>
      </c>
      <c r="AX139" s="110">
        <f t="shared" si="139"/>
        <v>0</v>
      </c>
      <c r="AY139" s="110">
        <f t="shared" si="139"/>
        <v>0</v>
      </c>
      <c r="AZ139" s="110">
        <f t="shared" si="139"/>
        <v>0</v>
      </c>
      <c r="BA139" s="110">
        <f t="shared" si="139"/>
        <v>0</v>
      </c>
      <c r="BB139" s="110">
        <f t="shared" si="139"/>
        <v>0</v>
      </c>
      <c r="BC139" s="110">
        <f t="shared" si="139"/>
        <v>0</v>
      </c>
      <c r="BD139" s="110">
        <f t="shared" si="139"/>
        <v>0</v>
      </c>
      <c r="BE139" s="110">
        <f t="shared" si="139"/>
        <v>0</v>
      </c>
      <c r="BF139" s="110">
        <f t="shared" si="139"/>
        <v>0</v>
      </c>
      <c r="BG139" s="110">
        <f t="shared" si="139"/>
        <v>0</v>
      </c>
      <c r="BH139" s="110">
        <f t="shared" si="139"/>
        <v>0</v>
      </c>
      <c r="BI139" s="110">
        <f t="shared" si="139"/>
        <v>0</v>
      </c>
      <c r="BJ139" s="110">
        <f t="shared" si="139"/>
        <v>0</v>
      </c>
      <c r="BK139" s="110">
        <f t="shared" si="139"/>
        <v>0</v>
      </c>
      <c r="BL139" s="110">
        <f t="shared" si="139"/>
        <v>1010556.0386670001</v>
      </c>
      <c r="BM139" s="110">
        <f t="shared" si="139"/>
        <v>0</v>
      </c>
      <c r="BN139" s="110">
        <f t="shared" si="139"/>
        <v>0</v>
      </c>
      <c r="BO139" s="110">
        <f t="shared" si="139"/>
        <v>0</v>
      </c>
      <c r="BP139" s="110">
        <f t="shared" ref="BP139:CM139" si="140">SUM(BP136:BP138)</f>
        <v>-1010556.0386670001</v>
      </c>
      <c r="BQ139" s="110">
        <f t="shared" si="140"/>
        <v>0</v>
      </c>
      <c r="BR139" s="110">
        <f t="shared" si="140"/>
        <v>0</v>
      </c>
      <c r="BS139" s="110">
        <f t="shared" si="140"/>
        <v>0</v>
      </c>
      <c r="BT139" s="110">
        <f t="shared" si="140"/>
        <v>0</v>
      </c>
      <c r="BU139" s="110">
        <f t="shared" si="140"/>
        <v>0</v>
      </c>
      <c r="BV139" s="110">
        <f t="shared" si="140"/>
        <v>0</v>
      </c>
      <c r="BW139" s="110">
        <f t="shared" si="140"/>
        <v>0</v>
      </c>
      <c r="BX139" s="110">
        <f t="shared" si="140"/>
        <v>0</v>
      </c>
      <c r="BY139" s="110">
        <f t="shared" si="140"/>
        <v>0</v>
      </c>
      <c r="BZ139" s="110">
        <f t="shared" si="140"/>
        <v>0</v>
      </c>
      <c r="CA139" s="110">
        <f t="shared" si="140"/>
        <v>0</v>
      </c>
      <c r="CB139" s="110">
        <f t="shared" si="140"/>
        <v>0</v>
      </c>
      <c r="CC139" s="110">
        <f t="shared" si="140"/>
        <v>0</v>
      </c>
      <c r="CD139" s="110">
        <f t="shared" si="140"/>
        <v>0</v>
      </c>
      <c r="CE139" s="110">
        <f t="shared" si="140"/>
        <v>0</v>
      </c>
      <c r="CF139" s="110">
        <f t="shared" si="140"/>
        <v>0</v>
      </c>
      <c r="CG139" s="110">
        <f t="shared" si="140"/>
        <v>0</v>
      </c>
      <c r="CH139" s="110">
        <f t="shared" si="140"/>
        <v>0</v>
      </c>
      <c r="CI139" s="110">
        <f t="shared" si="140"/>
        <v>0</v>
      </c>
      <c r="CJ139" s="110">
        <f t="shared" si="140"/>
        <v>0</v>
      </c>
      <c r="CK139" s="110">
        <f t="shared" si="140"/>
        <v>0</v>
      </c>
      <c r="CL139" s="110">
        <f t="shared" si="140"/>
        <v>0</v>
      </c>
      <c r="CM139" s="110">
        <f t="shared" si="140"/>
        <v>0</v>
      </c>
    </row>
    <row r="140" spans="1:91" x14ac:dyDescent="0.2">
      <c r="B140" s="39" t="s">
        <v>255</v>
      </c>
      <c r="D140" s="107">
        <f t="shared" ref="D140:AI140" si="141">D135+D139</f>
        <v>0</v>
      </c>
      <c r="E140" s="107">
        <f t="shared" si="141"/>
        <v>0</v>
      </c>
      <c r="F140" s="107">
        <f t="shared" si="141"/>
        <v>0</v>
      </c>
      <c r="G140" s="107">
        <f t="shared" si="141"/>
        <v>0</v>
      </c>
      <c r="H140" s="107">
        <f t="shared" si="141"/>
        <v>0</v>
      </c>
      <c r="I140" s="107">
        <f t="shared" si="141"/>
        <v>0</v>
      </c>
      <c r="J140" s="107">
        <f t="shared" si="141"/>
        <v>0</v>
      </c>
      <c r="K140" s="107">
        <f t="shared" si="141"/>
        <v>0</v>
      </c>
      <c r="L140" s="107">
        <f t="shared" si="141"/>
        <v>0</v>
      </c>
      <c r="M140" s="107">
        <f t="shared" si="141"/>
        <v>0</v>
      </c>
      <c r="N140" s="107">
        <f t="shared" si="141"/>
        <v>0</v>
      </c>
      <c r="O140" s="107">
        <f t="shared" si="141"/>
        <v>0</v>
      </c>
      <c r="P140" s="107">
        <f t="shared" si="141"/>
        <v>0</v>
      </c>
      <c r="Q140" s="107">
        <f t="shared" si="141"/>
        <v>0</v>
      </c>
      <c r="R140" s="107">
        <f t="shared" si="141"/>
        <v>0</v>
      </c>
      <c r="S140" s="107">
        <f t="shared" si="141"/>
        <v>0</v>
      </c>
      <c r="T140" s="107">
        <f t="shared" si="141"/>
        <v>0</v>
      </c>
      <c r="U140" s="107">
        <f t="shared" si="141"/>
        <v>0</v>
      </c>
      <c r="V140" s="107">
        <f t="shared" si="141"/>
        <v>0</v>
      </c>
      <c r="W140" s="107">
        <f t="shared" si="141"/>
        <v>0</v>
      </c>
      <c r="X140" s="107">
        <f t="shared" si="141"/>
        <v>0</v>
      </c>
      <c r="Y140" s="107">
        <f t="shared" si="141"/>
        <v>0</v>
      </c>
      <c r="Z140" s="107">
        <f t="shared" si="141"/>
        <v>0</v>
      </c>
      <c r="AA140" s="107">
        <f t="shared" si="141"/>
        <v>0</v>
      </c>
      <c r="AB140" s="107">
        <f t="shared" si="141"/>
        <v>0</v>
      </c>
      <c r="AC140" s="107">
        <f t="shared" si="141"/>
        <v>0</v>
      </c>
      <c r="AD140" s="107">
        <f t="shared" si="141"/>
        <v>0</v>
      </c>
      <c r="AE140" s="107">
        <f t="shared" si="141"/>
        <v>0</v>
      </c>
      <c r="AF140" s="107">
        <f t="shared" si="141"/>
        <v>0</v>
      </c>
      <c r="AG140" s="107">
        <f t="shared" si="141"/>
        <v>0</v>
      </c>
      <c r="AH140" s="107">
        <f t="shared" si="141"/>
        <v>0</v>
      </c>
      <c r="AI140" s="107">
        <f t="shared" si="141"/>
        <v>0</v>
      </c>
      <c r="AJ140" s="107">
        <f t="shared" ref="AJ140:BO140" si="142">AJ135+AJ139</f>
        <v>0</v>
      </c>
      <c r="AK140" s="107">
        <f t="shared" si="142"/>
        <v>0</v>
      </c>
      <c r="AL140" s="107">
        <f t="shared" si="142"/>
        <v>0</v>
      </c>
      <c r="AM140" s="107">
        <f t="shared" si="142"/>
        <v>0</v>
      </c>
      <c r="AN140" s="107">
        <f t="shared" si="142"/>
        <v>0</v>
      </c>
      <c r="AO140" s="107">
        <f t="shared" si="142"/>
        <v>0</v>
      </c>
      <c r="AP140" s="107">
        <f t="shared" si="142"/>
        <v>0</v>
      </c>
      <c r="AQ140" s="107">
        <f t="shared" si="142"/>
        <v>0</v>
      </c>
      <c r="AR140" s="107">
        <f t="shared" si="142"/>
        <v>0</v>
      </c>
      <c r="AS140" s="107">
        <f t="shared" si="142"/>
        <v>0</v>
      </c>
      <c r="AT140" s="107">
        <f t="shared" si="142"/>
        <v>0</v>
      </c>
      <c r="AU140" s="107">
        <f t="shared" si="142"/>
        <v>0</v>
      </c>
      <c r="AV140" s="107">
        <f t="shared" si="142"/>
        <v>0</v>
      </c>
      <c r="AW140" s="107">
        <f t="shared" si="142"/>
        <v>0</v>
      </c>
      <c r="AX140" s="107">
        <f t="shared" si="142"/>
        <v>0</v>
      </c>
      <c r="AY140" s="107">
        <f t="shared" si="142"/>
        <v>0</v>
      </c>
      <c r="AZ140" s="107">
        <f t="shared" si="142"/>
        <v>0</v>
      </c>
      <c r="BA140" s="107">
        <f t="shared" si="142"/>
        <v>0</v>
      </c>
      <c r="BB140" s="107">
        <f t="shared" si="142"/>
        <v>0</v>
      </c>
      <c r="BC140" s="107">
        <f t="shared" si="142"/>
        <v>0</v>
      </c>
      <c r="BD140" s="107">
        <f t="shared" si="142"/>
        <v>0</v>
      </c>
      <c r="BE140" s="107">
        <f t="shared" si="142"/>
        <v>0</v>
      </c>
      <c r="BF140" s="107">
        <f t="shared" si="142"/>
        <v>0</v>
      </c>
      <c r="BG140" s="107">
        <f t="shared" si="142"/>
        <v>0</v>
      </c>
      <c r="BH140" s="107">
        <f t="shared" si="142"/>
        <v>0</v>
      </c>
      <c r="BI140" s="107">
        <f t="shared" si="142"/>
        <v>0</v>
      </c>
      <c r="BJ140" s="107">
        <f t="shared" si="142"/>
        <v>0</v>
      </c>
      <c r="BK140" s="107">
        <f t="shared" si="142"/>
        <v>0</v>
      </c>
      <c r="BL140" s="107">
        <f t="shared" si="142"/>
        <v>1010556.0386670001</v>
      </c>
      <c r="BM140" s="107">
        <f t="shared" si="142"/>
        <v>1010556.0386670001</v>
      </c>
      <c r="BN140" s="107">
        <f t="shared" si="142"/>
        <v>1010556.0386670001</v>
      </c>
      <c r="BO140" s="107">
        <f t="shared" si="142"/>
        <v>1010556.0386670001</v>
      </c>
      <c r="BP140" s="107">
        <f t="shared" ref="BP140:CM140" si="143">BP135+BP139</f>
        <v>0</v>
      </c>
      <c r="BQ140" s="107">
        <f t="shared" si="143"/>
        <v>0</v>
      </c>
      <c r="BR140" s="107">
        <f t="shared" si="143"/>
        <v>0</v>
      </c>
      <c r="BS140" s="107">
        <f t="shared" si="143"/>
        <v>0</v>
      </c>
      <c r="BT140" s="107">
        <f t="shared" si="143"/>
        <v>0</v>
      </c>
      <c r="BU140" s="107">
        <f t="shared" si="143"/>
        <v>0</v>
      </c>
      <c r="BV140" s="107">
        <f t="shared" si="143"/>
        <v>0</v>
      </c>
      <c r="BW140" s="107">
        <f t="shared" si="143"/>
        <v>0</v>
      </c>
      <c r="BX140" s="107">
        <f t="shared" si="143"/>
        <v>0</v>
      </c>
      <c r="BY140" s="107">
        <f t="shared" si="143"/>
        <v>0</v>
      </c>
      <c r="BZ140" s="107">
        <f t="shared" si="143"/>
        <v>0</v>
      </c>
      <c r="CA140" s="107">
        <f t="shared" si="143"/>
        <v>0</v>
      </c>
      <c r="CB140" s="107">
        <f t="shared" si="143"/>
        <v>0</v>
      </c>
      <c r="CC140" s="107">
        <f t="shared" si="143"/>
        <v>0</v>
      </c>
      <c r="CD140" s="107">
        <f t="shared" si="143"/>
        <v>0</v>
      </c>
      <c r="CE140" s="107">
        <f t="shared" si="143"/>
        <v>0</v>
      </c>
      <c r="CF140" s="107">
        <f t="shared" si="143"/>
        <v>0</v>
      </c>
      <c r="CG140" s="107">
        <f t="shared" si="143"/>
        <v>0</v>
      </c>
      <c r="CH140" s="107">
        <f t="shared" si="143"/>
        <v>0</v>
      </c>
      <c r="CI140" s="107">
        <f t="shared" si="143"/>
        <v>0</v>
      </c>
      <c r="CJ140" s="107">
        <f t="shared" si="143"/>
        <v>0</v>
      </c>
      <c r="CK140" s="107">
        <f t="shared" si="143"/>
        <v>0</v>
      </c>
      <c r="CL140" s="107">
        <f t="shared" si="143"/>
        <v>0</v>
      </c>
      <c r="CM140" s="107">
        <f t="shared" si="143"/>
        <v>0</v>
      </c>
    </row>
    <row r="141" spans="1:91" x14ac:dyDescent="0.2"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L141" s="25"/>
      <c r="CM141" s="25"/>
    </row>
    <row r="142" spans="1:91" s="113" customFormat="1" x14ac:dyDescent="0.2">
      <c r="A142" s="98" t="s">
        <v>271</v>
      </c>
      <c r="B142" s="39"/>
      <c r="C142" s="106">
        <v>18238161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8"/>
      <c r="BB142" s="108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8"/>
      <c r="BN142" s="108"/>
      <c r="BO142" s="108"/>
      <c r="BP142" s="108"/>
      <c r="BQ142" s="108"/>
      <c r="BR142" s="108"/>
      <c r="BS142" s="108"/>
      <c r="BT142" s="108"/>
      <c r="BU142" s="108"/>
      <c r="BV142" s="108"/>
      <c r="BW142" s="108"/>
      <c r="BX142" s="108"/>
      <c r="BY142" s="108"/>
      <c r="BZ142" s="108"/>
      <c r="CA142" s="108"/>
      <c r="CB142" s="108"/>
      <c r="CC142" s="108"/>
      <c r="CD142" s="108"/>
      <c r="CE142" s="108"/>
      <c r="CF142" s="108"/>
      <c r="CG142" s="108"/>
      <c r="CH142" s="108"/>
      <c r="CI142" s="25"/>
      <c r="CJ142" s="25"/>
      <c r="CK142" s="25"/>
      <c r="CL142" s="25"/>
      <c r="CM142" s="25"/>
    </row>
    <row r="143" spans="1:91" s="108" customFormat="1" x14ac:dyDescent="0.2">
      <c r="A143" s="39"/>
      <c r="B143" s="39" t="s">
        <v>251</v>
      </c>
      <c r="C143" s="106">
        <v>25400361</v>
      </c>
      <c r="D143" s="107">
        <v>0</v>
      </c>
      <c r="E143" s="107">
        <f t="shared" ref="E143:AJ143" si="144">D149</f>
        <v>0</v>
      </c>
      <c r="F143" s="107">
        <f t="shared" si="144"/>
        <v>0</v>
      </c>
      <c r="G143" s="107">
        <f t="shared" si="144"/>
        <v>0</v>
      </c>
      <c r="H143" s="107">
        <f t="shared" si="144"/>
        <v>0</v>
      </c>
      <c r="I143" s="107">
        <f t="shared" si="144"/>
        <v>0</v>
      </c>
      <c r="J143" s="107">
        <f t="shared" si="144"/>
        <v>0</v>
      </c>
      <c r="K143" s="107">
        <f t="shared" si="144"/>
        <v>-351.50704753688728</v>
      </c>
      <c r="L143" s="107">
        <f t="shared" si="144"/>
        <v>-2274.108186837766</v>
      </c>
      <c r="M143" s="107">
        <f t="shared" si="144"/>
        <v>-6288.3936197640251</v>
      </c>
      <c r="N143" s="107">
        <f t="shared" si="144"/>
        <v>-17688.921906717427</v>
      </c>
      <c r="O143" s="107">
        <f t="shared" si="144"/>
        <v>-39549.126935940309</v>
      </c>
      <c r="P143" s="107">
        <f t="shared" si="144"/>
        <v>-71413.40498883072</v>
      </c>
      <c r="Q143" s="107">
        <f t="shared" si="144"/>
        <v>-106783.80900258321</v>
      </c>
      <c r="R143" s="107">
        <f t="shared" si="144"/>
        <v>-136082.298426272</v>
      </c>
      <c r="S143" s="107">
        <f t="shared" si="144"/>
        <v>-157711.75558290488</v>
      </c>
      <c r="T143" s="107">
        <f t="shared" si="144"/>
        <v>-168815.65389830217</v>
      </c>
      <c r="U143" s="107">
        <f t="shared" si="144"/>
        <v>-97137.761536656035</v>
      </c>
      <c r="V143" s="107">
        <f t="shared" si="144"/>
        <v>-87136.998907818604</v>
      </c>
      <c r="W143" s="107">
        <f t="shared" si="144"/>
        <v>-71538.889062626622</v>
      </c>
      <c r="X143" s="107">
        <f t="shared" si="144"/>
        <v>-54471.320990851164</v>
      </c>
      <c r="Y143" s="107">
        <f t="shared" si="144"/>
        <v>-34180.629723944934</v>
      </c>
      <c r="Z143" s="107">
        <f t="shared" si="144"/>
        <v>-10881.920068880685</v>
      </c>
      <c r="AA143" s="107">
        <f t="shared" si="144"/>
        <v>11459.687873606312</v>
      </c>
      <c r="AB143" s="107">
        <f t="shared" si="144"/>
        <v>36041.404239555697</v>
      </c>
      <c r="AC143" s="107">
        <f t="shared" si="144"/>
        <v>73143.296476315678</v>
      </c>
      <c r="AD143" s="107">
        <f t="shared" si="144"/>
        <v>134046.04821059894</v>
      </c>
      <c r="AE143" s="107">
        <f t="shared" si="144"/>
        <v>53599.553828409742</v>
      </c>
      <c r="AF143" s="107">
        <f t="shared" si="144"/>
        <v>123757.82001424729</v>
      </c>
      <c r="AG143" s="107">
        <f t="shared" si="144"/>
        <v>249024.3041587359</v>
      </c>
      <c r="AH143" s="107">
        <f t="shared" si="144"/>
        <v>331727.31630931405</v>
      </c>
      <c r="AI143" s="107">
        <f t="shared" si="144"/>
        <v>412937.74610551615</v>
      </c>
      <c r="AJ143" s="107">
        <f t="shared" si="144"/>
        <v>489337.63920044753</v>
      </c>
      <c r="AK143" s="107">
        <f t="shared" ref="AK143:BP143" si="145">AJ149</f>
        <v>563394.78274136351</v>
      </c>
      <c r="AL143" s="107">
        <f t="shared" si="145"/>
        <v>634609.59975897009</v>
      </c>
      <c r="AM143" s="107">
        <f t="shared" si="145"/>
        <v>696453.5572898672</v>
      </c>
      <c r="AN143" s="107">
        <f t="shared" si="145"/>
        <v>748899.39157818432</v>
      </c>
      <c r="AO143" s="107">
        <f t="shared" si="145"/>
        <v>800082.92199521407</v>
      </c>
      <c r="AP143" s="107">
        <f t="shared" si="145"/>
        <v>861576.76956302673</v>
      </c>
      <c r="AQ143" s="107">
        <f t="shared" si="145"/>
        <v>936888.33136002184</v>
      </c>
      <c r="AR143" s="107">
        <f t="shared" si="145"/>
        <v>1032698.258483157</v>
      </c>
      <c r="AS143" s="107">
        <f t="shared" si="145"/>
        <v>391673.32431365852</v>
      </c>
      <c r="AT143" s="107">
        <f t="shared" si="145"/>
        <v>504701.0107074143</v>
      </c>
      <c r="AU143" s="107">
        <f t="shared" si="145"/>
        <v>620284.91251203883</v>
      </c>
      <c r="AV143" s="107">
        <f t="shared" si="145"/>
        <v>731658.32510592684</v>
      </c>
      <c r="AW143" s="107">
        <f t="shared" si="145"/>
        <v>842431.79556470294</v>
      </c>
      <c r="AX143" s="107">
        <f t="shared" si="145"/>
        <v>947998.91401575215</v>
      </c>
      <c r="AY143" s="107">
        <f t="shared" si="145"/>
        <v>1047941.2303915874</v>
      </c>
      <c r="AZ143" s="107">
        <f t="shared" si="145"/>
        <v>1139397.4682155307</v>
      </c>
      <c r="BA143" s="107">
        <f t="shared" si="145"/>
        <v>1196393.5782155308</v>
      </c>
      <c r="BB143" s="107">
        <f t="shared" si="145"/>
        <v>1253221.3982155309</v>
      </c>
      <c r="BC143" s="107">
        <f t="shared" si="145"/>
        <v>1316570.478215531</v>
      </c>
      <c r="BD143" s="107">
        <f t="shared" si="145"/>
        <v>1391962.498215531</v>
      </c>
      <c r="BE143" s="107">
        <f t="shared" si="145"/>
        <v>172697.87817743979</v>
      </c>
      <c r="BF143" s="107">
        <f t="shared" si="145"/>
        <v>233759.00407401824</v>
      </c>
      <c r="BG143" s="107">
        <f t="shared" si="145"/>
        <v>296892.50822258054</v>
      </c>
      <c r="BH143" s="107">
        <f t="shared" si="145"/>
        <v>351067.35803546215</v>
      </c>
      <c r="BI143" s="107">
        <f t="shared" si="145"/>
        <v>397295.24532041082</v>
      </c>
      <c r="BJ143" s="107">
        <f t="shared" si="145"/>
        <v>433368.95282622677</v>
      </c>
      <c r="BK143" s="107">
        <f t="shared" si="145"/>
        <v>450465.49036095198</v>
      </c>
      <c r="BL143" s="107">
        <f t="shared" si="145"/>
        <v>451853.76136630197</v>
      </c>
      <c r="BM143" s="107">
        <f t="shared" si="145"/>
        <v>449572.30136630195</v>
      </c>
      <c r="BN143" s="107">
        <f t="shared" si="145"/>
        <v>448825.63136630197</v>
      </c>
      <c r="BO143" s="107">
        <f t="shared" si="145"/>
        <v>443347.39136630198</v>
      </c>
      <c r="BP143" s="107">
        <f t="shared" si="145"/>
        <v>432089.44136630197</v>
      </c>
      <c r="BQ143" s="107">
        <f t="shared" ref="BQ143:CM143" si="146">BP149</f>
        <v>-39049.129639048013</v>
      </c>
      <c r="BR143" s="107">
        <f t="shared" si="146"/>
        <v>-63775.299639048011</v>
      </c>
      <c r="BS143" s="107">
        <f t="shared" si="146"/>
        <v>-89578.249639048008</v>
      </c>
      <c r="BT143" s="107">
        <f t="shared" si="146"/>
        <v>-113471.29963904801</v>
      </c>
      <c r="BU143" s="107">
        <f t="shared" si="146"/>
        <v>-134859.049639048</v>
      </c>
      <c r="BV143" s="107">
        <f t="shared" si="146"/>
        <v>-154593.80963904801</v>
      </c>
      <c r="BW143" s="107">
        <f t="shared" si="146"/>
        <v>-164841.10963904799</v>
      </c>
      <c r="BX143" s="107">
        <f t="shared" si="146"/>
        <v>-159082.63963904799</v>
      </c>
      <c r="BY143" s="107">
        <f t="shared" si="146"/>
        <v>-134652.93963904798</v>
      </c>
      <c r="BZ143" s="107">
        <f t="shared" si="146"/>
        <v>-106747.22963904799</v>
      </c>
      <c r="CA143" s="107">
        <f t="shared" si="146"/>
        <v>-81449.399639047988</v>
      </c>
      <c r="CB143" s="107">
        <f t="shared" si="146"/>
        <v>-46214.569639047986</v>
      </c>
      <c r="CC143" s="107">
        <f t="shared" si="146"/>
        <v>152420.56</v>
      </c>
      <c r="CD143" s="107">
        <f t="shared" si="146"/>
        <v>191655.49</v>
      </c>
      <c r="CE143" s="107">
        <f t="shared" si="146"/>
        <v>232490</v>
      </c>
      <c r="CF143" s="107">
        <f t="shared" si="146"/>
        <v>271634.15000000002</v>
      </c>
      <c r="CG143" s="107">
        <f t="shared" si="146"/>
        <v>307623.7</v>
      </c>
      <c r="CH143" s="107">
        <f t="shared" si="146"/>
        <v>337198.78</v>
      </c>
      <c r="CI143" s="107">
        <f t="shared" si="146"/>
        <v>364128.41000000003</v>
      </c>
      <c r="CJ143" s="107">
        <f t="shared" si="146"/>
        <v>399115.14</v>
      </c>
      <c r="CK143" s="107">
        <f t="shared" si="146"/>
        <v>399115.14</v>
      </c>
      <c r="CL143" s="107">
        <f t="shared" si="146"/>
        <v>399115.14</v>
      </c>
      <c r="CM143" s="107">
        <f t="shared" si="146"/>
        <v>399115.14</v>
      </c>
    </row>
    <row r="144" spans="1:91" x14ac:dyDescent="0.2">
      <c r="A144" s="113"/>
      <c r="B144" s="260" t="s">
        <v>252</v>
      </c>
      <c r="C144" s="108"/>
      <c r="D144" s="251">
        <v>0</v>
      </c>
      <c r="E144" s="251">
        <v>0</v>
      </c>
      <c r="F144" s="251">
        <v>0</v>
      </c>
      <c r="G144" s="251">
        <v>0</v>
      </c>
      <c r="H144" s="251">
        <v>0</v>
      </c>
      <c r="I144" s="251">
        <v>0</v>
      </c>
      <c r="J144" s="251">
        <v>0</v>
      </c>
      <c r="K144" s="251">
        <v>0</v>
      </c>
      <c r="L144" s="251">
        <v>0</v>
      </c>
      <c r="M144" s="251">
        <v>0</v>
      </c>
      <c r="N144" s="251">
        <v>0</v>
      </c>
      <c r="O144" s="251">
        <v>0</v>
      </c>
      <c r="P144" s="251">
        <v>0</v>
      </c>
      <c r="Q144" s="251">
        <v>0</v>
      </c>
      <c r="R144" s="251">
        <v>0</v>
      </c>
      <c r="S144" s="251">
        <v>0</v>
      </c>
      <c r="T144" s="251">
        <v>71413.40498883072</v>
      </c>
      <c r="U144" s="251">
        <v>0</v>
      </c>
      <c r="V144" s="251">
        <v>0</v>
      </c>
      <c r="W144" s="251">
        <v>0</v>
      </c>
      <c r="X144" s="251">
        <v>0</v>
      </c>
      <c r="Y144" s="251">
        <v>0</v>
      </c>
      <c r="Z144" s="251">
        <v>0</v>
      </c>
      <c r="AA144" s="251">
        <v>0</v>
      </c>
      <c r="AB144" s="251">
        <v>0</v>
      </c>
      <c r="AC144" s="251">
        <v>0</v>
      </c>
      <c r="AD144" s="251">
        <v>0</v>
      </c>
      <c r="AE144" s="251">
        <v>0</v>
      </c>
      <c r="AF144" s="251">
        <v>45703.938471126392</v>
      </c>
      <c r="AG144" s="251">
        <v>0</v>
      </c>
      <c r="AH144" s="251">
        <v>0</v>
      </c>
      <c r="AI144" s="251">
        <v>0</v>
      </c>
      <c r="AJ144" s="251">
        <v>0</v>
      </c>
      <c r="AK144" s="251">
        <v>0</v>
      </c>
      <c r="AL144" s="251">
        <v>0</v>
      </c>
      <c r="AM144" s="251">
        <v>0</v>
      </c>
      <c r="AN144" s="251">
        <v>0</v>
      </c>
      <c r="AO144" s="251">
        <v>0</v>
      </c>
      <c r="AP144" s="251">
        <v>0</v>
      </c>
      <c r="AQ144" s="251">
        <v>0</v>
      </c>
      <c r="AR144" s="251">
        <v>-748899.39157818398</v>
      </c>
      <c r="AS144" s="251">
        <v>0</v>
      </c>
      <c r="AT144" s="251">
        <v>0</v>
      </c>
      <c r="AU144" s="251">
        <v>0</v>
      </c>
      <c r="AV144" s="251">
        <v>0</v>
      </c>
      <c r="AW144" s="251">
        <v>0</v>
      </c>
      <c r="AX144" s="251">
        <v>0</v>
      </c>
      <c r="AY144" s="251">
        <v>0</v>
      </c>
      <c r="AZ144" s="251">
        <v>0</v>
      </c>
      <c r="BA144" s="251">
        <v>0</v>
      </c>
      <c r="BB144" s="251">
        <v>0</v>
      </c>
      <c r="BC144" s="251">
        <v>0</v>
      </c>
      <c r="BD144" s="251">
        <v>-1139397.47</v>
      </c>
      <c r="BE144" s="251">
        <v>0</v>
      </c>
      <c r="BF144" s="251">
        <v>0</v>
      </c>
      <c r="BG144" s="251">
        <v>0</v>
      </c>
      <c r="BH144" s="251">
        <v>0</v>
      </c>
      <c r="BI144" s="251">
        <v>0</v>
      </c>
      <c r="BJ144" s="251">
        <v>0</v>
      </c>
      <c r="BK144" s="251">
        <v>0</v>
      </c>
      <c r="BL144" s="251">
        <v>0</v>
      </c>
      <c r="BM144" s="251">
        <v>0</v>
      </c>
      <c r="BN144" s="251">
        <v>0</v>
      </c>
      <c r="BO144" s="251">
        <v>0</v>
      </c>
      <c r="BP144" s="251">
        <v>-451853.74100534996</v>
      </c>
      <c r="BQ144" s="251">
        <v>0</v>
      </c>
      <c r="BR144" s="251">
        <v>0</v>
      </c>
      <c r="BS144" s="251">
        <v>0</v>
      </c>
      <c r="BT144" s="251">
        <v>0</v>
      </c>
      <c r="BU144" s="251">
        <v>0</v>
      </c>
      <c r="BV144" s="251">
        <v>0</v>
      </c>
      <c r="BW144" s="251">
        <v>0</v>
      </c>
      <c r="BX144" s="251">
        <v>0</v>
      </c>
      <c r="BY144" s="251">
        <v>0</v>
      </c>
      <c r="BZ144" s="251">
        <v>0</v>
      </c>
      <c r="CA144" s="251">
        <v>0</v>
      </c>
      <c r="CB144" s="251">
        <v>159082.63963904799</v>
      </c>
      <c r="CC144" s="251">
        <v>0</v>
      </c>
      <c r="CD144" s="251">
        <v>0</v>
      </c>
      <c r="CE144" s="251">
        <v>0</v>
      </c>
      <c r="CF144" s="251">
        <v>0</v>
      </c>
      <c r="CG144" s="251">
        <v>0</v>
      </c>
      <c r="CH144" s="251">
        <v>0</v>
      </c>
      <c r="CI144" s="251">
        <v>0</v>
      </c>
      <c r="CJ144" s="251"/>
      <c r="CK144" s="251"/>
      <c r="CL144" s="251"/>
      <c r="CM144" s="251"/>
    </row>
    <row r="145" spans="1:91" x14ac:dyDescent="0.2">
      <c r="A145" s="113"/>
      <c r="B145" s="260" t="s">
        <v>368</v>
      </c>
      <c r="C145" s="108"/>
      <c r="D145" s="251">
        <v>0</v>
      </c>
      <c r="E145" s="251">
        <v>0</v>
      </c>
      <c r="F145" s="251">
        <v>0</v>
      </c>
      <c r="G145" s="251">
        <v>0</v>
      </c>
      <c r="H145" s="251">
        <v>0</v>
      </c>
      <c r="I145" s="251">
        <v>0</v>
      </c>
      <c r="J145" s="251">
        <v>0</v>
      </c>
      <c r="K145" s="251">
        <v>0</v>
      </c>
      <c r="L145" s="251">
        <v>0</v>
      </c>
      <c r="M145" s="251">
        <v>0</v>
      </c>
      <c r="N145" s="251">
        <v>0</v>
      </c>
      <c r="O145" s="251">
        <v>0</v>
      </c>
      <c r="P145" s="251">
        <v>0</v>
      </c>
      <c r="Q145" s="251">
        <v>0</v>
      </c>
      <c r="R145" s="251">
        <v>0</v>
      </c>
      <c r="S145" s="251">
        <v>0</v>
      </c>
      <c r="T145" s="251">
        <v>0</v>
      </c>
      <c r="U145" s="251">
        <v>0</v>
      </c>
      <c r="V145" s="251">
        <v>0</v>
      </c>
      <c r="W145" s="251">
        <v>0</v>
      </c>
      <c r="X145" s="251">
        <v>0</v>
      </c>
      <c r="Y145" s="251">
        <v>0</v>
      </c>
      <c r="Z145" s="251">
        <v>0</v>
      </c>
      <c r="AA145" s="251">
        <v>0</v>
      </c>
      <c r="AB145" s="251">
        <v>0</v>
      </c>
      <c r="AC145" s="251">
        <v>0</v>
      </c>
      <c r="AD145" s="251">
        <v>-166443.40998380136</v>
      </c>
      <c r="AE145" s="251">
        <v>-1487.7317948289128</v>
      </c>
      <c r="AF145" s="251">
        <v>104.12251487671165</v>
      </c>
      <c r="AG145" s="251">
        <v>-33.006616445709369</v>
      </c>
      <c r="AH145" s="251">
        <v>-1.414929565435159</v>
      </c>
      <c r="AI145" s="251">
        <v>0</v>
      </c>
      <c r="AJ145" s="251">
        <v>0</v>
      </c>
      <c r="AK145" s="251">
        <v>0</v>
      </c>
      <c r="AL145" s="251">
        <v>0</v>
      </c>
      <c r="AM145" s="251">
        <v>0</v>
      </c>
      <c r="AN145" s="251">
        <v>0</v>
      </c>
      <c r="AO145" s="251">
        <v>0</v>
      </c>
      <c r="AP145" s="251">
        <v>0</v>
      </c>
      <c r="AQ145" s="251">
        <v>0</v>
      </c>
      <c r="AR145" s="251">
        <v>0</v>
      </c>
      <c r="AS145" s="251">
        <v>0</v>
      </c>
      <c r="AT145" s="251">
        <v>0</v>
      </c>
      <c r="AU145" s="251">
        <v>0</v>
      </c>
      <c r="AV145" s="251">
        <v>0</v>
      </c>
      <c r="AW145" s="251">
        <v>0</v>
      </c>
      <c r="AX145" s="251">
        <v>0</v>
      </c>
      <c r="AY145" s="251">
        <v>0</v>
      </c>
      <c r="AZ145" s="251">
        <v>0</v>
      </c>
      <c r="BA145" s="251">
        <v>0</v>
      </c>
      <c r="BB145" s="251">
        <v>0</v>
      </c>
      <c r="BC145" s="251">
        <v>0</v>
      </c>
      <c r="BD145" s="251">
        <v>0</v>
      </c>
      <c r="BE145" s="251">
        <v>0</v>
      </c>
      <c r="BF145" s="251">
        <v>0</v>
      </c>
      <c r="BG145" s="251">
        <v>0</v>
      </c>
      <c r="BH145" s="251">
        <v>0</v>
      </c>
      <c r="BI145" s="251">
        <v>0</v>
      </c>
      <c r="BJ145" s="251">
        <v>0</v>
      </c>
      <c r="BK145" s="251">
        <v>0</v>
      </c>
      <c r="BL145" s="251">
        <v>0</v>
      </c>
      <c r="BM145" s="251">
        <v>0</v>
      </c>
      <c r="BN145" s="251">
        <v>0</v>
      </c>
      <c r="BO145" s="251">
        <v>0</v>
      </c>
      <c r="BP145" s="251">
        <v>0</v>
      </c>
      <c r="BQ145" s="251">
        <v>0</v>
      </c>
      <c r="BR145" s="251">
        <v>0</v>
      </c>
      <c r="BS145" s="251">
        <v>0</v>
      </c>
      <c r="BT145" s="251">
        <v>0</v>
      </c>
      <c r="BU145" s="251">
        <v>0</v>
      </c>
      <c r="BV145" s="251">
        <v>0</v>
      </c>
      <c r="BW145" s="251">
        <v>0</v>
      </c>
      <c r="BX145" s="251">
        <v>0</v>
      </c>
      <c r="BY145" s="251">
        <v>0</v>
      </c>
      <c r="BZ145" s="251">
        <v>0</v>
      </c>
      <c r="CA145" s="251">
        <v>0</v>
      </c>
      <c r="CB145" s="251">
        <v>0</v>
      </c>
      <c r="CC145" s="251">
        <v>0</v>
      </c>
      <c r="CD145" s="251">
        <v>0</v>
      </c>
      <c r="CE145" s="251">
        <v>0</v>
      </c>
      <c r="CF145" s="251">
        <v>0</v>
      </c>
      <c r="CG145" s="251">
        <v>0</v>
      </c>
      <c r="CH145" s="251">
        <v>0</v>
      </c>
      <c r="CI145" s="251">
        <v>0</v>
      </c>
      <c r="CJ145" s="251"/>
      <c r="CK145" s="251"/>
      <c r="CL145" s="251"/>
      <c r="CM145" s="251"/>
    </row>
    <row r="146" spans="1:91" x14ac:dyDescent="0.2">
      <c r="A146" s="113"/>
      <c r="B146" s="260" t="s">
        <v>372</v>
      </c>
      <c r="C146" s="108"/>
      <c r="D146" s="251">
        <v>0</v>
      </c>
      <c r="E146" s="251">
        <v>0</v>
      </c>
      <c r="F146" s="251">
        <v>0</v>
      </c>
      <c r="G146" s="251">
        <v>0</v>
      </c>
      <c r="H146" s="251">
        <v>0</v>
      </c>
      <c r="I146" s="251">
        <v>0</v>
      </c>
      <c r="J146" s="251">
        <v>0</v>
      </c>
      <c r="K146" s="251">
        <v>0</v>
      </c>
      <c r="L146" s="251">
        <v>0</v>
      </c>
      <c r="M146" s="251">
        <v>0</v>
      </c>
      <c r="N146" s="251">
        <v>0</v>
      </c>
      <c r="O146" s="251">
        <v>0</v>
      </c>
      <c r="P146" s="251">
        <v>0</v>
      </c>
      <c r="Q146" s="251">
        <v>0</v>
      </c>
      <c r="R146" s="251">
        <v>0</v>
      </c>
      <c r="S146" s="251">
        <v>0</v>
      </c>
      <c r="T146" s="251">
        <v>0</v>
      </c>
      <c r="U146" s="251">
        <v>0</v>
      </c>
      <c r="V146" s="251">
        <v>0</v>
      </c>
      <c r="W146" s="251">
        <v>0</v>
      </c>
      <c r="X146" s="251">
        <v>0</v>
      </c>
      <c r="Y146" s="251">
        <v>0</v>
      </c>
      <c r="Z146" s="251">
        <v>0</v>
      </c>
      <c r="AA146" s="251">
        <v>0</v>
      </c>
      <c r="AB146" s="251">
        <v>0</v>
      </c>
      <c r="AC146" s="251">
        <v>0</v>
      </c>
      <c r="AD146" s="251">
        <v>0</v>
      </c>
      <c r="AE146" s="251">
        <v>0</v>
      </c>
      <c r="AF146" s="251">
        <v>0</v>
      </c>
      <c r="AG146" s="251">
        <v>0</v>
      </c>
      <c r="AH146" s="251">
        <v>0</v>
      </c>
      <c r="AI146" s="251">
        <v>0</v>
      </c>
      <c r="AJ146" s="251">
        <v>0</v>
      </c>
      <c r="AK146" s="251">
        <v>0</v>
      </c>
      <c r="AL146" s="251">
        <v>0</v>
      </c>
      <c r="AM146" s="251">
        <v>0</v>
      </c>
      <c r="AN146" s="251">
        <v>0</v>
      </c>
      <c r="AO146" s="251">
        <v>0</v>
      </c>
      <c r="AP146" s="251">
        <v>0</v>
      </c>
      <c r="AQ146" s="251">
        <v>0</v>
      </c>
      <c r="AR146" s="251">
        <v>0</v>
      </c>
      <c r="AS146" s="251">
        <v>0</v>
      </c>
      <c r="AT146" s="251">
        <v>0</v>
      </c>
      <c r="AU146" s="251">
        <v>0</v>
      </c>
      <c r="AV146" s="251">
        <v>0</v>
      </c>
      <c r="AW146" s="251">
        <v>0</v>
      </c>
      <c r="AX146" s="251">
        <v>0</v>
      </c>
      <c r="AY146" s="251">
        <v>0</v>
      </c>
      <c r="AZ146" s="251"/>
      <c r="BA146" s="251"/>
      <c r="BB146" s="251"/>
      <c r="BC146" s="251"/>
      <c r="BD146" s="251">
        <v>-150550.9</v>
      </c>
      <c r="BE146" s="251"/>
      <c r="BF146" s="251"/>
      <c r="BG146" s="251"/>
      <c r="BH146" s="251">
        <v>0</v>
      </c>
      <c r="BI146" s="251">
        <v>0</v>
      </c>
      <c r="BJ146" s="251">
        <v>0</v>
      </c>
      <c r="BK146" s="251">
        <v>0</v>
      </c>
      <c r="BL146" s="251">
        <v>0</v>
      </c>
      <c r="BM146" s="251">
        <v>0</v>
      </c>
      <c r="BN146" s="251">
        <v>0</v>
      </c>
      <c r="BO146" s="251">
        <v>0</v>
      </c>
      <c r="BP146" s="251">
        <v>0</v>
      </c>
      <c r="BQ146" s="251">
        <v>0</v>
      </c>
      <c r="BR146" s="251">
        <v>0</v>
      </c>
      <c r="BS146" s="251">
        <v>0</v>
      </c>
      <c r="BT146" s="251">
        <v>0</v>
      </c>
      <c r="BU146" s="251">
        <v>0</v>
      </c>
      <c r="BV146" s="251">
        <v>0</v>
      </c>
      <c r="BW146" s="251">
        <v>0</v>
      </c>
      <c r="BX146" s="251">
        <v>0</v>
      </c>
      <c r="BY146" s="251">
        <v>0</v>
      </c>
      <c r="BZ146" s="251">
        <v>0</v>
      </c>
      <c r="CA146" s="251">
        <v>0</v>
      </c>
      <c r="CB146" s="251">
        <v>0</v>
      </c>
      <c r="CC146" s="251">
        <v>0</v>
      </c>
      <c r="CD146" s="251">
        <v>0</v>
      </c>
      <c r="CE146" s="251">
        <v>0</v>
      </c>
      <c r="CF146" s="251">
        <v>0</v>
      </c>
      <c r="CG146" s="251">
        <v>0</v>
      </c>
      <c r="CH146" s="251">
        <v>0</v>
      </c>
      <c r="CI146" s="251">
        <v>0</v>
      </c>
      <c r="CJ146" s="251"/>
      <c r="CK146" s="251"/>
      <c r="CL146" s="251"/>
      <c r="CM146" s="251"/>
    </row>
    <row r="147" spans="1:91" x14ac:dyDescent="0.2">
      <c r="A147" s="108"/>
      <c r="B147" s="260" t="s">
        <v>375</v>
      </c>
      <c r="C147" s="116"/>
      <c r="D147" s="251">
        <v>0</v>
      </c>
      <c r="E147" s="251">
        <v>0</v>
      </c>
      <c r="F147" s="251">
        <v>0</v>
      </c>
      <c r="G147" s="251">
        <v>0</v>
      </c>
      <c r="H147" s="251">
        <v>0</v>
      </c>
      <c r="I147" s="251">
        <v>0</v>
      </c>
      <c r="J147" s="251">
        <v>-351.50704753688728</v>
      </c>
      <c r="K147" s="251">
        <v>-1922.6011393008787</v>
      </c>
      <c r="L147" s="251">
        <v>-4014.2854329262591</v>
      </c>
      <c r="M147" s="251">
        <v>-11400.528286953404</v>
      </c>
      <c r="N147" s="251">
        <v>-21860.205029222881</v>
      </c>
      <c r="O147" s="251">
        <v>-31864.278052890408</v>
      </c>
      <c r="P147" s="251">
        <v>-35370.404013752493</v>
      </c>
      <c r="Q147" s="251">
        <v>-29298.489423688803</v>
      </c>
      <c r="R147" s="251">
        <v>-21629.457156632874</v>
      </c>
      <c r="S147" s="251">
        <v>-11103.898315397297</v>
      </c>
      <c r="T147" s="251">
        <v>264.48737281542498</v>
      </c>
      <c r="U147" s="251">
        <v>10000.762628837429</v>
      </c>
      <c r="V147" s="251">
        <v>15598.109845191982</v>
      </c>
      <c r="W147" s="251">
        <v>17067.568071775455</v>
      </c>
      <c r="X147" s="251">
        <v>20290.691266906233</v>
      </c>
      <c r="Y147" s="251">
        <v>23298.709655064249</v>
      </c>
      <c r="Z147" s="251">
        <v>22341.607942486997</v>
      </c>
      <c r="AA147" s="251">
        <v>24581.716365949385</v>
      </c>
      <c r="AB147" s="251">
        <v>37101.892236759973</v>
      </c>
      <c r="AC147" s="251">
        <v>60902.751734283265</v>
      </c>
      <c r="AD147" s="251">
        <v>85996.915601612171</v>
      </c>
      <c r="AE147" s="251">
        <v>71645.997980666463</v>
      </c>
      <c r="AF147" s="251">
        <v>79458.423158485515</v>
      </c>
      <c r="AG147" s="251">
        <v>82736.018767023852</v>
      </c>
      <c r="AH147" s="251">
        <v>81211.844725767543</v>
      </c>
      <c r="AI147" s="251">
        <v>76399.893094931394</v>
      </c>
      <c r="AJ147" s="251">
        <v>74057.143540915989</v>
      </c>
      <c r="AK147" s="251">
        <v>71214.817017606532</v>
      </c>
      <c r="AL147" s="251">
        <v>61843.957530897089</v>
      </c>
      <c r="AM147" s="251">
        <v>52445.834288317157</v>
      </c>
      <c r="AN147" s="251">
        <v>51183.530417029775</v>
      </c>
      <c r="AO147" s="251">
        <v>61493.847567812714</v>
      </c>
      <c r="AP147" s="251">
        <v>75311.561796995084</v>
      </c>
      <c r="AQ147" s="251">
        <v>95809.927123135174</v>
      </c>
      <c r="AR147" s="251">
        <v>107874.45740868541</v>
      </c>
      <c r="AS147" s="251">
        <v>113027.68639375578</v>
      </c>
      <c r="AT147" s="251">
        <v>115583.90180462452</v>
      </c>
      <c r="AU147" s="251">
        <v>111373.41259388805</v>
      </c>
      <c r="AV147" s="251">
        <v>110773.47045877605</v>
      </c>
      <c r="AW147" s="251">
        <v>105567.1184510492</v>
      </c>
      <c r="AX147" s="251">
        <v>99942.316375835158</v>
      </c>
      <c r="AY147" s="251">
        <v>91456.237823943418</v>
      </c>
      <c r="AZ147" s="251">
        <v>56996.11</v>
      </c>
      <c r="BA147" s="251">
        <v>56827.82</v>
      </c>
      <c r="BB147" s="251">
        <v>63349.08</v>
      </c>
      <c r="BC147" s="251">
        <v>75392.02</v>
      </c>
      <c r="BD147" s="251">
        <v>70683.749961908572</v>
      </c>
      <c r="BE147" s="251">
        <v>61061.125896578451</v>
      </c>
      <c r="BF147" s="251">
        <v>63133.504148562322</v>
      </c>
      <c r="BG147" s="251">
        <v>54174.849812881635</v>
      </c>
      <c r="BH147" s="251">
        <v>46227.887284948636</v>
      </c>
      <c r="BI147" s="251">
        <v>36073.707505815932</v>
      </c>
      <c r="BJ147" s="251">
        <v>17096.537534725201</v>
      </c>
      <c r="BK147" s="251">
        <v>1388.2710053499641</v>
      </c>
      <c r="BL147" s="251">
        <v>-2281.46</v>
      </c>
      <c r="BM147" s="251">
        <v>-746.67</v>
      </c>
      <c r="BN147" s="251">
        <v>-5478.24</v>
      </c>
      <c r="BO147" s="251">
        <v>-11257.95</v>
      </c>
      <c r="BP147" s="251">
        <v>-19284.830000000002</v>
      </c>
      <c r="BQ147" s="251">
        <v>-24726.17</v>
      </c>
      <c r="BR147" s="251">
        <v>-25802.95</v>
      </c>
      <c r="BS147" s="251">
        <v>-23893.05</v>
      </c>
      <c r="BT147" s="251">
        <v>-21387.75</v>
      </c>
      <c r="BU147" s="251">
        <v>-19734.759999999998</v>
      </c>
      <c r="BV147" s="251">
        <v>-10247.299999999999</v>
      </c>
      <c r="BW147" s="251">
        <v>5758.47</v>
      </c>
      <c r="BX147" s="109">
        <f>'Schedule 7'!C24</f>
        <v>24429.7</v>
      </c>
      <c r="BY147" s="109">
        <f>'Schedule 7'!D24</f>
        <v>27905.71</v>
      </c>
      <c r="BZ147" s="109">
        <f>'Schedule 7'!E24</f>
        <v>25297.83</v>
      </c>
      <c r="CA147" s="109">
        <f>'Schedule 7'!F24</f>
        <v>35234.83</v>
      </c>
      <c r="CB147" s="109">
        <f>'Schedule 7'!G24</f>
        <v>39552.49</v>
      </c>
      <c r="CC147" s="109">
        <f>'Schedule 7'!H24</f>
        <v>39234.93</v>
      </c>
      <c r="CD147" s="109">
        <f>'Schedule 7'!I24</f>
        <v>40834.51</v>
      </c>
      <c r="CE147" s="109">
        <f>'Schedule 7'!J24</f>
        <v>39144.15</v>
      </c>
      <c r="CF147" s="109">
        <f>'Schedule 7'!K24</f>
        <v>35989.550000000003</v>
      </c>
      <c r="CG147" s="109">
        <f>'Schedule 7'!L24</f>
        <v>29575.08</v>
      </c>
      <c r="CH147" s="109">
        <f>'Schedule 7'!M24</f>
        <v>26929.63</v>
      </c>
      <c r="CI147" s="109">
        <f>'Schedule 7'!N24</f>
        <v>34986.730000000003</v>
      </c>
      <c r="CJ147" s="109"/>
      <c r="CK147" s="109"/>
      <c r="CL147" s="251"/>
      <c r="CM147" s="251"/>
    </row>
    <row r="148" spans="1:91" x14ac:dyDescent="0.2">
      <c r="B148" s="39" t="s">
        <v>254</v>
      </c>
      <c r="D148" s="110">
        <f t="shared" ref="D148:AI148" si="147">SUM(D144:D147)</f>
        <v>0</v>
      </c>
      <c r="E148" s="110">
        <f t="shared" si="147"/>
        <v>0</v>
      </c>
      <c r="F148" s="110">
        <f t="shared" si="147"/>
        <v>0</v>
      </c>
      <c r="G148" s="110">
        <f t="shared" si="147"/>
        <v>0</v>
      </c>
      <c r="H148" s="110">
        <f t="shared" si="147"/>
        <v>0</v>
      </c>
      <c r="I148" s="110">
        <f t="shared" si="147"/>
        <v>0</v>
      </c>
      <c r="J148" s="110">
        <f t="shared" si="147"/>
        <v>-351.50704753688728</v>
      </c>
      <c r="K148" s="110">
        <f t="shared" si="147"/>
        <v>-1922.6011393008787</v>
      </c>
      <c r="L148" s="110">
        <f t="shared" si="147"/>
        <v>-4014.2854329262591</v>
      </c>
      <c r="M148" s="110">
        <f t="shared" si="147"/>
        <v>-11400.528286953404</v>
      </c>
      <c r="N148" s="110">
        <f t="shared" si="147"/>
        <v>-21860.205029222881</v>
      </c>
      <c r="O148" s="110">
        <f t="shared" si="147"/>
        <v>-31864.278052890408</v>
      </c>
      <c r="P148" s="110">
        <f t="shared" si="147"/>
        <v>-35370.404013752493</v>
      </c>
      <c r="Q148" s="110">
        <f t="shared" si="147"/>
        <v>-29298.489423688803</v>
      </c>
      <c r="R148" s="110">
        <f t="shared" si="147"/>
        <v>-21629.457156632874</v>
      </c>
      <c r="S148" s="110">
        <f t="shared" si="147"/>
        <v>-11103.898315397297</v>
      </c>
      <c r="T148" s="110">
        <f t="shared" si="147"/>
        <v>71677.89236164614</v>
      </c>
      <c r="U148" s="110">
        <f t="shared" si="147"/>
        <v>10000.762628837429</v>
      </c>
      <c r="V148" s="110">
        <f t="shared" si="147"/>
        <v>15598.109845191982</v>
      </c>
      <c r="W148" s="110">
        <f t="shared" si="147"/>
        <v>17067.568071775455</v>
      </c>
      <c r="X148" s="110">
        <f t="shared" si="147"/>
        <v>20290.691266906233</v>
      </c>
      <c r="Y148" s="110">
        <f t="shared" si="147"/>
        <v>23298.709655064249</v>
      </c>
      <c r="Z148" s="110">
        <f t="shared" si="147"/>
        <v>22341.607942486997</v>
      </c>
      <c r="AA148" s="110">
        <f t="shared" si="147"/>
        <v>24581.716365949385</v>
      </c>
      <c r="AB148" s="110">
        <f t="shared" si="147"/>
        <v>37101.892236759973</v>
      </c>
      <c r="AC148" s="110">
        <f t="shared" si="147"/>
        <v>60902.751734283265</v>
      </c>
      <c r="AD148" s="110">
        <f t="shared" si="147"/>
        <v>-80446.494382189194</v>
      </c>
      <c r="AE148" s="110">
        <f t="shared" si="147"/>
        <v>70158.26618583755</v>
      </c>
      <c r="AF148" s="110">
        <f t="shared" si="147"/>
        <v>125266.48414448861</v>
      </c>
      <c r="AG148" s="110">
        <f t="shared" si="147"/>
        <v>82703.012150578143</v>
      </c>
      <c r="AH148" s="110">
        <f t="shared" si="147"/>
        <v>81210.429796202108</v>
      </c>
      <c r="AI148" s="110">
        <f t="shared" si="147"/>
        <v>76399.893094931394</v>
      </c>
      <c r="AJ148" s="110">
        <f t="shared" ref="AJ148:BO148" si="148">SUM(AJ144:AJ147)</f>
        <v>74057.143540915989</v>
      </c>
      <c r="AK148" s="110">
        <f t="shared" si="148"/>
        <v>71214.817017606532</v>
      </c>
      <c r="AL148" s="110">
        <f t="shared" si="148"/>
        <v>61843.957530897089</v>
      </c>
      <c r="AM148" s="110">
        <f t="shared" si="148"/>
        <v>52445.834288317157</v>
      </c>
      <c r="AN148" s="110">
        <f t="shared" si="148"/>
        <v>51183.530417029775</v>
      </c>
      <c r="AO148" s="110">
        <f t="shared" si="148"/>
        <v>61493.847567812714</v>
      </c>
      <c r="AP148" s="110">
        <f t="shared" si="148"/>
        <v>75311.561796995084</v>
      </c>
      <c r="AQ148" s="110">
        <f t="shared" si="148"/>
        <v>95809.927123135174</v>
      </c>
      <c r="AR148" s="110">
        <f t="shared" si="148"/>
        <v>-641024.93416949851</v>
      </c>
      <c r="AS148" s="110">
        <f t="shared" si="148"/>
        <v>113027.68639375578</v>
      </c>
      <c r="AT148" s="110">
        <f t="shared" si="148"/>
        <v>115583.90180462452</v>
      </c>
      <c r="AU148" s="110">
        <f t="shared" si="148"/>
        <v>111373.41259388805</v>
      </c>
      <c r="AV148" s="110">
        <f t="shared" si="148"/>
        <v>110773.47045877605</v>
      </c>
      <c r="AW148" s="110">
        <f t="shared" si="148"/>
        <v>105567.1184510492</v>
      </c>
      <c r="AX148" s="110">
        <f t="shared" si="148"/>
        <v>99942.316375835158</v>
      </c>
      <c r="AY148" s="110">
        <f t="shared" si="148"/>
        <v>91456.237823943418</v>
      </c>
      <c r="AZ148" s="110">
        <f t="shared" si="148"/>
        <v>56996.11</v>
      </c>
      <c r="BA148" s="110">
        <f t="shared" si="148"/>
        <v>56827.82</v>
      </c>
      <c r="BB148" s="110">
        <f t="shared" si="148"/>
        <v>63349.08</v>
      </c>
      <c r="BC148" s="110">
        <f t="shared" si="148"/>
        <v>75392.02</v>
      </c>
      <c r="BD148" s="110">
        <f t="shared" si="148"/>
        <v>-1219264.6200380912</v>
      </c>
      <c r="BE148" s="110">
        <f t="shared" si="148"/>
        <v>61061.125896578451</v>
      </c>
      <c r="BF148" s="110">
        <f t="shared" si="148"/>
        <v>63133.504148562322</v>
      </c>
      <c r="BG148" s="110">
        <f t="shared" si="148"/>
        <v>54174.849812881635</v>
      </c>
      <c r="BH148" s="110">
        <f t="shared" si="148"/>
        <v>46227.887284948636</v>
      </c>
      <c r="BI148" s="110">
        <f t="shared" si="148"/>
        <v>36073.707505815932</v>
      </c>
      <c r="BJ148" s="110">
        <f t="shared" si="148"/>
        <v>17096.537534725201</v>
      </c>
      <c r="BK148" s="110">
        <f t="shared" si="148"/>
        <v>1388.2710053499641</v>
      </c>
      <c r="BL148" s="110">
        <f t="shared" si="148"/>
        <v>-2281.46</v>
      </c>
      <c r="BM148" s="110">
        <f t="shared" si="148"/>
        <v>-746.67</v>
      </c>
      <c r="BN148" s="110">
        <f t="shared" si="148"/>
        <v>-5478.24</v>
      </c>
      <c r="BO148" s="110">
        <f t="shared" si="148"/>
        <v>-11257.95</v>
      </c>
      <c r="BP148" s="110">
        <f t="shared" ref="BP148:CM148" si="149">SUM(BP144:BP147)</f>
        <v>-471138.57100534998</v>
      </c>
      <c r="BQ148" s="110">
        <f t="shared" si="149"/>
        <v>-24726.17</v>
      </c>
      <c r="BR148" s="110">
        <f t="shared" si="149"/>
        <v>-25802.95</v>
      </c>
      <c r="BS148" s="110">
        <f t="shared" si="149"/>
        <v>-23893.05</v>
      </c>
      <c r="BT148" s="110">
        <f t="shared" si="149"/>
        <v>-21387.75</v>
      </c>
      <c r="BU148" s="110">
        <f t="shared" si="149"/>
        <v>-19734.759999999998</v>
      </c>
      <c r="BV148" s="110">
        <f t="shared" si="149"/>
        <v>-10247.299999999999</v>
      </c>
      <c r="BW148" s="110">
        <f t="shared" si="149"/>
        <v>5758.47</v>
      </c>
      <c r="BX148" s="110">
        <f t="shared" si="149"/>
        <v>24429.7</v>
      </c>
      <c r="BY148" s="110">
        <f t="shared" si="149"/>
        <v>27905.71</v>
      </c>
      <c r="BZ148" s="110">
        <f t="shared" si="149"/>
        <v>25297.83</v>
      </c>
      <c r="CA148" s="110">
        <f t="shared" si="149"/>
        <v>35234.83</v>
      </c>
      <c r="CB148" s="110">
        <f t="shared" si="149"/>
        <v>198635.12963904798</v>
      </c>
      <c r="CC148" s="110">
        <f t="shared" si="149"/>
        <v>39234.93</v>
      </c>
      <c r="CD148" s="110">
        <f t="shared" si="149"/>
        <v>40834.51</v>
      </c>
      <c r="CE148" s="110">
        <f t="shared" si="149"/>
        <v>39144.15</v>
      </c>
      <c r="CF148" s="110">
        <f t="shared" si="149"/>
        <v>35989.550000000003</v>
      </c>
      <c r="CG148" s="110">
        <f t="shared" si="149"/>
        <v>29575.08</v>
      </c>
      <c r="CH148" s="110">
        <f t="shared" si="149"/>
        <v>26929.63</v>
      </c>
      <c r="CI148" s="110">
        <f t="shared" si="149"/>
        <v>34986.730000000003</v>
      </c>
      <c r="CJ148" s="110">
        <f t="shared" si="149"/>
        <v>0</v>
      </c>
      <c r="CK148" s="110">
        <f t="shared" si="149"/>
        <v>0</v>
      </c>
      <c r="CL148" s="110">
        <f t="shared" si="149"/>
        <v>0</v>
      </c>
      <c r="CM148" s="110">
        <f t="shared" si="149"/>
        <v>0</v>
      </c>
    </row>
    <row r="149" spans="1:91" x14ac:dyDescent="0.2">
      <c r="B149" s="39" t="s">
        <v>255</v>
      </c>
      <c r="D149" s="107">
        <f t="shared" ref="D149:AI149" si="150">D143+D148</f>
        <v>0</v>
      </c>
      <c r="E149" s="107">
        <f t="shared" si="150"/>
        <v>0</v>
      </c>
      <c r="F149" s="107">
        <f t="shared" si="150"/>
        <v>0</v>
      </c>
      <c r="G149" s="107">
        <f t="shared" si="150"/>
        <v>0</v>
      </c>
      <c r="H149" s="107">
        <f t="shared" si="150"/>
        <v>0</v>
      </c>
      <c r="I149" s="107">
        <f t="shared" si="150"/>
        <v>0</v>
      </c>
      <c r="J149" s="107">
        <f t="shared" si="150"/>
        <v>-351.50704753688728</v>
      </c>
      <c r="K149" s="107">
        <f t="shared" si="150"/>
        <v>-2274.108186837766</v>
      </c>
      <c r="L149" s="107">
        <f t="shared" si="150"/>
        <v>-6288.3936197640251</v>
      </c>
      <c r="M149" s="107">
        <f t="shared" si="150"/>
        <v>-17688.921906717427</v>
      </c>
      <c r="N149" s="107">
        <f t="shared" si="150"/>
        <v>-39549.126935940309</v>
      </c>
      <c r="O149" s="107">
        <f t="shared" si="150"/>
        <v>-71413.40498883072</v>
      </c>
      <c r="P149" s="107">
        <f t="shared" si="150"/>
        <v>-106783.80900258321</v>
      </c>
      <c r="Q149" s="107">
        <f t="shared" si="150"/>
        <v>-136082.298426272</v>
      </c>
      <c r="R149" s="107">
        <f t="shared" si="150"/>
        <v>-157711.75558290488</v>
      </c>
      <c r="S149" s="107">
        <f t="shared" si="150"/>
        <v>-168815.65389830217</v>
      </c>
      <c r="T149" s="107">
        <f t="shared" si="150"/>
        <v>-97137.761536656035</v>
      </c>
      <c r="U149" s="107">
        <f t="shared" si="150"/>
        <v>-87136.998907818604</v>
      </c>
      <c r="V149" s="107">
        <f t="shared" si="150"/>
        <v>-71538.889062626622</v>
      </c>
      <c r="W149" s="107">
        <f t="shared" si="150"/>
        <v>-54471.320990851164</v>
      </c>
      <c r="X149" s="107">
        <f t="shared" si="150"/>
        <v>-34180.629723944934</v>
      </c>
      <c r="Y149" s="107">
        <f t="shared" si="150"/>
        <v>-10881.920068880685</v>
      </c>
      <c r="Z149" s="107">
        <f t="shared" si="150"/>
        <v>11459.687873606312</v>
      </c>
      <c r="AA149" s="107">
        <f t="shared" si="150"/>
        <v>36041.404239555697</v>
      </c>
      <c r="AB149" s="107">
        <f t="shared" si="150"/>
        <v>73143.296476315678</v>
      </c>
      <c r="AC149" s="107">
        <f t="shared" si="150"/>
        <v>134046.04821059894</v>
      </c>
      <c r="AD149" s="107">
        <f t="shared" si="150"/>
        <v>53599.553828409742</v>
      </c>
      <c r="AE149" s="107">
        <f t="shared" si="150"/>
        <v>123757.82001424729</v>
      </c>
      <c r="AF149" s="107">
        <f t="shared" si="150"/>
        <v>249024.3041587359</v>
      </c>
      <c r="AG149" s="107">
        <f t="shared" si="150"/>
        <v>331727.31630931405</v>
      </c>
      <c r="AH149" s="107">
        <f t="shared" si="150"/>
        <v>412937.74610551615</v>
      </c>
      <c r="AI149" s="107">
        <f t="shared" si="150"/>
        <v>489337.63920044753</v>
      </c>
      <c r="AJ149" s="107">
        <f t="shared" ref="AJ149:BO149" si="151">AJ143+AJ148</f>
        <v>563394.78274136351</v>
      </c>
      <c r="AK149" s="107">
        <f t="shared" si="151"/>
        <v>634609.59975897009</v>
      </c>
      <c r="AL149" s="107">
        <f t="shared" si="151"/>
        <v>696453.5572898672</v>
      </c>
      <c r="AM149" s="107">
        <f t="shared" si="151"/>
        <v>748899.39157818432</v>
      </c>
      <c r="AN149" s="107">
        <f t="shared" si="151"/>
        <v>800082.92199521407</v>
      </c>
      <c r="AO149" s="107">
        <f t="shared" si="151"/>
        <v>861576.76956302673</v>
      </c>
      <c r="AP149" s="107">
        <f t="shared" si="151"/>
        <v>936888.33136002184</v>
      </c>
      <c r="AQ149" s="107">
        <f t="shared" si="151"/>
        <v>1032698.258483157</v>
      </c>
      <c r="AR149" s="107">
        <f t="shared" si="151"/>
        <v>391673.32431365852</v>
      </c>
      <c r="AS149" s="107">
        <f t="shared" si="151"/>
        <v>504701.0107074143</v>
      </c>
      <c r="AT149" s="107">
        <f t="shared" si="151"/>
        <v>620284.91251203883</v>
      </c>
      <c r="AU149" s="107">
        <f t="shared" si="151"/>
        <v>731658.32510592684</v>
      </c>
      <c r="AV149" s="107">
        <f t="shared" si="151"/>
        <v>842431.79556470294</v>
      </c>
      <c r="AW149" s="107">
        <f t="shared" si="151"/>
        <v>947998.91401575215</v>
      </c>
      <c r="AX149" s="107">
        <f t="shared" si="151"/>
        <v>1047941.2303915874</v>
      </c>
      <c r="AY149" s="107">
        <f t="shared" si="151"/>
        <v>1139397.4682155307</v>
      </c>
      <c r="AZ149" s="107">
        <f t="shared" si="151"/>
        <v>1196393.5782155308</v>
      </c>
      <c r="BA149" s="107">
        <f t="shared" si="151"/>
        <v>1253221.3982155309</v>
      </c>
      <c r="BB149" s="107">
        <f t="shared" si="151"/>
        <v>1316570.478215531</v>
      </c>
      <c r="BC149" s="107">
        <f t="shared" si="151"/>
        <v>1391962.498215531</v>
      </c>
      <c r="BD149" s="107">
        <f t="shared" si="151"/>
        <v>172697.87817743979</v>
      </c>
      <c r="BE149" s="107">
        <f t="shared" si="151"/>
        <v>233759.00407401824</v>
      </c>
      <c r="BF149" s="107">
        <f t="shared" si="151"/>
        <v>296892.50822258054</v>
      </c>
      <c r="BG149" s="107">
        <f t="shared" si="151"/>
        <v>351067.35803546215</v>
      </c>
      <c r="BH149" s="107">
        <f t="shared" si="151"/>
        <v>397295.24532041082</v>
      </c>
      <c r="BI149" s="107">
        <f t="shared" si="151"/>
        <v>433368.95282622677</v>
      </c>
      <c r="BJ149" s="107">
        <f t="shared" si="151"/>
        <v>450465.49036095198</v>
      </c>
      <c r="BK149" s="107">
        <f t="shared" si="151"/>
        <v>451853.76136630197</v>
      </c>
      <c r="BL149" s="107">
        <f t="shared" si="151"/>
        <v>449572.30136630195</v>
      </c>
      <c r="BM149" s="107">
        <f t="shared" si="151"/>
        <v>448825.63136630197</v>
      </c>
      <c r="BN149" s="107">
        <f t="shared" si="151"/>
        <v>443347.39136630198</v>
      </c>
      <c r="BO149" s="107">
        <f t="shared" si="151"/>
        <v>432089.44136630197</v>
      </c>
      <c r="BP149" s="107">
        <f t="shared" ref="BP149:CM149" si="152">BP143+BP148</f>
        <v>-39049.129639048013</v>
      </c>
      <c r="BQ149" s="107">
        <f t="shared" si="152"/>
        <v>-63775.299639048011</v>
      </c>
      <c r="BR149" s="107">
        <f t="shared" si="152"/>
        <v>-89578.249639048008</v>
      </c>
      <c r="BS149" s="107">
        <f t="shared" si="152"/>
        <v>-113471.29963904801</v>
      </c>
      <c r="BT149" s="107">
        <f t="shared" si="152"/>
        <v>-134859.049639048</v>
      </c>
      <c r="BU149" s="107">
        <f t="shared" si="152"/>
        <v>-154593.80963904801</v>
      </c>
      <c r="BV149" s="107">
        <f t="shared" si="152"/>
        <v>-164841.10963904799</v>
      </c>
      <c r="BW149" s="107">
        <f t="shared" si="152"/>
        <v>-159082.63963904799</v>
      </c>
      <c r="BX149" s="107">
        <f t="shared" si="152"/>
        <v>-134652.93963904798</v>
      </c>
      <c r="BY149" s="107">
        <f t="shared" si="152"/>
        <v>-106747.22963904799</v>
      </c>
      <c r="BZ149" s="107">
        <f t="shared" si="152"/>
        <v>-81449.399639047988</v>
      </c>
      <c r="CA149" s="107">
        <f t="shared" si="152"/>
        <v>-46214.569639047986</v>
      </c>
      <c r="CB149" s="107">
        <f t="shared" si="152"/>
        <v>152420.56</v>
      </c>
      <c r="CC149" s="107">
        <f t="shared" si="152"/>
        <v>191655.49</v>
      </c>
      <c r="CD149" s="107">
        <f t="shared" si="152"/>
        <v>232490</v>
      </c>
      <c r="CE149" s="107">
        <f t="shared" si="152"/>
        <v>271634.15000000002</v>
      </c>
      <c r="CF149" s="107">
        <f t="shared" si="152"/>
        <v>307623.7</v>
      </c>
      <c r="CG149" s="107">
        <f t="shared" si="152"/>
        <v>337198.78</v>
      </c>
      <c r="CH149" s="107">
        <f t="shared" si="152"/>
        <v>364128.41000000003</v>
      </c>
      <c r="CI149" s="107">
        <f t="shared" si="152"/>
        <v>399115.14</v>
      </c>
      <c r="CJ149" s="107">
        <f t="shared" si="152"/>
        <v>399115.14</v>
      </c>
      <c r="CK149" s="107">
        <f t="shared" si="152"/>
        <v>399115.14</v>
      </c>
      <c r="CL149" s="107">
        <f t="shared" si="152"/>
        <v>399115.14</v>
      </c>
      <c r="CM149" s="107">
        <f t="shared" si="152"/>
        <v>399115.14</v>
      </c>
    </row>
    <row r="150" spans="1:91" x14ac:dyDescent="0.2">
      <c r="CI150" s="107"/>
      <c r="CJ150" s="107"/>
      <c r="CK150" s="107"/>
      <c r="CL150" s="107"/>
      <c r="CM150" s="107"/>
    </row>
    <row r="151" spans="1:91" x14ac:dyDescent="0.2">
      <c r="A151" s="98" t="s">
        <v>370</v>
      </c>
      <c r="C151" s="106">
        <v>18238171</v>
      </c>
      <c r="CI151" s="107"/>
      <c r="CJ151" s="107"/>
      <c r="CK151" s="107"/>
      <c r="CL151" s="107"/>
      <c r="CM151" s="107"/>
    </row>
    <row r="152" spans="1:91" x14ac:dyDescent="0.2">
      <c r="B152" s="39" t="s">
        <v>251</v>
      </c>
      <c r="C152" s="106">
        <v>25400371</v>
      </c>
      <c r="D152" s="107">
        <v>0</v>
      </c>
      <c r="E152" s="107">
        <f t="shared" ref="E152:AJ152" si="153">D160</f>
        <v>0</v>
      </c>
      <c r="F152" s="107">
        <f t="shared" si="153"/>
        <v>0</v>
      </c>
      <c r="G152" s="107">
        <f t="shared" si="153"/>
        <v>0</v>
      </c>
      <c r="H152" s="107">
        <f t="shared" si="153"/>
        <v>0</v>
      </c>
      <c r="I152" s="107">
        <f t="shared" si="153"/>
        <v>0</v>
      </c>
      <c r="J152" s="107">
        <f t="shared" si="153"/>
        <v>0</v>
      </c>
      <c r="K152" s="107">
        <f t="shared" si="153"/>
        <v>-1081.7066867040501</v>
      </c>
      <c r="L152" s="107">
        <f t="shared" si="153"/>
        <v>-4181.5971693267365</v>
      </c>
      <c r="M152" s="107">
        <f t="shared" si="153"/>
        <v>-8016.8833035155731</v>
      </c>
      <c r="N152" s="107">
        <f t="shared" si="153"/>
        <v>-12714.246690404198</v>
      </c>
      <c r="O152" s="107">
        <f t="shared" si="153"/>
        <v>-16778.24834150188</v>
      </c>
      <c r="P152" s="107">
        <f t="shared" si="153"/>
        <v>-19298.148943597153</v>
      </c>
      <c r="Q152" s="107">
        <f t="shared" si="153"/>
        <v>-15048.111682671712</v>
      </c>
      <c r="R152" s="107">
        <f t="shared" si="153"/>
        <v>-13530.89358035692</v>
      </c>
      <c r="S152" s="107">
        <f t="shared" si="153"/>
        <v>-7918.5188479918261</v>
      </c>
      <c r="T152" s="107">
        <f t="shared" si="153"/>
        <v>1905.3042021579213</v>
      </c>
      <c r="U152" s="107">
        <f t="shared" si="153"/>
        <v>27134.379998075088</v>
      </c>
      <c r="V152" s="107">
        <f t="shared" si="153"/>
        <v>39705.199018910949</v>
      </c>
      <c r="W152" s="107">
        <f t="shared" si="153"/>
        <v>51695.42943887876</v>
      </c>
      <c r="X152" s="107">
        <f t="shared" si="153"/>
        <v>61514.226186526786</v>
      </c>
      <c r="Y152" s="107">
        <f t="shared" si="153"/>
        <v>71919.576771563035</v>
      </c>
      <c r="Z152" s="107">
        <f t="shared" si="153"/>
        <v>83925.281589214777</v>
      </c>
      <c r="AA152" s="107">
        <f t="shared" si="153"/>
        <v>97088.978306137171</v>
      </c>
      <c r="AB152" s="107">
        <f t="shared" si="153"/>
        <v>112628.36813675992</v>
      </c>
      <c r="AC152" s="107">
        <f t="shared" si="153"/>
        <v>131976.7717082524</v>
      </c>
      <c r="AD152" s="107">
        <f t="shared" si="153"/>
        <v>156533.63368639909</v>
      </c>
      <c r="AE152" s="107">
        <f t="shared" si="153"/>
        <v>177250.28204210254</v>
      </c>
      <c r="AF152" s="107">
        <f t="shared" si="153"/>
        <v>209619.53725418181</v>
      </c>
      <c r="AG152" s="107">
        <f t="shared" si="153"/>
        <v>135012.82945661014</v>
      </c>
      <c r="AH152" s="107">
        <f t="shared" si="153"/>
        <v>166427.24951031292</v>
      </c>
      <c r="AI152" s="107">
        <f t="shared" si="153"/>
        <v>194056.65855609218</v>
      </c>
      <c r="AJ152" s="107">
        <f t="shared" si="153"/>
        <v>217807.75419146853</v>
      </c>
      <c r="AK152" s="107">
        <f t="shared" ref="AK152:BP152" si="154">AJ160</f>
        <v>241770.46704385529</v>
      </c>
      <c r="AL152" s="107">
        <f t="shared" si="154"/>
        <v>266611.2435640755</v>
      </c>
      <c r="AM152" s="107">
        <f t="shared" si="154"/>
        <v>289987.4340478119</v>
      </c>
      <c r="AN152" s="107">
        <f t="shared" si="154"/>
        <v>312526.6340973475</v>
      </c>
      <c r="AO152" s="107">
        <f t="shared" si="154"/>
        <v>335502.6956239657</v>
      </c>
      <c r="AP152" s="107">
        <f t="shared" si="154"/>
        <v>359696.86446125724</v>
      </c>
      <c r="AQ152" s="107">
        <f t="shared" si="154"/>
        <v>387219.96662672615</v>
      </c>
      <c r="AR152" s="107">
        <f t="shared" si="154"/>
        <v>421956.92321495747</v>
      </c>
      <c r="AS152" s="107">
        <f t="shared" si="154"/>
        <v>147289.20861166564</v>
      </c>
      <c r="AT152" s="107">
        <f t="shared" si="154"/>
        <v>186172.44595769208</v>
      </c>
      <c r="AU152" s="107">
        <f t="shared" si="154"/>
        <v>226352.76897200581</v>
      </c>
      <c r="AV152" s="107">
        <f t="shared" si="154"/>
        <v>266639.22807437798</v>
      </c>
      <c r="AW152" s="107">
        <f t="shared" si="154"/>
        <v>308281.20501098759</v>
      </c>
      <c r="AX152" s="107">
        <f t="shared" si="154"/>
        <v>352198.8701933155</v>
      </c>
      <c r="AY152" s="107">
        <f t="shared" si="154"/>
        <v>399677.35436854378</v>
      </c>
      <c r="AZ152" s="107">
        <f t="shared" si="154"/>
        <v>449269.51861617737</v>
      </c>
      <c r="BA152" s="107">
        <f t="shared" si="154"/>
        <v>489178.27861617738</v>
      </c>
      <c r="BB152" s="107">
        <f t="shared" si="154"/>
        <v>532067.52861617738</v>
      </c>
      <c r="BC152" s="107">
        <f t="shared" si="154"/>
        <v>579584.55861617741</v>
      </c>
      <c r="BD152" s="107">
        <f t="shared" si="154"/>
        <v>634903.67861617741</v>
      </c>
      <c r="BE152" s="107">
        <f t="shared" si="154"/>
        <v>165122.04294622672</v>
      </c>
      <c r="BF152" s="107">
        <f t="shared" si="154"/>
        <v>212665.55471210516</v>
      </c>
      <c r="BG152" s="107">
        <f t="shared" si="154"/>
        <v>262609.45447379345</v>
      </c>
      <c r="BH152" s="107">
        <f t="shared" si="154"/>
        <v>309946.4593607529</v>
      </c>
      <c r="BI152" s="107">
        <f t="shared" si="154"/>
        <v>357421.06582302996</v>
      </c>
      <c r="BJ152" s="107">
        <f t="shared" si="154"/>
        <v>409384.31742145109</v>
      </c>
      <c r="BK152" s="107">
        <f t="shared" si="154"/>
        <v>462149.11870891473</v>
      </c>
      <c r="BL152" s="107">
        <f t="shared" si="154"/>
        <v>515962.21674349194</v>
      </c>
      <c r="BM152" s="107">
        <f t="shared" si="154"/>
        <v>-3.2565080327913165E-3</v>
      </c>
      <c r="BN152" s="107">
        <f t="shared" si="154"/>
        <v>-3.2565080327913165E-3</v>
      </c>
      <c r="BO152" s="107">
        <f t="shared" si="154"/>
        <v>-3.2565080327913165E-3</v>
      </c>
      <c r="BP152" s="107">
        <f t="shared" si="154"/>
        <v>-3.2565080327913165E-3</v>
      </c>
      <c r="BQ152" s="107">
        <f t="shared" ref="BQ152:CM152" si="155">BP160</f>
        <v>-3.2565080327913165E-3</v>
      </c>
      <c r="BR152" s="107">
        <f t="shared" si="155"/>
        <v>-3.2565080327913165E-3</v>
      </c>
      <c r="BS152" s="107">
        <f t="shared" si="155"/>
        <v>-3.2565080327913165E-3</v>
      </c>
      <c r="BT152" s="107">
        <f t="shared" si="155"/>
        <v>-3.2565080327913165E-3</v>
      </c>
      <c r="BU152" s="107">
        <f t="shared" si="155"/>
        <v>-3.2565080327913165E-3</v>
      </c>
      <c r="BV152" s="107">
        <f t="shared" si="155"/>
        <v>-3.2565080327913165E-3</v>
      </c>
      <c r="BW152" s="107">
        <f t="shared" si="155"/>
        <v>-3.2565080327913165E-3</v>
      </c>
      <c r="BX152" s="107">
        <f t="shared" si="155"/>
        <v>-3.2565080327913165E-3</v>
      </c>
      <c r="BY152" s="107">
        <f t="shared" si="155"/>
        <v>-3.2565080327913165E-3</v>
      </c>
      <c r="BZ152" s="107">
        <f t="shared" si="155"/>
        <v>-3.2565080327913165E-3</v>
      </c>
      <c r="CA152" s="107">
        <f t="shared" si="155"/>
        <v>-3.2565080327913165E-3</v>
      </c>
      <c r="CB152" s="107">
        <f t="shared" si="155"/>
        <v>-3.2565080327913165E-3</v>
      </c>
      <c r="CC152" s="107">
        <f t="shared" si="155"/>
        <v>-3.2565080327913165E-3</v>
      </c>
      <c r="CD152" s="107">
        <f t="shared" si="155"/>
        <v>-3.2565080327913165E-3</v>
      </c>
      <c r="CE152" s="107">
        <f t="shared" si="155"/>
        <v>-3.2565080327913165E-3</v>
      </c>
      <c r="CF152" s="107">
        <f t="shared" si="155"/>
        <v>-3.2565080327913165E-3</v>
      </c>
      <c r="CG152" s="107">
        <f t="shared" si="155"/>
        <v>-3.2565080327913165E-3</v>
      </c>
      <c r="CH152" s="107">
        <f t="shared" si="155"/>
        <v>-3.2565080327913165E-3</v>
      </c>
      <c r="CI152" s="107">
        <f t="shared" si="155"/>
        <v>-3.2565080327913165E-3</v>
      </c>
      <c r="CJ152" s="107">
        <f t="shared" si="155"/>
        <v>-3.2565080327913165E-3</v>
      </c>
      <c r="CK152" s="107">
        <f t="shared" si="155"/>
        <v>-3.2565080327913165E-3</v>
      </c>
      <c r="CL152" s="107">
        <f t="shared" si="155"/>
        <v>-3.2565080327913165E-3</v>
      </c>
      <c r="CM152" s="107">
        <f t="shared" si="155"/>
        <v>-3.2565080327913165E-3</v>
      </c>
    </row>
    <row r="153" spans="1:91" x14ac:dyDescent="0.2">
      <c r="A153" s="113"/>
      <c r="B153" s="108" t="s">
        <v>252</v>
      </c>
      <c r="C153" s="108"/>
      <c r="D153" s="251">
        <v>0</v>
      </c>
      <c r="E153" s="251">
        <v>0</v>
      </c>
      <c r="F153" s="251">
        <v>0</v>
      </c>
      <c r="G153" s="251">
        <v>0</v>
      </c>
      <c r="H153" s="251">
        <v>0</v>
      </c>
      <c r="I153" s="251">
        <v>0</v>
      </c>
      <c r="J153" s="251">
        <v>0</v>
      </c>
      <c r="K153" s="251">
        <v>0</v>
      </c>
      <c r="L153" s="251">
        <v>0</v>
      </c>
      <c r="M153" s="251">
        <v>0</v>
      </c>
      <c r="N153" s="251">
        <v>0</v>
      </c>
      <c r="O153" s="251">
        <v>0</v>
      </c>
      <c r="P153" s="251">
        <v>0</v>
      </c>
      <c r="Q153" s="251">
        <v>0</v>
      </c>
      <c r="R153" s="251">
        <v>0</v>
      </c>
      <c r="S153" s="251">
        <v>0</v>
      </c>
      <c r="T153" s="251">
        <v>13589.756486081116</v>
      </c>
      <c r="U153" s="251">
        <v>0</v>
      </c>
      <c r="V153" s="251">
        <v>0</v>
      </c>
      <c r="W153" s="251">
        <v>0</v>
      </c>
      <c r="X153" s="251">
        <v>0</v>
      </c>
      <c r="Y153" s="251">
        <v>0</v>
      </c>
      <c r="Z153" s="251">
        <v>0</v>
      </c>
      <c r="AA153" s="251">
        <v>0</v>
      </c>
      <c r="AB153" s="251">
        <v>0</v>
      </c>
      <c r="AC153" s="251">
        <v>0</v>
      </c>
      <c r="AD153" s="251">
        <v>0</v>
      </c>
      <c r="AE153" s="251">
        <v>0</v>
      </c>
      <c r="AF153" s="251">
        <v>-107686.15935364182</v>
      </c>
      <c r="AG153" s="251">
        <v>0</v>
      </c>
      <c r="AH153" s="251">
        <v>0</v>
      </c>
      <c r="AI153" s="251">
        <v>0</v>
      </c>
      <c r="AJ153" s="251">
        <v>0</v>
      </c>
      <c r="AK153" s="251">
        <v>0</v>
      </c>
      <c r="AL153" s="251">
        <v>0</v>
      </c>
      <c r="AM153" s="251">
        <v>0</v>
      </c>
      <c r="AN153" s="251">
        <v>0</v>
      </c>
      <c r="AO153" s="251">
        <v>0</v>
      </c>
      <c r="AP153" s="251">
        <v>0</v>
      </c>
      <c r="AQ153" s="251">
        <v>0</v>
      </c>
      <c r="AR153" s="251">
        <v>-312526.63409734803</v>
      </c>
      <c r="AS153" s="251">
        <v>0</v>
      </c>
      <c r="AT153" s="251">
        <v>0</v>
      </c>
      <c r="AU153" s="251">
        <v>0</v>
      </c>
      <c r="AV153" s="251">
        <v>0</v>
      </c>
      <c r="AW153" s="251">
        <v>0</v>
      </c>
      <c r="AX153" s="251">
        <v>0</v>
      </c>
      <c r="AY153" s="251">
        <v>0</v>
      </c>
      <c r="AZ153" s="251">
        <v>0</v>
      </c>
      <c r="BA153" s="251">
        <v>0</v>
      </c>
      <c r="BB153" s="251">
        <v>0</v>
      </c>
      <c r="BC153" s="251">
        <v>0</v>
      </c>
      <c r="BD153" s="251">
        <v>-449269.52</v>
      </c>
      <c r="BE153" s="251">
        <v>0</v>
      </c>
      <c r="BF153" s="251">
        <v>0</v>
      </c>
      <c r="BG153" s="251">
        <v>0</v>
      </c>
      <c r="BH153" s="251">
        <v>0</v>
      </c>
      <c r="BI153" s="251">
        <v>0</v>
      </c>
      <c r="BJ153" s="251">
        <v>0</v>
      </c>
      <c r="BK153" s="251">
        <v>0</v>
      </c>
      <c r="BL153" s="251">
        <v>0</v>
      </c>
      <c r="BM153" s="251">
        <v>0</v>
      </c>
      <c r="BN153" s="251">
        <v>0</v>
      </c>
      <c r="BO153" s="251">
        <v>0</v>
      </c>
      <c r="BP153" s="251">
        <v>0</v>
      </c>
      <c r="BQ153" s="251">
        <v>0</v>
      </c>
      <c r="BR153" s="251">
        <v>0</v>
      </c>
      <c r="BS153" s="251">
        <v>0</v>
      </c>
      <c r="BT153" s="251">
        <v>0</v>
      </c>
      <c r="BU153" s="251">
        <v>0</v>
      </c>
      <c r="BV153" s="251">
        <v>0</v>
      </c>
      <c r="BW153" s="251">
        <v>0</v>
      </c>
      <c r="BX153" s="251">
        <v>0</v>
      </c>
      <c r="BY153" s="251">
        <v>0</v>
      </c>
      <c r="BZ153" s="251">
        <v>0</v>
      </c>
      <c r="CA153" s="251">
        <v>0</v>
      </c>
      <c r="CB153" s="251">
        <v>0</v>
      </c>
      <c r="CC153" s="251">
        <v>0</v>
      </c>
      <c r="CD153" s="251">
        <v>0</v>
      </c>
      <c r="CE153" s="251">
        <v>0</v>
      </c>
      <c r="CF153" s="251">
        <v>0</v>
      </c>
      <c r="CG153" s="251">
        <v>0</v>
      </c>
      <c r="CH153" s="251">
        <v>0</v>
      </c>
      <c r="CI153" s="251">
        <v>0</v>
      </c>
      <c r="CJ153" s="251"/>
      <c r="CK153" s="251"/>
      <c r="CL153" s="251"/>
      <c r="CM153" s="251"/>
    </row>
    <row r="154" spans="1:91" x14ac:dyDescent="0.2">
      <c r="A154" s="113"/>
      <c r="B154" s="108" t="s">
        <v>368</v>
      </c>
      <c r="C154" s="108"/>
      <c r="D154" s="251">
        <v>0</v>
      </c>
      <c r="E154" s="251">
        <v>0</v>
      </c>
      <c r="F154" s="251">
        <v>0</v>
      </c>
      <c r="G154" s="251">
        <v>0</v>
      </c>
      <c r="H154" s="251">
        <v>0</v>
      </c>
      <c r="I154" s="251">
        <v>0</v>
      </c>
      <c r="J154" s="251">
        <v>0</v>
      </c>
      <c r="K154" s="251">
        <v>0</v>
      </c>
      <c r="L154" s="251">
        <v>0</v>
      </c>
      <c r="M154" s="251">
        <v>0</v>
      </c>
      <c r="N154" s="251">
        <v>0</v>
      </c>
      <c r="O154" s="251">
        <v>0</v>
      </c>
      <c r="P154" s="251">
        <v>0</v>
      </c>
      <c r="Q154" s="251">
        <v>0</v>
      </c>
      <c r="R154" s="251">
        <v>0</v>
      </c>
      <c r="S154" s="251">
        <v>0</v>
      </c>
      <c r="T154" s="251">
        <v>0</v>
      </c>
      <c r="U154" s="251">
        <v>0</v>
      </c>
      <c r="V154" s="251">
        <v>0</v>
      </c>
      <c r="W154" s="251">
        <v>0</v>
      </c>
      <c r="X154" s="251">
        <v>0</v>
      </c>
      <c r="Y154" s="251">
        <v>0</v>
      </c>
      <c r="Z154" s="251">
        <v>0</v>
      </c>
      <c r="AA154" s="251">
        <v>0</v>
      </c>
      <c r="AB154" s="251">
        <v>0</v>
      </c>
      <c r="AC154" s="251">
        <v>0</v>
      </c>
      <c r="AD154" s="251">
        <v>-9371.6731231050944</v>
      </c>
      <c r="AE154" s="251">
        <v>-75.320059366684291</v>
      </c>
      <c r="AF154" s="251">
        <v>7.5024526033375878</v>
      </c>
      <c r="AG154" s="251">
        <v>-4.5612064030065085</v>
      </c>
      <c r="AH154" s="251">
        <v>-1.5935997761116596</v>
      </c>
      <c r="AI154" s="251">
        <v>0</v>
      </c>
      <c r="AJ154" s="251">
        <v>0</v>
      </c>
      <c r="AK154" s="251">
        <v>0</v>
      </c>
      <c r="AL154" s="251">
        <v>0</v>
      </c>
      <c r="AM154" s="251">
        <v>0</v>
      </c>
      <c r="AN154" s="251">
        <v>0</v>
      </c>
      <c r="AO154" s="251">
        <v>0</v>
      </c>
      <c r="AP154" s="251">
        <v>0</v>
      </c>
      <c r="AQ154" s="251">
        <v>0</v>
      </c>
      <c r="AR154" s="251">
        <v>0</v>
      </c>
      <c r="AS154" s="251">
        <v>0</v>
      </c>
      <c r="AT154" s="251">
        <v>0</v>
      </c>
      <c r="AU154" s="251">
        <v>0</v>
      </c>
      <c r="AV154" s="251">
        <v>0</v>
      </c>
      <c r="AW154" s="251">
        <v>0</v>
      </c>
      <c r="AX154" s="251">
        <v>0</v>
      </c>
      <c r="AY154" s="251">
        <v>0</v>
      </c>
      <c r="AZ154" s="251">
        <v>0</v>
      </c>
      <c r="BA154" s="251">
        <v>0</v>
      </c>
      <c r="BB154" s="251">
        <v>0</v>
      </c>
      <c r="BC154" s="251">
        <v>0</v>
      </c>
      <c r="BD154" s="251">
        <v>0</v>
      </c>
      <c r="BE154" s="251">
        <v>0</v>
      </c>
      <c r="BF154" s="251">
        <v>0</v>
      </c>
      <c r="BG154" s="251">
        <v>0</v>
      </c>
      <c r="BH154" s="251">
        <v>0</v>
      </c>
      <c r="BI154" s="251">
        <v>0</v>
      </c>
      <c r="BJ154" s="251">
        <v>0</v>
      </c>
      <c r="BK154" s="251">
        <v>0</v>
      </c>
      <c r="BL154" s="251">
        <v>0</v>
      </c>
      <c r="BM154" s="251">
        <v>0</v>
      </c>
      <c r="BN154" s="251">
        <v>0</v>
      </c>
      <c r="BO154" s="251">
        <v>0</v>
      </c>
      <c r="BP154" s="251">
        <v>0</v>
      </c>
      <c r="BQ154" s="251">
        <v>0</v>
      </c>
      <c r="BR154" s="251">
        <v>0</v>
      </c>
      <c r="BS154" s="251">
        <v>0</v>
      </c>
      <c r="BT154" s="251">
        <v>0</v>
      </c>
      <c r="BU154" s="251">
        <v>0</v>
      </c>
      <c r="BV154" s="251">
        <v>0</v>
      </c>
      <c r="BW154" s="251">
        <v>0</v>
      </c>
      <c r="BX154" s="251">
        <v>0</v>
      </c>
      <c r="BY154" s="251">
        <v>0</v>
      </c>
      <c r="BZ154" s="251">
        <v>0</v>
      </c>
      <c r="CA154" s="251">
        <v>0</v>
      </c>
      <c r="CB154" s="251">
        <v>0</v>
      </c>
      <c r="CC154" s="251">
        <v>0</v>
      </c>
      <c r="CD154" s="251">
        <v>0</v>
      </c>
      <c r="CE154" s="251">
        <v>0</v>
      </c>
      <c r="CF154" s="251">
        <v>0</v>
      </c>
      <c r="CG154" s="251">
        <v>0</v>
      </c>
      <c r="CH154" s="251">
        <v>0</v>
      </c>
      <c r="CI154" s="251">
        <v>0</v>
      </c>
      <c r="CJ154" s="251"/>
      <c r="CK154" s="251"/>
      <c r="CL154" s="251"/>
      <c r="CM154" s="251"/>
    </row>
    <row r="155" spans="1:91" x14ac:dyDescent="0.2">
      <c r="A155" s="113"/>
      <c r="B155" s="108" t="s">
        <v>274</v>
      </c>
      <c r="C155" s="108"/>
      <c r="D155" s="251">
        <v>0</v>
      </c>
      <c r="E155" s="251">
        <v>0</v>
      </c>
      <c r="F155" s="251">
        <v>0</v>
      </c>
      <c r="G155" s="251">
        <v>0</v>
      </c>
      <c r="H155" s="251">
        <v>0</v>
      </c>
      <c r="I155" s="251">
        <v>0</v>
      </c>
      <c r="J155" s="251">
        <v>0</v>
      </c>
      <c r="K155" s="251">
        <v>0</v>
      </c>
      <c r="L155" s="251">
        <v>0</v>
      </c>
      <c r="M155" s="251">
        <v>0</v>
      </c>
      <c r="N155" s="251">
        <v>0</v>
      </c>
      <c r="O155" s="251">
        <v>0</v>
      </c>
      <c r="P155" s="251">
        <v>0</v>
      </c>
      <c r="Q155" s="251">
        <v>0</v>
      </c>
      <c r="R155" s="251">
        <v>0</v>
      </c>
      <c r="S155" s="251">
        <v>0</v>
      </c>
      <c r="T155" s="251">
        <v>0</v>
      </c>
      <c r="U155" s="251">
        <v>0</v>
      </c>
      <c r="V155" s="251">
        <v>0</v>
      </c>
      <c r="W155" s="251">
        <v>0</v>
      </c>
      <c r="X155" s="251">
        <v>0</v>
      </c>
      <c r="Y155" s="251">
        <v>0</v>
      </c>
      <c r="Z155" s="251">
        <v>0</v>
      </c>
      <c r="AA155" s="251">
        <v>0</v>
      </c>
      <c r="AB155" s="251">
        <v>0</v>
      </c>
      <c r="AC155" s="251">
        <v>0</v>
      </c>
      <c r="AD155" s="251">
        <v>0</v>
      </c>
      <c r="AE155" s="251">
        <v>0</v>
      </c>
      <c r="AF155" s="251">
        <v>0</v>
      </c>
      <c r="AG155" s="251">
        <v>0</v>
      </c>
      <c r="AH155" s="251">
        <v>0</v>
      </c>
      <c r="AI155" s="251">
        <v>0</v>
      </c>
      <c r="AJ155" s="251">
        <v>0</v>
      </c>
      <c r="AK155" s="251">
        <v>0</v>
      </c>
      <c r="AL155" s="251">
        <v>0</v>
      </c>
      <c r="AM155" s="251">
        <v>0</v>
      </c>
      <c r="AN155" s="251">
        <v>0</v>
      </c>
      <c r="AO155" s="251">
        <v>0</v>
      </c>
      <c r="AP155" s="251">
        <v>0</v>
      </c>
      <c r="AQ155" s="251">
        <v>0</v>
      </c>
      <c r="AR155" s="251">
        <v>0</v>
      </c>
      <c r="AS155" s="251">
        <v>0</v>
      </c>
      <c r="AT155" s="251">
        <v>0</v>
      </c>
      <c r="AU155" s="251">
        <v>0</v>
      </c>
      <c r="AV155" s="251">
        <v>0</v>
      </c>
      <c r="AW155" s="251">
        <v>0</v>
      </c>
      <c r="AX155" s="251">
        <v>0</v>
      </c>
      <c r="AY155" s="251">
        <v>0</v>
      </c>
      <c r="AZ155" s="251">
        <v>0</v>
      </c>
      <c r="BA155" s="251">
        <v>0</v>
      </c>
      <c r="BB155" s="251">
        <v>0</v>
      </c>
      <c r="BC155" s="251">
        <v>0</v>
      </c>
      <c r="BD155" s="251">
        <v>0</v>
      </c>
      <c r="BE155" s="251">
        <v>0</v>
      </c>
      <c r="BF155" s="251">
        <v>0</v>
      </c>
      <c r="BG155" s="251">
        <v>0</v>
      </c>
      <c r="BH155" s="251">
        <v>0</v>
      </c>
      <c r="BI155" s="251">
        <v>0</v>
      </c>
      <c r="BJ155" s="251">
        <v>0</v>
      </c>
      <c r="BK155" s="251">
        <v>0</v>
      </c>
      <c r="BL155" s="251">
        <v>-515962.22</v>
      </c>
      <c r="BM155" s="251">
        <v>0</v>
      </c>
      <c r="BN155" s="251">
        <v>0</v>
      </c>
      <c r="BO155" s="251">
        <v>0</v>
      </c>
      <c r="BP155" s="251">
        <v>0</v>
      </c>
      <c r="BQ155" s="251">
        <v>0</v>
      </c>
      <c r="BR155" s="251">
        <v>0</v>
      </c>
      <c r="BS155" s="251">
        <v>0</v>
      </c>
      <c r="BT155" s="251">
        <v>0</v>
      </c>
      <c r="BU155" s="251">
        <v>0</v>
      </c>
      <c r="BV155" s="251">
        <v>0</v>
      </c>
      <c r="BW155" s="251">
        <v>0</v>
      </c>
      <c r="BX155" s="251">
        <v>0</v>
      </c>
      <c r="BY155" s="251">
        <v>0</v>
      </c>
      <c r="BZ155" s="251">
        <v>0</v>
      </c>
      <c r="CA155" s="251">
        <v>0</v>
      </c>
      <c r="CB155" s="251">
        <v>0</v>
      </c>
      <c r="CC155" s="251">
        <v>0</v>
      </c>
      <c r="CD155" s="251">
        <v>0</v>
      </c>
      <c r="CE155" s="251">
        <v>0</v>
      </c>
      <c r="CF155" s="251">
        <v>0</v>
      </c>
      <c r="CG155" s="251">
        <v>0</v>
      </c>
      <c r="CH155" s="251">
        <v>0</v>
      </c>
      <c r="CI155" s="251">
        <v>0</v>
      </c>
      <c r="CJ155" s="251"/>
      <c r="CK155" s="251"/>
      <c r="CL155" s="251"/>
      <c r="CM155" s="251"/>
    </row>
    <row r="156" spans="1:91" x14ac:dyDescent="0.2">
      <c r="A156" s="113"/>
      <c r="B156" s="108" t="s">
        <v>371</v>
      </c>
      <c r="C156" s="108"/>
      <c r="D156" s="251">
        <v>0</v>
      </c>
      <c r="E156" s="251">
        <v>0</v>
      </c>
      <c r="F156" s="251">
        <v>0</v>
      </c>
      <c r="G156" s="251">
        <v>0</v>
      </c>
      <c r="H156" s="251">
        <v>0</v>
      </c>
      <c r="I156" s="251">
        <v>0</v>
      </c>
      <c r="J156" s="251">
        <v>0</v>
      </c>
      <c r="K156" s="251">
        <v>0</v>
      </c>
      <c r="L156" s="251">
        <v>0</v>
      </c>
      <c r="M156" s="251">
        <v>0</v>
      </c>
      <c r="N156" s="251">
        <v>0</v>
      </c>
      <c r="O156" s="251">
        <v>0</v>
      </c>
      <c r="P156" s="251">
        <v>5708.3924575160381</v>
      </c>
      <c r="Q156" s="251">
        <v>0</v>
      </c>
      <c r="R156" s="251">
        <v>0</v>
      </c>
      <c r="S156" s="251">
        <v>0</v>
      </c>
      <c r="T156" s="251">
        <v>0</v>
      </c>
      <c r="U156" s="251">
        <v>0</v>
      </c>
      <c r="V156" s="251">
        <v>0</v>
      </c>
      <c r="W156" s="251">
        <v>0</v>
      </c>
      <c r="X156" s="251">
        <v>0</v>
      </c>
      <c r="Y156" s="251">
        <v>0</v>
      </c>
      <c r="Z156" s="251">
        <v>0</v>
      </c>
      <c r="AA156" s="251">
        <v>0</v>
      </c>
      <c r="AB156" s="251">
        <v>0</v>
      </c>
      <c r="AC156" s="251">
        <v>0</v>
      </c>
      <c r="AD156" s="251">
        <v>0</v>
      </c>
      <c r="AE156" s="251">
        <v>0</v>
      </c>
      <c r="AF156" s="251">
        <v>0</v>
      </c>
      <c r="AG156" s="251">
        <v>0</v>
      </c>
      <c r="AH156" s="251">
        <v>0</v>
      </c>
      <c r="AI156" s="251">
        <v>0</v>
      </c>
      <c r="AJ156" s="251">
        <v>0</v>
      </c>
      <c r="AK156" s="251">
        <v>0</v>
      </c>
      <c r="AL156" s="251">
        <v>0</v>
      </c>
      <c r="AM156" s="251">
        <v>0</v>
      </c>
      <c r="AN156" s="251">
        <v>0</v>
      </c>
      <c r="AO156" s="251">
        <v>0</v>
      </c>
      <c r="AP156" s="251">
        <v>0</v>
      </c>
      <c r="AQ156" s="251">
        <v>0</v>
      </c>
      <c r="AR156" s="251">
        <v>0</v>
      </c>
      <c r="AS156" s="251">
        <v>0</v>
      </c>
      <c r="AT156" s="251">
        <v>0</v>
      </c>
      <c r="AU156" s="251">
        <v>0</v>
      </c>
      <c r="AV156" s="251">
        <v>0</v>
      </c>
      <c r="AW156" s="251">
        <v>0</v>
      </c>
      <c r="AX156" s="251">
        <v>0</v>
      </c>
      <c r="AY156" s="251">
        <v>0</v>
      </c>
      <c r="AZ156" s="251">
        <v>0</v>
      </c>
      <c r="BA156" s="251">
        <v>0</v>
      </c>
      <c r="BB156" s="251">
        <v>0</v>
      </c>
      <c r="BC156" s="251">
        <v>0</v>
      </c>
      <c r="BD156" s="251">
        <v>0</v>
      </c>
      <c r="BE156" s="251">
        <v>0</v>
      </c>
      <c r="BF156" s="251">
        <v>0</v>
      </c>
      <c r="BG156" s="251">
        <v>0</v>
      </c>
      <c r="BH156" s="251">
        <v>0</v>
      </c>
      <c r="BI156" s="251">
        <v>0</v>
      </c>
      <c r="BJ156" s="251">
        <v>0</v>
      </c>
      <c r="BK156" s="251">
        <v>0</v>
      </c>
      <c r="BL156" s="251">
        <v>0</v>
      </c>
      <c r="BM156" s="251">
        <v>0</v>
      </c>
      <c r="BN156" s="251">
        <v>0</v>
      </c>
      <c r="BO156" s="251">
        <v>0</v>
      </c>
      <c r="BP156" s="251">
        <v>0</v>
      </c>
      <c r="BQ156" s="251">
        <v>0</v>
      </c>
      <c r="BR156" s="251">
        <v>0</v>
      </c>
      <c r="BS156" s="251">
        <v>0</v>
      </c>
      <c r="BT156" s="251">
        <v>0</v>
      </c>
      <c r="BU156" s="251">
        <v>0</v>
      </c>
      <c r="BV156" s="251">
        <v>0</v>
      </c>
      <c r="BW156" s="251">
        <v>0</v>
      </c>
      <c r="BX156" s="251">
        <v>0</v>
      </c>
      <c r="BY156" s="251">
        <v>0</v>
      </c>
      <c r="BZ156" s="251">
        <v>0</v>
      </c>
      <c r="CA156" s="251">
        <v>0</v>
      </c>
      <c r="CB156" s="251">
        <v>0</v>
      </c>
      <c r="CC156" s="251">
        <v>0</v>
      </c>
      <c r="CD156" s="251">
        <v>0</v>
      </c>
      <c r="CE156" s="251">
        <v>0</v>
      </c>
      <c r="CF156" s="251">
        <v>0</v>
      </c>
      <c r="CG156" s="251">
        <v>0</v>
      </c>
      <c r="CH156" s="251">
        <v>0</v>
      </c>
      <c r="CI156" s="251">
        <v>0</v>
      </c>
      <c r="CJ156" s="251"/>
      <c r="CK156" s="251"/>
      <c r="CL156" s="251"/>
      <c r="CM156" s="251"/>
    </row>
    <row r="157" spans="1:91" x14ac:dyDescent="0.2">
      <c r="A157" s="113"/>
      <c r="B157" s="108" t="s">
        <v>372</v>
      </c>
      <c r="C157" s="108"/>
      <c r="D157" s="251">
        <v>0</v>
      </c>
      <c r="E157" s="251">
        <v>0</v>
      </c>
      <c r="F157" s="251">
        <v>0</v>
      </c>
      <c r="G157" s="251">
        <v>0</v>
      </c>
      <c r="H157" s="251">
        <v>0</v>
      </c>
      <c r="I157" s="251">
        <v>0</v>
      </c>
      <c r="J157" s="251">
        <v>0</v>
      </c>
      <c r="K157" s="251">
        <v>0</v>
      </c>
      <c r="L157" s="251">
        <v>0</v>
      </c>
      <c r="M157" s="251">
        <v>0</v>
      </c>
      <c r="N157" s="251">
        <v>0</v>
      </c>
      <c r="O157" s="251">
        <v>0</v>
      </c>
      <c r="P157" s="251">
        <v>0</v>
      </c>
      <c r="Q157" s="251">
        <v>0</v>
      </c>
      <c r="R157" s="251">
        <v>0</v>
      </c>
      <c r="S157" s="251">
        <v>0</v>
      </c>
      <c r="T157" s="251">
        <v>0</v>
      </c>
      <c r="U157" s="251">
        <v>0</v>
      </c>
      <c r="V157" s="251">
        <v>0</v>
      </c>
      <c r="W157" s="251">
        <v>0</v>
      </c>
      <c r="X157" s="251">
        <v>0</v>
      </c>
      <c r="Y157" s="251">
        <v>0</v>
      </c>
      <c r="Z157" s="251">
        <v>0</v>
      </c>
      <c r="AA157" s="251">
        <v>0</v>
      </c>
      <c r="AB157" s="251">
        <v>0</v>
      </c>
      <c r="AC157" s="251">
        <v>0</v>
      </c>
      <c r="AD157" s="251">
        <v>0</v>
      </c>
      <c r="AE157" s="251">
        <v>0</v>
      </c>
      <c r="AF157" s="251">
        <v>0</v>
      </c>
      <c r="AG157" s="251">
        <v>0</v>
      </c>
      <c r="AH157" s="251">
        <v>0</v>
      </c>
      <c r="AI157" s="251">
        <v>0</v>
      </c>
      <c r="AJ157" s="251">
        <v>0</v>
      </c>
      <c r="AK157" s="251">
        <v>0</v>
      </c>
      <c r="AL157" s="251">
        <v>0</v>
      </c>
      <c r="AM157" s="251">
        <v>0</v>
      </c>
      <c r="AN157" s="251">
        <v>0</v>
      </c>
      <c r="AO157" s="251">
        <v>0</v>
      </c>
      <c r="AP157" s="251">
        <v>0</v>
      </c>
      <c r="AQ157" s="251">
        <v>0</v>
      </c>
      <c r="AR157" s="251">
        <v>0</v>
      </c>
      <c r="AS157" s="251">
        <v>0</v>
      </c>
      <c r="AT157" s="251">
        <v>0</v>
      </c>
      <c r="AU157" s="251">
        <v>0</v>
      </c>
      <c r="AV157" s="251">
        <v>0</v>
      </c>
      <c r="AW157" s="251">
        <v>0</v>
      </c>
      <c r="AX157" s="251">
        <v>0</v>
      </c>
      <c r="AY157" s="251">
        <v>0</v>
      </c>
      <c r="AZ157" s="251"/>
      <c r="BA157" s="251"/>
      <c r="BB157" s="251"/>
      <c r="BC157" s="251"/>
      <c r="BD157" s="251">
        <v>-73163.790000000023</v>
      </c>
      <c r="BE157" s="251"/>
      <c r="BF157" s="251"/>
      <c r="BG157" s="251"/>
      <c r="BH157" s="251">
        <v>0</v>
      </c>
      <c r="BI157" s="251">
        <v>0</v>
      </c>
      <c r="BJ157" s="251">
        <v>0</v>
      </c>
      <c r="BK157" s="251">
        <v>0</v>
      </c>
      <c r="BL157" s="251">
        <v>0</v>
      </c>
      <c r="BM157" s="251">
        <v>0</v>
      </c>
      <c r="BN157" s="251">
        <v>0</v>
      </c>
      <c r="BO157" s="251">
        <v>0</v>
      </c>
      <c r="BP157" s="251">
        <v>0</v>
      </c>
      <c r="BQ157" s="251">
        <v>0</v>
      </c>
      <c r="BR157" s="251">
        <v>0</v>
      </c>
      <c r="BS157" s="251">
        <v>0</v>
      </c>
      <c r="BT157" s="251">
        <v>0</v>
      </c>
      <c r="BU157" s="251">
        <v>0</v>
      </c>
      <c r="BV157" s="251">
        <v>0</v>
      </c>
      <c r="BW157" s="251">
        <v>0</v>
      </c>
      <c r="BX157" s="251">
        <v>0</v>
      </c>
      <c r="BY157" s="251">
        <v>0</v>
      </c>
      <c r="BZ157" s="251">
        <v>0</v>
      </c>
      <c r="CA157" s="251">
        <v>0</v>
      </c>
      <c r="CB157" s="251">
        <v>0</v>
      </c>
      <c r="CC157" s="251">
        <v>0</v>
      </c>
      <c r="CD157" s="251">
        <v>0</v>
      </c>
      <c r="CE157" s="251">
        <v>0</v>
      </c>
      <c r="CF157" s="251">
        <v>0</v>
      </c>
      <c r="CG157" s="251">
        <v>0</v>
      </c>
      <c r="CH157" s="251">
        <v>0</v>
      </c>
      <c r="CI157" s="251">
        <v>0</v>
      </c>
      <c r="CJ157" s="251"/>
      <c r="CK157" s="251"/>
      <c r="CL157" s="251"/>
      <c r="CM157" s="251"/>
    </row>
    <row r="158" spans="1:91" x14ac:dyDescent="0.2">
      <c r="A158" s="108"/>
      <c r="B158" s="108" t="s">
        <v>375</v>
      </c>
      <c r="C158" s="116"/>
      <c r="D158" s="251">
        <v>0</v>
      </c>
      <c r="E158" s="251">
        <v>0</v>
      </c>
      <c r="F158" s="251">
        <v>0</v>
      </c>
      <c r="G158" s="251">
        <v>0</v>
      </c>
      <c r="H158" s="251">
        <v>0</v>
      </c>
      <c r="I158" s="251">
        <v>0</v>
      </c>
      <c r="J158" s="251">
        <v>-1081.7066867040501</v>
      </c>
      <c r="K158" s="251">
        <v>-3099.8904826226862</v>
      </c>
      <c r="L158" s="251">
        <v>-3835.2861341888361</v>
      </c>
      <c r="M158" s="251">
        <v>-4697.3633868886236</v>
      </c>
      <c r="N158" s="251">
        <v>-4064.001651097682</v>
      </c>
      <c r="O158" s="251">
        <v>-2519.9006020952734</v>
      </c>
      <c r="P158" s="251">
        <v>-1458.3551965905972</v>
      </c>
      <c r="Q158" s="251">
        <v>1517.2181023147914</v>
      </c>
      <c r="R158" s="251">
        <v>5612.3747323650941</v>
      </c>
      <c r="S158" s="251">
        <v>9823.8230501497474</v>
      </c>
      <c r="T158" s="251">
        <v>11639.319309836052</v>
      </c>
      <c r="U158" s="251">
        <v>12570.819020835857</v>
      </c>
      <c r="V158" s="251">
        <v>11990.230419967813</v>
      </c>
      <c r="W158" s="251">
        <v>9818.7967476480244</v>
      </c>
      <c r="X158" s="251">
        <v>10405.350585036253</v>
      </c>
      <c r="Y158" s="251">
        <v>12005.704817651736</v>
      </c>
      <c r="Z158" s="251">
        <v>13163.696716922386</v>
      </c>
      <c r="AA158" s="251">
        <v>15539.389830622755</v>
      </c>
      <c r="AB158" s="251">
        <v>19348.403571492494</v>
      </c>
      <c r="AC158" s="251">
        <v>24556.86197814668</v>
      </c>
      <c r="AD158" s="251">
        <v>30088.321478808542</v>
      </c>
      <c r="AE158" s="251">
        <v>32444.575271445941</v>
      </c>
      <c r="AF158" s="251">
        <v>33071.94910346681</v>
      </c>
      <c r="AG158" s="251">
        <v>31418.981260105797</v>
      </c>
      <c r="AH158" s="251">
        <v>27631.002645555374</v>
      </c>
      <c r="AI158" s="251">
        <v>23751.095635376361</v>
      </c>
      <c r="AJ158" s="251">
        <v>23962.712852386743</v>
      </c>
      <c r="AK158" s="251">
        <v>24840.776520220224</v>
      </c>
      <c r="AL158" s="251">
        <v>23376.190483736427</v>
      </c>
      <c r="AM158" s="251">
        <v>22539.200049535608</v>
      </c>
      <c r="AN158" s="251">
        <v>22976.061526618196</v>
      </c>
      <c r="AO158" s="251">
        <v>24194.168837291538</v>
      </c>
      <c r="AP158" s="251">
        <v>27523.10216546891</v>
      </c>
      <c r="AQ158" s="251">
        <v>34736.956588231318</v>
      </c>
      <c r="AR158" s="251">
        <v>37858.919494056216</v>
      </c>
      <c r="AS158" s="251">
        <v>38883.237346026435</v>
      </c>
      <c r="AT158" s="251">
        <v>40180.323014313741</v>
      </c>
      <c r="AU158" s="251">
        <v>40286.459102372144</v>
      </c>
      <c r="AV158" s="251">
        <v>41641.976936609572</v>
      </c>
      <c r="AW158" s="251">
        <v>43917.665182327917</v>
      </c>
      <c r="AX158" s="251">
        <v>47478.484175228274</v>
      </c>
      <c r="AY158" s="251">
        <v>49592.164247633627</v>
      </c>
      <c r="AZ158" s="251">
        <v>39908.76</v>
      </c>
      <c r="BA158" s="251">
        <v>42889.25</v>
      </c>
      <c r="BB158" s="251">
        <v>47517.03</v>
      </c>
      <c r="BC158" s="251">
        <v>55319.12</v>
      </c>
      <c r="BD158" s="251">
        <v>52651.674330049362</v>
      </c>
      <c r="BE158" s="251">
        <v>47543.511765878444</v>
      </c>
      <c r="BF158" s="251">
        <v>49943.899761688306</v>
      </c>
      <c r="BG158" s="251">
        <v>47337.004886959425</v>
      </c>
      <c r="BH158" s="251">
        <v>47474.606462277057</v>
      </c>
      <c r="BI158" s="251">
        <v>51963.251598421157</v>
      </c>
      <c r="BJ158" s="251">
        <v>52764.801287463633</v>
      </c>
      <c r="BK158" s="251">
        <v>53813.09803457724</v>
      </c>
      <c r="BL158" s="251">
        <v>0</v>
      </c>
      <c r="BM158" s="251">
        <v>0</v>
      </c>
      <c r="BN158" s="251">
        <v>0</v>
      </c>
      <c r="BO158" s="251">
        <v>0</v>
      </c>
      <c r="BP158" s="251">
        <v>0</v>
      </c>
      <c r="BQ158" s="251">
        <v>0</v>
      </c>
      <c r="BR158" s="251">
        <v>0</v>
      </c>
      <c r="BS158" s="251">
        <v>0</v>
      </c>
      <c r="BT158" s="251">
        <v>0</v>
      </c>
      <c r="BU158" s="251">
        <v>0</v>
      </c>
      <c r="BV158" s="251">
        <v>0</v>
      </c>
      <c r="BW158" s="251">
        <v>0</v>
      </c>
      <c r="BX158" s="251">
        <v>0</v>
      </c>
      <c r="BY158" s="251">
        <v>0</v>
      </c>
      <c r="BZ158" s="251">
        <v>0</v>
      </c>
      <c r="CA158" s="251">
        <v>0</v>
      </c>
      <c r="CB158" s="251">
        <v>0</v>
      </c>
      <c r="CC158" s="251">
        <v>0</v>
      </c>
      <c r="CD158" s="251">
        <v>0</v>
      </c>
      <c r="CE158" s="251">
        <v>0</v>
      </c>
      <c r="CF158" s="251">
        <v>0</v>
      </c>
      <c r="CG158" s="251">
        <v>0</v>
      </c>
      <c r="CH158" s="251">
        <v>0</v>
      </c>
      <c r="CI158" s="251">
        <v>0</v>
      </c>
      <c r="CJ158" s="251"/>
      <c r="CK158" s="251"/>
      <c r="CL158" s="251"/>
      <c r="CM158" s="251"/>
    </row>
    <row r="159" spans="1:91" x14ac:dyDescent="0.2">
      <c r="B159" s="39" t="s">
        <v>254</v>
      </c>
      <c r="D159" s="110">
        <f t="shared" ref="D159:AI159" si="156">SUM(D153:D158)</f>
        <v>0</v>
      </c>
      <c r="E159" s="110">
        <f t="shared" si="156"/>
        <v>0</v>
      </c>
      <c r="F159" s="110">
        <f t="shared" si="156"/>
        <v>0</v>
      </c>
      <c r="G159" s="110">
        <f t="shared" si="156"/>
        <v>0</v>
      </c>
      <c r="H159" s="110">
        <f t="shared" si="156"/>
        <v>0</v>
      </c>
      <c r="I159" s="110">
        <f t="shared" si="156"/>
        <v>0</v>
      </c>
      <c r="J159" s="110">
        <f t="shared" si="156"/>
        <v>-1081.7066867040501</v>
      </c>
      <c r="K159" s="110">
        <f t="shared" si="156"/>
        <v>-3099.8904826226862</v>
      </c>
      <c r="L159" s="110">
        <f t="shared" si="156"/>
        <v>-3835.2861341888361</v>
      </c>
      <c r="M159" s="110">
        <f t="shared" si="156"/>
        <v>-4697.3633868886236</v>
      </c>
      <c r="N159" s="110">
        <f t="shared" si="156"/>
        <v>-4064.001651097682</v>
      </c>
      <c r="O159" s="110">
        <f t="shared" si="156"/>
        <v>-2519.9006020952734</v>
      </c>
      <c r="P159" s="110">
        <f t="shared" si="156"/>
        <v>4250.0372609254409</v>
      </c>
      <c r="Q159" s="110">
        <f t="shared" si="156"/>
        <v>1517.2181023147914</v>
      </c>
      <c r="R159" s="110">
        <f t="shared" si="156"/>
        <v>5612.3747323650941</v>
      </c>
      <c r="S159" s="110">
        <f t="shared" si="156"/>
        <v>9823.8230501497474</v>
      </c>
      <c r="T159" s="110">
        <f t="shared" si="156"/>
        <v>25229.075795917168</v>
      </c>
      <c r="U159" s="110">
        <f t="shared" si="156"/>
        <v>12570.819020835857</v>
      </c>
      <c r="V159" s="110">
        <f t="shared" si="156"/>
        <v>11990.230419967813</v>
      </c>
      <c r="W159" s="110">
        <f t="shared" si="156"/>
        <v>9818.7967476480244</v>
      </c>
      <c r="X159" s="110">
        <f t="shared" si="156"/>
        <v>10405.350585036253</v>
      </c>
      <c r="Y159" s="110">
        <f t="shared" si="156"/>
        <v>12005.704817651736</v>
      </c>
      <c r="Z159" s="110">
        <f t="shared" si="156"/>
        <v>13163.696716922386</v>
      </c>
      <c r="AA159" s="110">
        <f t="shared" si="156"/>
        <v>15539.389830622755</v>
      </c>
      <c r="AB159" s="110">
        <f t="shared" si="156"/>
        <v>19348.403571492494</v>
      </c>
      <c r="AC159" s="110">
        <f t="shared" si="156"/>
        <v>24556.86197814668</v>
      </c>
      <c r="AD159" s="110">
        <f t="shared" si="156"/>
        <v>20716.648355703448</v>
      </c>
      <c r="AE159" s="110">
        <f t="shared" si="156"/>
        <v>32369.255212079257</v>
      </c>
      <c r="AF159" s="110">
        <f t="shared" si="156"/>
        <v>-74606.707797571667</v>
      </c>
      <c r="AG159" s="110">
        <f t="shared" si="156"/>
        <v>31414.42005370279</v>
      </c>
      <c r="AH159" s="110">
        <f t="shared" si="156"/>
        <v>27629.409045779263</v>
      </c>
      <c r="AI159" s="110">
        <f t="shared" si="156"/>
        <v>23751.095635376361</v>
      </c>
      <c r="AJ159" s="110">
        <f t="shared" ref="AJ159:BO159" si="157">SUM(AJ153:AJ158)</f>
        <v>23962.712852386743</v>
      </c>
      <c r="AK159" s="110">
        <f t="shared" si="157"/>
        <v>24840.776520220224</v>
      </c>
      <c r="AL159" s="110">
        <f t="shared" si="157"/>
        <v>23376.190483736427</v>
      </c>
      <c r="AM159" s="110">
        <f t="shared" si="157"/>
        <v>22539.200049535608</v>
      </c>
      <c r="AN159" s="110">
        <f t="shared" si="157"/>
        <v>22976.061526618196</v>
      </c>
      <c r="AO159" s="110">
        <f t="shared" si="157"/>
        <v>24194.168837291538</v>
      </c>
      <c r="AP159" s="110">
        <f t="shared" si="157"/>
        <v>27523.10216546891</v>
      </c>
      <c r="AQ159" s="110">
        <f t="shared" si="157"/>
        <v>34736.956588231318</v>
      </c>
      <c r="AR159" s="110">
        <f t="shared" si="157"/>
        <v>-274667.71460329182</v>
      </c>
      <c r="AS159" s="110">
        <f t="shared" si="157"/>
        <v>38883.237346026435</v>
      </c>
      <c r="AT159" s="110">
        <f t="shared" si="157"/>
        <v>40180.323014313741</v>
      </c>
      <c r="AU159" s="110">
        <f t="shared" si="157"/>
        <v>40286.459102372144</v>
      </c>
      <c r="AV159" s="110">
        <f t="shared" si="157"/>
        <v>41641.976936609572</v>
      </c>
      <c r="AW159" s="110">
        <f t="shared" si="157"/>
        <v>43917.665182327917</v>
      </c>
      <c r="AX159" s="110">
        <f t="shared" si="157"/>
        <v>47478.484175228274</v>
      </c>
      <c r="AY159" s="110">
        <f t="shared" si="157"/>
        <v>49592.164247633627</v>
      </c>
      <c r="AZ159" s="110">
        <f t="shared" si="157"/>
        <v>39908.76</v>
      </c>
      <c r="BA159" s="110">
        <f t="shared" si="157"/>
        <v>42889.25</v>
      </c>
      <c r="BB159" s="110">
        <f t="shared" si="157"/>
        <v>47517.03</v>
      </c>
      <c r="BC159" s="110">
        <f t="shared" si="157"/>
        <v>55319.12</v>
      </c>
      <c r="BD159" s="110">
        <f t="shared" si="157"/>
        <v>-469781.63566995069</v>
      </c>
      <c r="BE159" s="110">
        <f t="shared" si="157"/>
        <v>47543.511765878444</v>
      </c>
      <c r="BF159" s="110">
        <f t="shared" si="157"/>
        <v>49943.899761688306</v>
      </c>
      <c r="BG159" s="110">
        <f t="shared" si="157"/>
        <v>47337.004886959425</v>
      </c>
      <c r="BH159" s="110">
        <f t="shared" si="157"/>
        <v>47474.606462277057</v>
      </c>
      <c r="BI159" s="110">
        <f t="shared" si="157"/>
        <v>51963.251598421157</v>
      </c>
      <c r="BJ159" s="110">
        <f t="shared" si="157"/>
        <v>52764.801287463633</v>
      </c>
      <c r="BK159" s="110">
        <f t="shared" si="157"/>
        <v>53813.09803457724</v>
      </c>
      <c r="BL159" s="110">
        <f t="shared" si="157"/>
        <v>-515962.22</v>
      </c>
      <c r="BM159" s="110">
        <f t="shared" si="157"/>
        <v>0</v>
      </c>
      <c r="BN159" s="110">
        <f t="shared" si="157"/>
        <v>0</v>
      </c>
      <c r="BO159" s="110">
        <f t="shared" si="157"/>
        <v>0</v>
      </c>
      <c r="BP159" s="110">
        <f t="shared" ref="BP159:CM159" si="158">SUM(BP153:BP158)</f>
        <v>0</v>
      </c>
      <c r="BQ159" s="110">
        <f t="shared" si="158"/>
        <v>0</v>
      </c>
      <c r="BR159" s="110">
        <f t="shared" si="158"/>
        <v>0</v>
      </c>
      <c r="BS159" s="110">
        <f t="shared" si="158"/>
        <v>0</v>
      </c>
      <c r="BT159" s="110">
        <f t="shared" si="158"/>
        <v>0</v>
      </c>
      <c r="BU159" s="110">
        <f t="shared" si="158"/>
        <v>0</v>
      </c>
      <c r="BV159" s="110">
        <f t="shared" si="158"/>
        <v>0</v>
      </c>
      <c r="BW159" s="110">
        <f t="shared" si="158"/>
        <v>0</v>
      </c>
      <c r="BX159" s="110">
        <f t="shared" si="158"/>
        <v>0</v>
      </c>
      <c r="BY159" s="110">
        <f t="shared" si="158"/>
        <v>0</v>
      </c>
      <c r="BZ159" s="110">
        <f t="shared" si="158"/>
        <v>0</v>
      </c>
      <c r="CA159" s="110">
        <f t="shared" si="158"/>
        <v>0</v>
      </c>
      <c r="CB159" s="110">
        <f t="shared" si="158"/>
        <v>0</v>
      </c>
      <c r="CC159" s="110">
        <f t="shared" si="158"/>
        <v>0</v>
      </c>
      <c r="CD159" s="110">
        <f t="shared" si="158"/>
        <v>0</v>
      </c>
      <c r="CE159" s="110">
        <f t="shared" si="158"/>
        <v>0</v>
      </c>
      <c r="CF159" s="110">
        <f t="shared" si="158"/>
        <v>0</v>
      </c>
      <c r="CG159" s="110">
        <f t="shared" si="158"/>
        <v>0</v>
      </c>
      <c r="CH159" s="110">
        <f t="shared" si="158"/>
        <v>0</v>
      </c>
      <c r="CI159" s="110">
        <f t="shared" si="158"/>
        <v>0</v>
      </c>
      <c r="CJ159" s="110">
        <f t="shared" si="158"/>
        <v>0</v>
      </c>
      <c r="CK159" s="110">
        <f t="shared" si="158"/>
        <v>0</v>
      </c>
      <c r="CL159" s="110">
        <f t="shared" si="158"/>
        <v>0</v>
      </c>
      <c r="CM159" s="110">
        <f t="shared" si="158"/>
        <v>0</v>
      </c>
    </row>
    <row r="160" spans="1:91" x14ac:dyDescent="0.2">
      <c r="B160" s="39" t="s">
        <v>255</v>
      </c>
      <c r="D160" s="107">
        <f t="shared" ref="D160:AI160" si="159">D152+D159</f>
        <v>0</v>
      </c>
      <c r="E160" s="107">
        <f t="shared" si="159"/>
        <v>0</v>
      </c>
      <c r="F160" s="107">
        <f t="shared" si="159"/>
        <v>0</v>
      </c>
      <c r="G160" s="107">
        <f t="shared" si="159"/>
        <v>0</v>
      </c>
      <c r="H160" s="107">
        <f t="shared" si="159"/>
        <v>0</v>
      </c>
      <c r="I160" s="107">
        <f t="shared" si="159"/>
        <v>0</v>
      </c>
      <c r="J160" s="107">
        <f t="shared" si="159"/>
        <v>-1081.7066867040501</v>
      </c>
      <c r="K160" s="107">
        <f t="shared" si="159"/>
        <v>-4181.5971693267365</v>
      </c>
      <c r="L160" s="107">
        <f t="shared" si="159"/>
        <v>-8016.8833035155731</v>
      </c>
      <c r="M160" s="107">
        <f t="shared" si="159"/>
        <v>-12714.246690404198</v>
      </c>
      <c r="N160" s="107">
        <f t="shared" si="159"/>
        <v>-16778.24834150188</v>
      </c>
      <c r="O160" s="107">
        <f t="shared" si="159"/>
        <v>-19298.148943597153</v>
      </c>
      <c r="P160" s="107">
        <f t="shared" si="159"/>
        <v>-15048.111682671712</v>
      </c>
      <c r="Q160" s="107">
        <f t="shared" si="159"/>
        <v>-13530.89358035692</v>
      </c>
      <c r="R160" s="107">
        <f t="shared" si="159"/>
        <v>-7918.5188479918261</v>
      </c>
      <c r="S160" s="107">
        <f t="shared" si="159"/>
        <v>1905.3042021579213</v>
      </c>
      <c r="T160" s="107">
        <f t="shared" si="159"/>
        <v>27134.379998075088</v>
      </c>
      <c r="U160" s="107">
        <f t="shared" si="159"/>
        <v>39705.199018910949</v>
      </c>
      <c r="V160" s="107">
        <f t="shared" si="159"/>
        <v>51695.42943887876</v>
      </c>
      <c r="W160" s="107">
        <f t="shared" si="159"/>
        <v>61514.226186526786</v>
      </c>
      <c r="X160" s="107">
        <f t="shared" si="159"/>
        <v>71919.576771563035</v>
      </c>
      <c r="Y160" s="107">
        <f t="shared" si="159"/>
        <v>83925.281589214777</v>
      </c>
      <c r="Z160" s="107">
        <f t="shared" si="159"/>
        <v>97088.978306137171</v>
      </c>
      <c r="AA160" s="107">
        <f t="shared" si="159"/>
        <v>112628.36813675992</v>
      </c>
      <c r="AB160" s="107">
        <f t="shared" si="159"/>
        <v>131976.7717082524</v>
      </c>
      <c r="AC160" s="107">
        <f t="shared" si="159"/>
        <v>156533.63368639909</v>
      </c>
      <c r="AD160" s="107">
        <f t="shared" si="159"/>
        <v>177250.28204210254</v>
      </c>
      <c r="AE160" s="107">
        <f t="shared" si="159"/>
        <v>209619.53725418181</v>
      </c>
      <c r="AF160" s="107">
        <f t="shared" si="159"/>
        <v>135012.82945661014</v>
      </c>
      <c r="AG160" s="107">
        <f t="shared" si="159"/>
        <v>166427.24951031292</v>
      </c>
      <c r="AH160" s="107">
        <f t="shared" si="159"/>
        <v>194056.65855609218</v>
      </c>
      <c r="AI160" s="107">
        <f t="shared" si="159"/>
        <v>217807.75419146853</v>
      </c>
      <c r="AJ160" s="107">
        <f t="shared" ref="AJ160:BO160" si="160">AJ152+AJ159</f>
        <v>241770.46704385529</v>
      </c>
      <c r="AK160" s="107">
        <f t="shared" si="160"/>
        <v>266611.2435640755</v>
      </c>
      <c r="AL160" s="107">
        <f t="shared" si="160"/>
        <v>289987.4340478119</v>
      </c>
      <c r="AM160" s="107">
        <f t="shared" si="160"/>
        <v>312526.6340973475</v>
      </c>
      <c r="AN160" s="107">
        <f t="shared" si="160"/>
        <v>335502.6956239657</v>
      </c>
      <c r="AO160" s="107">
        <f t="shared" si="160"/>
        <v>359696.86446125724</v>
      </c>
      <c r="AP160" s="107">
        <f t="shared" si="160"/>
        <v>387219.96662672615</v>
      </c>
      <c r="AQ160" s="107">
        <f t="shared" si="160"/>
        <v>421956.92321495747</v>
      </c>
      <c r="AR160" s="107">
        <f t="shared" si="160"/>
        <v>147289.20861166564</v>
      </c>
      <c r="AS160" s="107">
        <f t="shared" si="160"/>
        <v>186172.44595769208</v>
      </c>
      <c r="AT160" s="107">
        <f t="shared" si="160"/>
        <v>226352.76897200581</v>
      </c>
      <c r="AU160" s="107">
        <f t="shared" si="160"/>
        <v>266639.22807437798</v>
      </c>
      <c r="AV160" s="107">
        <f t="shared" si="160"/>
        <v>308281.20501098759</v>
      </c>
      <c r="AW160" s="107">
        <f t="shared" si="160"/>
        <v>352198.8701933155</v>
      </c>
      <c r="AX160" s="107">
        <f t="shared" si="160"/>
        <v>399677.35436854378</v>
      </c>
      <c r="AY160" s="107">
        <f t="shared" si="160"/>
        <v>449269.51861617737</v>
      </c>
      <c r="AZ160" s="107">
        <f t="shared" si="160"/>
        <v>489178.27861617738</v>
      </c>
      <c r="BA160" s="107">
        <f t="shared" si="160"/>
        <v>532067.52861617738</v>
      </c>
      <c r="BB160" s="107">
        <f t="shared" si="160"/>
        <v>579584.55861617741</v>
      </c>
      <c r="BC160" s="107">
        <f t="shared" si="160"/>
        <v>634903.67861617741</v>
      </c>
      <c r="BD160" s="107">
        <f t="shared" si="160"/>
        <v>165122.04294622672</v>
      </c>
      <c r="BE160" s="107">
        <f t="shared" si="160"/>
        <v>212665.55471210516</v>
      </c>
      <c r="BF160" s="107">
        <f t="shared" si="160"/>
        <v>262609.45447379345</v>
      </c>
      <c r="BG160" s="107">
        <f t="shared" si="160"/>
        <v>309946.4593607529</v>
      </c>
      <c r="BH160" s="107">
        <f t="shared" si="160"/>
        <v>357421.06582302996</v>
      </c>
      <c r="BI160" s="107">
        <f t="shared" si="160"/>
        <v>409384.31742145109</v>
      </c>
      <c r="BJ160" s="107">
        <f t="shared" si="160"/>
        <v>462149.11870891473</v>
      </c>
      <c r="BK160" s="107">
        <f t="shared" si="160"/>
        <v>515962.21674349194</v>
      </c>
      <c r="BL160" s="107">
        <f t="shared" si="160"/>
        <v>-3.2565080327913165E-3</v>
      </c>
      <c r="BM160" s="107">
        <f t="shared" si="160"/>
        <v>-3.2565080327913165E-3</v>
      </c>
      <c r="BN160" s="107">
        <f t="shared" si="160"/>
        <v>-3.2565080327913165E-3</v>
      </c>
      <c r="BO160" s="107">
        <f t="shared" si="160"/>
        <v>-3.2565080327913165E-3</v>
      </c>
      <c r="BP160" s="107">
        <f t="shared" ref="BP160:CM160" si="161">BP152+BP159</f>
        <v>-3.2565080327913165E-3</v>
      </c>
      <c r="BQ160" s="107">
        <f t="shared" si="161"/>
        <v>-3.2565080327913165E-3</v>
      </c>
      <c r="BR160" s="107">
        <f t="shared" si="161"/>
        <v>-3.2565080327913165E-3</v>
      </c>
      <c r="BS160" s="107">
        <f t="shared" si="161"/>
        <v>-3.2565080327913165E-3</v>
      </c>
      <c r="BT160" s="107">
        <f t="shared" si="161"/>
        <v>-3.2565080327913165E-3</v>
      </c>
      <c r="BU160" s="107">
        <f t="shared" si="161"/>
        <v>-3.2565080327913165E-3</v>
      </c>
      <c r="BV160" s="107">
        <f t="shared" si="161"/>
        <v>-3.2565080327913165E-3</v>
      </c>
      <c r="BW160" s="107">
        <f t="shared" si="161"/>
        <v>-3.2565080327913165E-3</v>
      </c>
      <c r="BX160" s="107">
        <f t="shared" si="161"/>
        <v>-3.2565080327913165E-3</v>
      </c>
      <c r="BY160" s="107">
        <f t="shared" si="161"/>
        <v>-3.2565080327913165E-3</v>
      </c>
      <c r="BZ160" s="107">
        <f t="shared" si="161"/>
        <v>-3.2565080327913165E-3</v>
      </c>
      <c r="CA160" s="107">
        <f t="shared" si="161"/>
        <v>-3.2565080327913165E-3</v>
      </c>
      <c r="CB160" s="107">
        <f t="shared" si="161"/>
        <v>-3.2565080327913165E-3</v>
      </c>
      <c r="CC160" s="107">
        <f t="shared" si="161"/>
        <v>-3.2565080327913165E-3</v>
      </c>
      <c r="CD160" s="107">
        <f t="shared" si="161"/>
        <v>-3.2565080327913165E-3</v>
      </c>
      <c r="CE160" s="107">
        <f t="shared" si="161"/>
        <v>-3.2565080327913165E-3</v>
      </c>
      <c r="CF160" s="107">
        <f t="shared" si="161"/>
        <v>-3.2565080327913165E-3</v>
      </c>
      <c r="CG160" s="107">
        <f t="shared" si="161"/>
        <v>-3.2565080327913165E-3</v>
      </c>
      <c r="CH160" s="107">
        <f t="shared" si="161"/>
        <v>-3.2565080327913165E-3</v>
      </c>
      <c r="CI160" s="107">
        <f t="shared" si="161"/>
        <v>-3.2565080327913165E-3</v>
      </c>
      <c r="CJ160" s="107">
        <f t="shared" si="161"/>
        <v>-3.2565080327913165E-3</v>
      </c>
      <c r="CK160" s="107">
        <f t="shared" si="161"/>
        <v>-3.2565080327913165E-3</v>
      </c>
      <c r="CL160" s="107">
        <f t="shared" si="161"/>
        <v>-3.2565080327913165E-3</v>
      </c>
      <c r="CM160" s="107">
        <f t="shared" si="161"/>
        <v>-3.2565080327913165E-3</v>
      </c>
    </row>
    <row r="161" spans="1:91" x14ac:dyDescent="0.2"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L161" s="25"/>
      <c r="CM161" s="25"/>
    </row>
    <row r="162" spans="1:91" s="113" customFormat="1" x14ac:dyDescent="0.2">
      <c r="A162" s="98" t="s">
        <v>273</v>
      </c>
      <c r="B162" s="39"/>
      <c r="C162" s="106">
        <v>18237311</v>
      </c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8"/>
      <c r="BB162" s="108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BM162" s="108"/>
      <c r="BN162" s="108"/>
      <c r="BO162" s="108"/>
      <c r="BP162" s="108"/>
      <c r="BQ162" s="108"/>
      <c r="BR162" s="108"/>
      <c r="BS162" s="108"/>
      <c r="BT162" s="108"/>
      <c r="BU162" s="108"/>
      <c r="BV162" s="108"/>
      <c r="BW162" s="108"/>
      <c r="BX162" s="108"/>
      <c r="BY162" s="108"/>
      <c r="BZ162" s="108"/>
      <c r="CA162" s="108"/>
      <c r="CB162" s="108"/>
      <c r="CC162" s="108"/>
      <c r="CD162" s="108"/>
      <c r="CE162" s="108"/>
      <c r="CF162" s="108"/>
      <c r="CG162" s="108"/>
      <c r="CH162" s="108"/>
      <c r="CI162" s="25"/>
      <c r="CJ162" s="25"/>
      <c r="CK162" s="25"/>
      <c r="CL162" s="25"/>
      <c r="CM162" s="25"/>
    </row>
    <row r="163" spans="1:91" s="113" customFormat="1" x14ac:dyDescent="0.2">
      <c r="A163" s="39"/>
      <c r="B163" s="39" t="s">
        <v>251</v>
      </c>
      <c r="C163" s="106">
        <v>25400711</v>
      </c>
      <c r="D163" s="107">
        <v>0</v>
      </c>
      <c r="E163" s="107">
        <f t="shared" ref="E163:AJ163" si="162">D168</f>
        <v>0</v>
      </c>
      <c r="F163" s="107">
        <f t="shared" si="162"/>
        <v>0</v>
      </c>
      <c r="G163" s="107">
        <f t="shared" si="162"/>
        <v>0</v>
      </c>
      <c r="H163" s="107">
        <f t="shared" si="162"/>
        <v>0</v>
      </c>
      <c r="I163" s="107">
        <f t="shared" si="162"/>
        <v>0</v>
      </c>
      <c r="J163" s="107">
        <f t="shared" si="162"/>
        <v>0</v>
      </c>
      <c r="K163" s="107">
        <f t="shared" si="162"/>
        <v>0</v>
      </c>
      <c r="L163" s="107">
        <f t="shared" si="162"/>
        <v>0</v>
      </c>
      <c r="M163" s="107">
        <f t="shared" si="162"/>
        <v>0</v>
      </c>
      <c r="N163" s="107">
        <f t="shared" si="162"/>
        <v>0</v>
      </c>
      <c r="O163" s="107">
        <f t="shared" si="162"/>
        <v>0</v>
      </c>
      <c r="P163" s="107">
        <f t="shared" si="162"/>
        <v>0</v>
      </c>
      <c r="Q163" s="107">
        <f t="shared" si="162"/>
        <v>0</v>
      </c>
      <c r="R163" s="107">
        <f t="shared" si="162"/>
        <v>0</v>
      </c>
      <c r="S163" s="107">
        <f t="shared" si="162"/>
        <v>0</v>
      </c>
      <c r="T163" s="107">
        <f t="shared" si="162"/>
        <v>0</v>
      </c>
      <c r="U163" s="107">
        <f t="shared" si="162"/>
        <v>0</v>
      </c>
      <c r="V163" s="107">
        <f t="shared" si="162"/>
        <v>0</v>
      </c>
      <c r="W163" s="107">
        <f t="shared" si="162"/>
        <v>0</v>
      </c>
      <c r="X163" s="107">
        <f t="shared" si="162"/>
        <v>0</v>
      </c>
      <c r="Y163" s="107">
        <f t="shared" si="162"/>
        <v>0</v>
      </c>
      <c r="Z163" s="107">
        <f t="shared" si="162"/>
        <v>0</v>
      </c>
      <c r="AA163" s="107">
        <f t="shared" si="162"/>
        <v>0</v>
      </c>
      <c r="AB163" s="107">
        <f t="shared" si="162"/>
        <v>0</v>
      </c>
      <c r="AC163" s="107">
        <f t="shared" si="162"/>
        <v>0</v>
      </c>
      <c r="AD163" s="107">
        <f t="shared" si="162"/>
        <v>0</v>
      </c>
      <c r="AE163" s="107">
        <f t="shared" si="162"/>
        <v>0</v>
      </c>
      <c r="AF163" s="107">
        <f t="shared" si="162"/>
        <v>0</v>
      </c>
      <c r="AG163" s="107">
        <f t="shared" si="162"/>
        <v>0</v>
      </c>
      <c r="AH163" s="107">
        <f t="shared" si="162"/>
        <v>0</v>
      </c>
      <c r="AI163" s="107">
        <f t="shared" si="162"/>
        <v>0</v>
      </c>
      <c r="AJ163" s="107">
        <f t="shared" si="162"/>
        <v>0</v>
      </c>
      <c r="AK163" s="107">
        <f t="shared" ref="AK163:BP163" si="163">AJ168</f>
        <v>0</v>
      </c>
      <c r="AL163" s="107">
        <f t="shared" si="163"/>
        <v>0</v>
      </c>
      <c r="AM163" s="107">
        <f t="shared" si="163"/>
        <v>0</v>
      </c>
      <c r="AN163" s="107">
        <f t="shared" si="163"/>
        <v>0</v>
      </c>
      <c r="AO163" s="107">
        <f t="shared" si="163"/>
        <v>0</v>
      </c>
      <c r="AP163" s="107">
        <f t="shared" si="163"/>
        <v>0</v>
      </c>
      <c r="AQ163" s="107">
        <f t="shared" si="163"/>
        <v>0</v>
      </c>
      <c r="AR163" s="107">
        <f t="shared" si="163"/>
        <v>0</v>
      </c>
      <c r="AS163" s="107">
        <f t="shared" si="163"/>
        <v>0</v>
      </c>
      <c r="AT163" s="107">
        <f t="shared" si="163"/>
        <v>0</v>
      </c>
      <c r="AU163" s="107">
        <f t="shared" si="163"/>
        <v>0</v>
      </c>
      <c r="AV163" s="107">
        <f t="shared" si="163"/>
        <v>0</v>
      </c>
      <c r="AW163" s="107">
        <f t="shared" si="163"/>
        <v>0</v>
      </c>
      <c r="AX163" s="107">
        <f t="shared" si="163"/>
        <v>0</v>
      </c>
      <c r="AY163" s="107">
        <f t="shared" si="163"/>
        <v>0</v>
      </c>
      <c r="AZ163" s="107">
        <f t="shared" si="163"/>
        <v>0</v>
      </c>
      <c r="BA163" s="107">
        <f t="shared" si="163"/>
        <v>0</v>
      </c>
      <c r="BB163" s="107">
        <f t="shared" si="163"/>
        <v>0</v>
      </c>
      <c r="BC163" s="107">
        <f t="shared" si="163"/>
        <v>0</v>
      </c>
      <c r="BD163" s="107">
        <f t="shared" si="163"/>
        <v>0</v>
      </c>
      <c r="BE163" s="107">
        <f t="shared" si="163"/>
        <v>0</v>
      </c>
      <c r="BF163" s="107">
        <f t="shared" si="163"/>
        <v>0</v>
      </c>
      <c r="BG163" s="107">
        <f t="shared" si="163"/>
        <v>0</v>
      </c>
      <c r="BH163" s="107">
        <f t="shared" si="163"/>
        <v>0</v>
      </c>
      <c r="BI163" s="107">
        <f t="shared" si="163"/>
        <v>0</v>
      </c>
      <c r="BJ163" s="107">
        <f t="shared" si="163"/>
        <v>0</v>
      </c>
      <c r="BK163" s="107">
        <f t="shared" si="163"/>
        <v>0</v>
      </c>
      <c r="BL163" s="107">
        <f t="shared" si="163"/>
        <v>-525.25815152602877</v>
      </c>
      <c r="BM163" s="107">
        <f t="shared" si="163"/>
        <v>216820.73851447395</v>
      </c>
      <c r="BN163" s="107">
        <f t="shared" si="163"/>
        <v>239129.00851447394</v>
      </c>
      <c r="BO163" s="107">
        <f t="shared" si="163"/>
        <v>261422.54851447395</v>
      </c>
      <c r="BP163" s="107">
        <f t="shared" si="163"/>
        <v>284726.11851447396</v>
      </c>
      <c r="BQ163" s="107">
        <f t="shared" ref="BQ163:CM163" si="164">BP168</f>
        <v>100000.92000000001</v>
      </c>
      <c r="BR163" s="107">
        <f t="shared" si="164"/>
        <v>119842.81000000001</v>
      </c>
      <c r="BS163" s="107">
        <f t="shared" si="164"/>
        <v>140565.73000000001</v>
      </c>
      <c r="BT163" s="107">
        <f t="shared" si="164"/>
        <v>161673.31</v>
      </c>
      <c r="BU163" s="107">
        <f t="shared" si="164"/>
        <v>184383.12</v>
      </c>
      <c r="BV163" s="107">
        <f t="shared" si="164"/>
        <v>209474.13</v>
      </c>
      <c r="BW163" s="107">
        <f t="shared" si="164"/>
        <v>234691.34</v>
      </c>
      <c r="BX163" s="107">
        <f t="shared" si="164"/>
        <v>261382.18</v>
      </c>
      <c r="BY163" s="107">
        <f t="shared" si="164"/>
        <v>292108.38</v>
      </c>
      <c r="BZ163" s="107">
        <f t="shared" si="164"/>
        <v>323704.91000000003</v>
      </c>
      <c r="CA163" s="107">
        <f t="shared" si="164"/>
        <v>353510.15</v>
      </c>
      <c r="CB163" s="107">
        <f t="shared" si="164"/>
        <v>382857.36000000004</v>
      </c>
      <c r="CC163" s="107">
        <f t="shared" si="164"/>
        <v>149261.97000000006</v>
      </c>
      <c r="CD163" s="107">
        <f t="shared" si="164"/>
        <v>174398.48000000007</v>
      </c>
      <c r="CE163" s="107">
        <f t="shared" si="164"/>
        <v>198978.53000000006</v>
      </c>
      <c r="CF163" s="107">
        <f t="shared" si="164"/>
        <v>225119.73000000007</v>
      </c>
      <c r="CG163" s="107">
        <f t="shared" si="164"/>
        <v>251382.66000000006</v>
      </c>
      <c r="CH163" s="107">
        <f t="shared" si="164"/>
        <v>275713.35000000003</v>
      </c>
      <c r="CI163" s="107">
        <f t="shared" si="164"/>
        <v>299848.90000000002</v>
      </c>
      <c r="CJ163" s="107">
        <f t="shared" si="164"/>
        <v>324916.7</v>
      </c>
      <c r="CK163" s="107">
        <f t="shared" si="164"/>
        <v>324916.7</v>
      </c>
      <c r="CL163" s="107">
        <f t="shared" si="164"/>
        <v>324916.7</v>
      </c>
      <c r="CM163" s="107">
        <f t="shared" si="164"/>
        <v>324916.7</v>
      </c>
    </row>
    <row r="164" spans="1:91" s="108" customFormat="1" x14ac:dyDescent="0.2">
      <c r="A164" s="113"/>
      <c r="B164" s="108" t="s">
        <v>252</v>
      </c>
      <c r="D164" s="251">
        <v>0</v>
      </c>
      <c r="E164" s="251">
        <v>0</v>
      </c>
      <c r="F164" s="251">
        <v>0</v>
      </c>
      <c r="G164" s="251">
        <v>0</v>
      </c>
      <c r="H164" s="251">
        <v>0</v>
      </c>
      <c r="I164" s="251">
        <v>0</v>
      </c>
      <c r="J164" s="251">
        <v>0</v>
      </c>
      <c r="K164" s="251">
        <v>0</v>
      </c>
      <c r="L164" s="251">
        <v>0</v>
      </c>
      <c r="M164" s="251">
        <v>0</v>
      </c>
      <c r="N164" s="251">
        <v>0</v>
      </c>
      <c r="O164" s="251">
        <v>0</v>
      </c>
      <c r="P164" s="251">
        <v>0</v>
      </c>
      <c r="Q164" s="251">
        <v>0</v>
      </c>
      <c r="R164" s="251">
        <v>0</v>
      </c>
      <c r="S164" s="251">
        <v>0</v>
      </c>
      <c r="T164" s="251">
        <v>0</v>
      </c>
      <c r="U164" s="251">
        <v>0</v>
      </c>
      <c r="V164" s="251">
        <v>0</v>
      </c>
      <c r="W164" s="251">
        <v>0</v>
      </c>
      <c r="X164" s="251">
        <v>0</v>
      </c>
      <c r="Y164" s="251">
        <v>0</v>
      </c>
      <c r="Z164" s="251">
        <v>0</v>
      </c>
      <c r="AA164" s="251">
        <v>0</v>
      </c>
      <c r="AB164" s="251">
        <v>0</v>
      </c>
      <c r="AC164" s="251">
        <v>0</v>
      </c>
      <c r="AD164" s="251">
        <v>0</v>
      </c>
      <c r="AE164" s="251">
        <v>0</v>
      </c>
      <c r="AF164" s="251">
        <v>0</v>
      </c>
      <c r="AG164" s="251">
        <v>0</v>
      </c>
      <c r="AH164" s="251">
        <v>0</v>
      </c>
      <c r="AI164" s="251">
        <v>0</v>
      </c>
      <c r="AJ164" s="251">
        <v>0</v>
      </c>
      <c r="AK164" s="251">
        <v>0</v>
      </c>
      <c r="AL164" s="251">
        <v>0</v>
      </c>
      <c r="AM164" s="251">
        <v>0</v>
      </c>
      <c r="AN164" s="251">
        <v>0</v>
      </c>
      <c r="AO164" s="251">
        <v>0</v>
      </c>
      <c r="AP164" s="251">
        <v>0</v>
      </c>
      <c r="AQ164" s="251">
        <v>0</v>
      </c>
      <c r="AR164" s="251">
        <v>0</v>
      </c>
      <c r="AS164" s="251">
        <v>0</v>
      </c>
      <c r="AT164" s="251">
        <v>0</v>
      </c>
      <c r="AU164" s="251">
        <v>0</v>
      </c>
      <c r="AV164" s="251">
        <v>0</v>
      </c>
      <c r="AW164" s="251">
        <v>0</v>
      </c>
      <c r="AX164" s="251">
        <v>0</v>
      </c>
      <c r="AY164" s="251">
        <v>0</v>
      </c>
      <c r="AZ164" s="251">
        <v>0</v>
      </c>
      <c r="BA164" s="251">
        <v>0</v>
      </c>
      <c r="BB164" s="251">
        <v>0</v>
      </c>
      <c r="BC164" s="251">
        <v>0</v>
      </c>
      <c r="BD164" s="251">
        <v>0</v>
      </c>
      <c r="BE164" s="251">
        <v>0</v>
      </c>
      <c r="BF164" s="251">
        <v>0</v>
      </c>
      <c r="BG164" s="251">
        <v>0</v>
      </c>
      <c r="BH164" s="251">
        <v>0</v>
      </c>
      <c r="BI164" s="251">
        <v>0</v>
      </c>
      <c r="BJ164" s="251">
        <v>0</v>
      </c>
      <c r="BK164" s="251">
        <v>0</v>
      </c>
      <c r="BL164" s="251">
        <v>0</v>
      </c>
      <c r="BM164" s="251">
        <v>0</v>
      </c>
      <c r="BN164" s="251">
        <v>0</v>
      </c>
      <c r="BO164" s="251">
        <v>0</v>
      </c>
      <c r="BP164" s="251">
        <v>-206014.41851447395</v>
      </c>
      <c r="BQ164" s="251">
        <v>0</v>
      </c>
      <c r="BR164" s="251">
        <v>0</v>
      </c>
      <c r="BS164" s="251">
        <v>0</v>
      </c>
      <c r="BT164" s="251">
        <v>0</v>
      </c>
      <c r="BU164" s="251">
        <v>0</v>
      </c>
      <c r="BV164" s="251">
        <v>0</v>
      </c>
      <c r="BW164" s="251">
        <v>0</v>
      </c>
      <c r="BX164" s="251">
        <v>0</v>
      </c>
      <c r="BY164" s="251">
        <v>0</v>
      </c>
      <c r="BZ164" s="251">
        <v>0</v>
      </c>
      <c r="CA164" s="251">
        <v>0</v>
      </c>
      <c r="CB164" s="251">
        <v>-261382.18</v>
      </c>
      <c r="CC164" s="251">
        <v>0</v>
      </c>
      <c r="CD164" s="251">
        <v>0</v>
      </c>
      <c r="CE164" s="251">
        <v>0</v>
      </c>
      <c r="CF164" s="251">
        <v>0</v>
      </c>
      <c r="CG164" s="251">
        <v>0</v>
      </c>
      <c r="CH164" s="251">
        <v>0</v>
      </c>
      <c r="CI164" s="251">
        <v>0</v>
      </c>
      <c r="CJ164" s="251"/>
      <c r="CK164" s="251"/>
      <c r="CL164" s="251"/>
      <c r="CM164" s="251"/>
    </row>
    <row r="165" spans="1:91" x14ac:dyDescent="0.2">
      <c r="A165" s="113"/>
      <c r="B165" s="108" t="s">
        <v>274</v>
      </c>
      <c r="C165" s="108"/>
      <c r="D165" s="251">
        <v>0</v>
      </c>
      <c r="E165" s="251">
        <v>0</v>
      </c>
      <c r="F165" s="251">
        <v>0</v>
      </c>
      <c r="G165" s="251">
        <v>0</v>
      </c>
      <c r="H165" s="251">
        <v>0</v>
      </c>
      <c r="I165" s="251">
        <v>0</v>
      </c>
      <c r="J165" s="251">
        <v>0</v>
      </c>
      <c r="K165" s="251">
        <v>0</v>
      </c>
      <c r="L165" s="251">
        <v>0</v>
      </c>
      <c r="M165" s="251">
        <v>0</v>
      </c>
      <c r="N165" s="251">
        <v>0</v>
      </c>
      <c r="O165" s="251">
        <v>0</v>
      </c>
      <c r="P165" s="251">
        <v>0</v>
      </c>
      <c r="Q165" s="251">
        <v>0</v>
      </c>
      <c r="R165" s="251">
        <v>0</v>
      </c>
      <c r="S165" s="251">
        <v>0</v>
      </c>
      <c r="T165" s="251">
        <v>0</v>
      </c>
      <c r="U165" s="251">
        <v>0</v>
      </c>
      <c r="V165" s="251">
        <v>0</v>
      </c>
      <c r="W165" s="251">
        <v>0</v>
      </c>
      <c r="X165" s="251">
        <v>0</v>
      </c>
      <c r="Y165" s="251">
        <v>0</v>
      </c>
      <c r="Z165" s="251">
        <v>0</v>
      </c>
      <c r="AA165" s="251">
        <v>0</v>
      </c>
      <c r="AB165" s="251">
        <v>0</v>
      </c>
      <c r="AC165" s="251">
        <v>0</v>
      </c>
      <c r="AD165" s="251">
        <v>0</v>
      </c>
      <c r="AE165" s="251">
        <v>0</v>
      </c>
      <c r="AF165" s="251">
        <v>0</v>
      </c>
      <c r="AG165" s="251">
        <v>0</v>
      </c>
      <c r="AH165" s="251">
        <v>0</v>
      </c>
      <c r="AI165" s="251">
        <v>0</v>
      </c>
      <c r="AJ165" s="251">
        <v>0</v>
      </c>
      <c r="AK165" s="251">
        <v>0</v>
      </c>
      <c r="AL165" s="251">
        <v>0</v>
      </c>
      <c r="AM165" s="251">
        <v>0</v>
      </c>
      <c r="AN165" s="251">
        <v>0</v>
      </c>
      <c r="AO165" s="251">
        <v>0</v>
      </c>
      <c r="AP165" s="251">
        <v>0</v>
      </c>
      <c r="AQ165" s="251">
        <v>0</v>
      </c>
      <c r="AR165" s="251">
        <v>0</v>
      </c>
      <c r="AS165" s="251">
        <v>0</v>
      </c>
      <c r="AT165" s="251">
        <v>0</v>
      </c>
      <c r="AU165" s="251">
        <v>0</v>
      </c>
      <c r="AV165" s="251">
        <v>0</v>
      </c>
      <c r="AW165" s="251">
        <v>0</v>
      </c>
      <c r="AX165" s="251">
        <v>0</v>
      </c>
      <c r="AY165" s="251">
        <v>0</v>
      </c>
      <c r="AZ165" s="251">
        <v>0</v>
      </c>
      <c r="BA165" s="251">
        <v>0</v>
      </c>
      <c r="BB165" s="251">
        <v>0</v>
      </c>
      <c r="BC165" s="251">
        <v>0</v>
      </c>
      <c r="BD165" s="251">
        <v>0</v>
      </c>
      <c r="BE165" s="251">
        <v>0</v>
      </c>
      <c r="BF165" s="251">
        <v>0</v>
      </c>
      <c r="BG165" s="251">
        <v>0</v>
      </c>
      <c r="BH165" s="251">
        <v>0</v>
      </c>
      <c r="BI165" s="251">
        <v>0</v>
      </c>
      <c r="BJ165" s="251">
        <v>0</v>
      </c>
      <c r="BK165" s="251">
        <v>0</v>
      </c>
      <c r="BL165" s="251">
        <v>206539.67666599998</v>
      </c>
      <c r="BM165" s="251">
        <v>0</v>
      </c>
      <c r="BN165" s="251">
        <v>0</v>
      </c>
      <c r="BO165" s="251">
        <v>0</v>
      </c>
      <c r="BP165" s="251">
        <v>0</v>
      </c>
      <c r="BQ165" s="251">
        <v>0</v>
      </c>
      <c r="BR165" s="251">
        <v>0</v>
      </c>
      <c r="BS165" s="251">
        <v>0</v>
      </c>
      <c r="BT165" s="251">
        <v>0</v>
      </c>
      <c r="BU165" s="251">
        <v>0</v>
      </c>
      <c r="BV165" s="251">
        <v>0</v>
      </c>
      <c r="BW165" s="251">
        <v>0</v>
      </c>
      <c r="BX165" s="251">
        <v>0</v>
      </c>
      <c r="BY165" s="251">
        <v>0</v>
      </c>
      <c r="BZ165" s="251">
        <v>0</v>
      </c>
      <c r="CA165" s="251">
        <v>0</v>
      </c>
      <c r="CB165" s="251">
        <v>0</v>
      </c>
      <c r="CC165" s="251">
        <v>0</v>
      </c>
      <c r="CD165" s="251">
        <v>0</v>
      </c>
      <c r="CE165" s="251">
        <v>0</v>
      </c>
      <c r="CF165" s="251">
        <v>0</v>
      </c>
      <c r="CG165" s="251">
        <v>0</v>
      </c>
      <c r="CH165" s="251">
        <v>0</v>
      </c>
      <c r="CI165" s="251">
        <v>0</v>
      </c>
      <c r="CJ165" s="251"/>
      <c r="CK165" s="251"/>
      <c r="CL165" s="251"/>
      <c r="CM165" s="251"/>
    </row>
    <row r="166" spans="1:91" x14ac:dyDescent="0.2">
      <c r="A166" s="108"/>
      <c r="B166" s="108" t="s">
        <v>272</v>
      </c>
      <c r="C166" s="116"/>
      <c r="D166" s="251">
        <v>0</v>
      </c>
      <c r="E166" s="251">
        <v>0</v>
      </c>
      <c r="F166" s="251">
        <v>0</v>
      </c>
      <c r="G166" s="251">
        <v>0</v>
      </c>
      <c r="H166" s="251">
        <v>0</v>
      </c>
      <c r="I166" s="251">
        <v>0</v>
      </c>
      <c r="J166" s="251">
        <v>0</v>
      </c>
      <c r="K166" s="251">
        <v>0</v>
      </c>
      <c r="L166" s="251">
        <v>0</v>
      </c>
      <c r="M166" s="251">
        <v>0</v>
      </c>
      <c r="N166" s="251">
        <v>0</v>
      </c>
      <c r="O166" s="251">
        <v>0</v>
      </c>
      <c r="P166" s="251">
        <v>0</v>
      </c>
      <c r="Q166" s="251">
        <v>0</v>
      </c>
      <c r="R166" s="251">
        <v>0</v>
      </c>
      <c r="S166" s="251">
        <v>0</v>
      </c>
      <c r="T166" s="251">
        <v>0</v>
      </c>
      <c r="U166" s="251">
        <v>0</v>
      </c>
      <c r="V166" s="251">
        <v>0</v>
      </c>
      <c r="W166" s="251">
        <v>0</v>
      </c>
      <c r="X166" s="251">
        <v>0</v>
      </c>
      <c r="Y166" s="251">
        <v>0</v>
      </c>
      <c r="Z166" s="251">
        <v>0</v>
      </c>
      <c r="AA166" s="251">
        <v>0</v>
      </c>
      <c r="AB166" s="251">
        <v>0</v>
      </c>
      <c r="AC166" s="251">
        <v>0</v>
      </c>
      <c r="AD166" s="251">
        <v>0</v>
      </c>
      <c r="AE166" s="251">
        <v>0</v>
      </c>
      <c r="AF166" s="251">
        <v>0</v>
      </c>
      <c r="AG166" s="251">
        <v>0</v>
      </c>
      <c r="AH166" s="251">
        <v>0</v>
      </c>
      <c r="AI166" s="251">
        <v>0</v>
      </c>
      <c r="AJ166" s="251">
        <v>0</v>
      </c>
      <c r="AK166" s="251">
        <v>0</v>
      </c>
      <c r="AL166" s="251">
        <v>0</v>
      </c>
      <c r="AM166" s="251">
        <v>0</v>
      </c>
      <c r="AN166" s="251">
        <v>0</v>
      </c>
      <c r="AO166" s="251">
        <v>0</v>
      </c>
      <c r="AP166" s="251">
        <v>0</v>
      </c>
      <c r="AQ166" s="251">
        <v>0</v>
      </c>
      <c r="AR166" s="251">
        <v>0</v>
      </c>
      <c r="AS166" s="251">
        <v>0</v>
      </c>
      <c r="AT166" s="251">
        <v>0</v>
      </c>
      <c r="AU166" s="251">
        <v>0</v>
      </c>
      <c r="AV166" s="251">
        <v>0</v>
      </c>
      <c r="AW166" s="251">
        <v>0</v>
      </c>
      <c r="AX166" s="251">
        <v>0</v>
      </c>
      <c r="AY166" s="251">
        <v>0</v>
      </c>
      <c r="AZ166" s="251">
        <v>0</v>
      </c>
      <c r="BA166" s="251">
        <v>0</v>
      </c>
      <c r="BB166" s="251">
        <v>0</v>
      </c>
      <c r="BC166" s="251">
        <v>0</v>
      </c>
      <c r="BD166" s="251">
        <v>0</v>
      </c>
      <c r="BE166" s="251">
        <v>0</v>
      </c>
      <c r="BF166" s="251">
        <v>0</v>
      </c>
      <c r="BG166" s="251">
        <v>0</v>
      </c>
      <c r="BH166" s="251">
        <v>0</v>
      </c>
      <c r="BI166" s="251">
        <v>0</v>
      </c>
      <c r="BJ166" s="251">
        <v>0</v>
      </c>
      <c r="BK166" s="251">
        <v>-525.25815152602877</v>
      </c>
      <c r="BL166" s="251">
        <v>10806.32</v>
      </c>
      <c r="BM166" s="251">
        <v>22308.27</v>
      </c>
      <c r="BN166" s="251">
        <v>22293.54</v>
      </c>
      <c r="BO166" s="251">
        <v>23303.57</v>
      </c>
      <c r="BP166" s="251">
        <v>21289.22</v>
      </c>
      <c r="BQ166" s="251">
        <v>19841.89</v>
      </c>
      <c r="BR166" s="251">
        <v>20722.919999999998</v>
      </c>
      <c r="BS166" s="251">
        <v>21107.58</v>
      </c>
      <c r="BT166" s="251">
        <v>22709.81</v>
      </c>
      <c r="BU166" s="251">
        <v>25091.01</v>
      </c>
      <c r="BV166" s="251">
        <v>25217.21</v>
      </c>
      <c r="BW166" s="251">
        <v>26690.84</v>
      </c>
      <c r="BX166" s="109">
        <f>'Schedule 8&amp;24'!C24</f>
        <v>30726.2</v>
      </c>
      <c r="BY166" s="109">
        <f>'Schedule 8&amp;24'!D24</f>
        <v>31596.53</v>
      </c>
      <c r="BZ166" s="109">
        <f>'Schedule 8&amp;24'!E24</f>
        <v>29805.24</v>
      </c>
      <c r="CA166" s="109">
        <f>'Schedule 8&amp;24'!F24</f>
        <v>29347.21</v>
      </c>
      <c r="CB166" s="109">
        <f>'Schedule 8&amp;24'!G24</f>
        <v>27786.79</v>
      </c>
      <c r="CC166" s="109">
        <f>'Schedule 8&amp;24'!H24</f>
        <v>25136.51</v>
      </c>
      <c r="CD166" s="109">
        <f>'Schedule 8&amp;24'!I24</f>
        <v>24580.05</v>
      </c>
      <c r="CE166" s="109">
        <f>'Schedule 8&amp;24'!J24</f>
        <v>26141.200000000001</v>
      </c>
      <c r="CF166" s="109">
        <f>'Schedule 8&amp;24'!K24</f>
        <v>26262.93</v>
      </c>
      <c r="CG166" s="109">
        <f>'Schedule 8&amp;24'!L24</f>
        <v>24330.69</v>
      </c>
      <c r="CH166" s="109">
        <f>'Schedule 8&amp;24'!M24</f>
        <v>24135.55</v>
      </c>
      <c r="CI166" s="109">
        <f>'Schedule 8&amp;24'!N24</f>
        <v>25067.8</v>
      </c>
      <c r="CJ166" s="109"/>
      <c r="CK166" s="109"/>
      <c r="CL166" s="251"/>
      <c r="CM166" s="251"/>
    </row>
    <row r="167" spans="1:91" x14ac:dyDescent="0.2">
      <c r="B167" s="39" t="s">
        <v>254</v>
      </c>
      <c r="D167" s="110">
        <f t="shared" ref="D167:AI167" si="165">SUM(D164:D166)</f>
        <v>0</v>
      </c>
      <c r="E167" s="110">
        <f t="shared" si="165"/>
        <v>0</v>
      </c>
      <c r="F167" s="110">
        <f t="shared" si="165"/>
        <v>0</v>
      </c>
      <c r="G167" s="110">
        <f t="shared" si="165"/>
        <v>0</v>
      </c>
      <c r="H167" s="110">
        <f t="shared" si="165"/>
        <v>0</v>
      </c>
      <c r="I167" s="110">
        <f t="shared" si="165"/>
        <v>0</v>
      </c>
      <c r="J167" s="110">
        <f t="shared" si="165"/>
        <v>0</v>
      </c>
      <c r="K167" s="110">
        <f t="shared" si="165"/>
        <v>0</v>
      </c>
      <c r="L167" s="110">
        <f t="shared" si="165"/>
        <v>0</v>
      </c>
      <c r="M167" s="110">
        <f t="shared" si="165"/>
        <v>0</v>
      </c>
      <c r="N167" s="110">
        <f t="shared" si="165"/>
        <v>0</v>
      </c>
      <c r="O167" s="110">
        <f t="shared" si="165"/>
        <v>0</v>
      </c>
      <c r="P167" s="110">
        <f t="shared" si="165"/>
        <v>0</v>
      </c>
      <c r="Q167" s="110">
        <f t="shared" si="165"/>
        <v>0</v>
      </c>
      <c r="R167" s="110">
        <f t="shared" si="165"/>
        <v>0</v>
      </c>
      <c r="S167" s="110">
        <f t="shared" si="165"/>
        <v>0</v>
      </c>
      <c r="T167" s="110">
        <f t="shared" si="165"/>
        <v>0</v>
      </c>
      <c r="U167" s="110">
        <f t="shared" si="165"/>
        <v>0</v>
      </c>
      <c r="V167" s="110">
        <f t="shared" si="165"/>
        <v>0</v>
      </c>
      <c r="W167" s="110">
        <f t="shared" si="165"/>
        <v>0</v>
      </c>
      <c r="X167" s="110">
        <f t="shared" si="165"/>
        <v>0</v>
      </c>
      <c r="Y167" s="110">
        <f t="shared" si="165"/>
        <v>0</v>
      </c>
      <c r="Z167" s="110">
        <f t="shared" si="165"/>
        <v>0</v>
      </c>
      <c r="AA167" s="110">
        <f t="shared" si="165"/>
        <v>0</v>
      </c>
      <c r="AB167" s="110">
        <f t="shared" si="165"/>
        <v>0</v>
      </c>
      <c r="AC167" s="110">
        <f t="shared" si="165"/>
        <v>0</v>
      </c>
      <c r="AD167" s="110">
        <f t="shared" si="165"/>
        <v>0</v>
      </c>
      <c r="AE167" s="110">
        <f t="shared" si="165"/>
        <v>0</v>
      </c>
      <c r="AF167" s="110">
        <f t="shared" si="165"/>
        <v>0</v>
      </c>
      <c r="AG167" s="110">
        <f t="shared" si="165"/>
        <v>0</v>
      </c>
      <c r="AH167" s="110">
        <f t="shared" si="165"/>
        <v>0</v>
      </c>
      <c r="AI167" s="110">
        <f t="shared" si="165"/>
        <v>0</v>
      </c>
      <c r="AJ167" s="110">
        <f t="shared" ref="AJ167:BO167" si="166">SUM(AJ164:AJ166)</f>
        <v>0</v>
      </c>
      <c r="AK167" s="110">
        <f t="shared" si="166"/>
        <v>0</v>
      </c>
      <c r="AL167" s="110">
        <f t="shared" si="166"/>
        <v>0</v>
      </c>
      <c r="AM167" s="110">
        <f t="shared" si="166"/>
        <v>0</v>
      </c>
      <c r="AN167" s="110">
        <f t="shared" si="166"/>
        <v>0</v>
      </c>
      <c r="AO167" s="110">
        <f t="shared" si="166"/>
        <v>0</v>
      </c>
      <c r="AP167" s="110">
        <f t="shared" si="166"/>
        <v>0</v>
      </c>
      <c r="AQ167" s="110">
        <f t="shared" si="166"/>
        <v>0</v>
      </c>
      <c r="AR167" s="110">
        <f t="shared" si="166"/>
        <v>0</v>
      </c>
      <c r="AS167" s="110">
        <f t="shared" si="166"/>
        <v>0</v>
      </c>
      <c r="AT167" s="110">
        <f t="shared" si="166"/>
        <v>0</v>
      </c>
      <c r="AU167" s="110">
        <f t="shared" si="166"/>
        <v>0</v>
      </c>
      <c r="AV167" s="110">
        <f t="shared" si="166"/>
        <v>0</v>
      </c>
      <c r="AW167" s="110">
        <f t="shared" si="166"/>
        <v>0</v>
      </c>
      <c r="AX167" s="110">
        <f t="shared" si="166"/>
        <v>0</v>
      </c>
      <c r="AY167" s="110">
        <f t="shared" si="166"/>
        <v>0</v>
      </c>
      <c r="AZ167" s="110">
        <f t="shared" si="166"/>
        <v>0</v>
      </c>
      <c r="BA167" s="110">
        <f t="shared" si="166"/>
        <v>0</v>
      </c>
      <c r="BB167" s="110">
        <f t="shared" si="166"/>
        <v>0</v>
      </c>
      <c r="BC167" s="110">
        <f t="shared" si="166"/>
        <v>0</v>
      </c>
      <c r="BD167" s="110">
        <f t="shared" si="166"/>
        <v>0</v>
      </c>
      <c r="BE167" s="110">
        <f t="shared" si="166"/>
        <v>0</v>
      </c>
      <c r="BF167" s="110">
        <f t="shared" si="166"/>
        <v>0</v>
      </c>
      <c r="BG167" s="110">
        <f t="shared" si="166"/>
        <v>0</v>
      </c>
      <c r="BH167" s="110">
        <f t="shared" si="166"/>
        <v>0</v>
      </c>
      <c r="BI167" s="110">
        <f t="shared" si="166"/>
        <v>0</v>
      </c>
      <c r="BJ167" s="110">
        <f t="shared" si="166"/>
        <v>0</v>
      </c>
      <c r="BK167" s="110">
        <f t="shared" si="166"/>
        <v>-525.25815152602877</v>
      </c>
      <c r="BL167" s="110">
        <f t="shared" si="166"/>
        <v>217345.99666599999</v>
      </c>
      <c r="BM167" s="110">
        <f t="shared" si="166"/>
        <v>22308.27</v>
      </c>
      <c r="BN167" s="110">
        <f t="shared" si="166"/>
        <v>22293.54</v>
      </c>
      <c r="BO167" s="110">
        <f t="shared" si="166"/>
        <v>23303.57</v>
      </c>
      <c r="BP167" s="110">
        <f t="shared" ref="BP167:CM167" si="167">SUM(BP164:BP166)</f>
        <v>-184725.19851447394</v>
      </c>
      <c r="BQ167" s="110">
        <f t="shared" si="167"/>
        <v>19841.89</v>
      </c>
      <c r="BR167" s="110">
        <f t="shared" si="167"/>
        <v>20722.919999999998</v>
      </c>
      <c r="BS167" s="110">
        <f t="shared" si="167"/>
        <v>21107.58</v>
      </c>
      <c r="BT167" s="110">
        <f t="shared" si="167"/>
        <v>22709.81</v>
      </c>
      <c r="BU167" s="110">
        <f t="shared" si="167"/>
        <v>25091.01</v>
      </c>
      <c r="BV167" s="110">
        <f t="shared" si="167"/>
        <v>25217.21</v>
      </c>
      <c r="BW167" s="110">
        <f t="shared" si="167"/>
        <v>26690.84</v>
      </c>
      <c r="BX167" s="110">
        <f t="shared" si="167"/>
        <v>30726.2</v>
      </c>
      <c r="BY167" s="110">
        <f t="shared" si="167"/>
        <v>31596.53</v>
      </c>
      <c r="BZ167" s="110">
        <f t="shared" si="167"/>
        <v>29805.24</v>
      </c>
      <c r="CA167" s="110">
        <f t="shared" si="167"/>
        <v>29347.21</v>
      </c>
      <c r="CB167" s="110">
        <f t="shared" si="167"/>
        <v>-233595.38999999998</v>
      </c>
      <c r="CC167" s="110">
        <f t="shared" si="167"/>
        <v>25136.51</v>
      </c>
      <c r="CD167" s="110">
        <f t="shared" si="167"/>
        <v>24580.05</v>
      </c>
      <c r="CE167" s="110">
        <f t="shared" si="167"/>
        <v>26141.200000000001</v>
      </c>
      <c r="CF167" s="110">
        <f t="shared" si="167"/>
        <v>26262.93</v>
      </c>
      <c r="CG167" s="110">
        <f t="shared" si="167"/>
        <v>24330.69</v>
      </c>
      <c r="CH167" s="110">
        <f t="shared" si="167"/>
        <v>24135.55</v>
      </c>
      <c r="CI167" s="110">
        <f t="shared" si="167"/>
        <v>25067.8</v>
      </c>
      <c r="CJ167" s="110">
        <f t="shared" si="167"/>
        <v>0</v>
      </c>
      <c r="CK167" s="110">
        <f t="shared" si="167"/>
        <v>0</v>
      </c>
      <c r="CL167" s="110">
        <f t="shared" si="167"/>
        <v>0</v>
      </c>
      <c r="CM167" s="110">
        <f t="shared" si="167"/>
        <v>0</v>
      </c>
    </row>
    <row r="168" spans="1:91" x14ac:dyDescent="0.2">
      <c r="B168" s="39" t="s">
        <v>255</v>
      </c>
      <c r="D168" s="107">
        <f t="shared" ref="D168:AI168" si="168">D163+D167</f>
        <v>0</v>
      </c>
      <c r="E168" s="107">
        <f t="shared" si="168"/>
        <v>0</v>
      </c>
      <c r="F168" s="107">
        <f t="shared" si="168"/>
        <v>0</v>
      </c>
      <c r="G168" s="107">
        <f t="shared" si="168"/>
        <v>0</v>
      </c>
      <c r="H168" s="107">
        <f t="shared" si="168"/>
        <v>0</v>
      </c>
      <c r="I168" s="107">
        <f t="shared" si="168"/>
        <v>0</v>
      </c>
      <c r="J168" s="107">
        <f t="shared" si="168"/>
        <v>0</v>
      </c>
      <c r="K168" s="107">
        <f t="shared" si="168"/>
        <v>0</v>
      </c>
      <c r="L168" s="107">
        <f t="shared" si="168"/>
        <v>0</v>
      </c>
      <c r="M168" s="107">
        <f t="shared" si="168"/>
        <v>0</v>
      </c>
      <c r="N168" s="107">
        <f t="shared" si="168"/>
        <v>0</v>
      </c>
      <c r="O168" s="107">
        <f t="shared" si="168"/>
        <v>0</v>
      </c>
      <c r="P168" s="107">
        <f t="shared" si="168"/>
        <v>0</v>
      </c>
      <c r="Q168" s="107">
        <f t="shared" si="168"/>
        <v>0</v>
      </c>
      <c r="R168" s="107">
        <f t="shared" si="168"/>
        <v>0</v>
      </c>
      <c r="S168" s="107">
        <f t="shared" si="168"/>
        <v>0</v>
      </c>
      <c r="T168" s="107">
        <f t="shared" si="168"/>
        <v>0</v>
      </c>
      <c r="U168" s="107">
        <f t="shared" si="168"/>
        <v>0</v>
      </c>
      <c r="V168" s="107">
        <f t="shared" si="168"/>
        <v>0</v>
      </c>
      <c r="W168" s="107">
        <f t="shared" si="168"/>
        <v>0</v>
      </c>
      <c r="X168" s="107">
        <f t="shared" si="168"/>
        <v>0</v>
      </c>
      <c r="Y168" s="107">
        <f t="shared" si="168"/>
        <v>0</v>
      </c>
      <c r="Z168" s="107">
        <f t="shared" si="168"/>
        <v>0</v>
      </c>
      <c r="AA168" s="107">
        <f t="shared" si="168"/>
        <v>0</v>
      </c>
      <c r="AB168" s="107">
        <f t="shared" si="168"/>
        <v>0</v>
      </c>
      <c r="AC168" s="107">
        <f t="shared" si="168"/>
        <v>0</v>
      </c>
      <c r="AD168" s="107">
        <f t="shared" si="168"/>
        <v>0</v>
      </c>
      <c r="AE168" s="107">
        <f t="shared" si="168"/>
        <v>0</v>
      </c>
      <c r="AF168" s="107">
        <f t="shared" si="168"/>
        <v>0</v>
      </c>
      <c r="AG168" s="107">
        <f t="shared" si="168"/>
        <v>0</v>
      </c>
      <c r="AH168" s="107">
        <f t="shared" si="168"/>
        <v>0</v>
      </c>
      <c r="AI168" s="107">
        <f t="shared" si="168"/>
        <v>0</v>
      </c>
      <c r="AJ168" s="107">
        <f t="shared" ref="AJ168:BO168" si="169">AJ163+AJ167</f>
        <v>0</v>
      </c>
      <c r="AK168" s="107">
        <f t="shared" si="169"/>
        <v>0</v>
      </c>
      <c r="AL168" s="107">
        <f t="shared" si="169"/>
        <v>0</v>
      </c>
      <c r="AM168" s="107">
        <f t="shared" si="169"/>
        <v>0</v>
      </c>
      <c r="AN168" s="107">
        <f t="shared" si="169"/>
        <v>0</v>
      </c>
      <c r="AO168" s="107">
        <f t="shared" si="169"/>
        <v>0</v>
      </c>
      <c r="AP168" s="107">
        <f t="shared" si="169"/>
        <v>0</v>
      </c>
      <c r="AQ168" s="107">
        <f t="shared" si="169"/>
        <v>0</v>
      </c>
      <c r="AR168" s="107">
        <f t="shared" si="169"/>
        <v>0</v>
      </c>
      <c r="AS168" s="107">
        <f t="shared" si="169"/>
        <v>0</v>
      </c>
      <c r="AT168" s="107">
        <f t="shared" si="169"/>
        <v>0</v>
      </c>
      <c r="AU168" s="107">
        <f t="shared" si="169"/>
        <v>0</v>
      </c>
      <c r="AV168" s="107">
        <f t="shared" si="169"/>
        <v>0</v>
      </c>
      <c r="AW168" s="107">
        <f t="shared" si="169"/>
        <v>0</v>
      </c>
      <c r="AX168" s="107">
        <f t="shared" si="169"/>
        <v>0</v>
      </c>
      <c r="AY168" s="107">
        <f t="shared" si="169"/>
        <v>0</v>
      </c>
      <c r="AZ168" s="107">
        <f t="shared" si="169"/>
        <v>0</v>
      </c>
      <c r="BA168" s="107">
        <f t="shared" si="169"/>
        <v>0</v>
      </c>
      <c r="BB168" s="107">
        <f t="shared" si="169"/>
        <v>0</v>
      </c>
      <c r="BC168" s="107">
        <f t="shared" si="169"/>
        <v>0</v>
      </c>
      <c r="BD168" s="107">
        <f t="shared" si="169"/>
        <v>0</v>
      </c>
      <c r="BE168" s="107">
        <f t="shared" si="169"/>
        <v>0</v>
      </c>
      <c r="BF168" s="107">
        <f t="shared" si="169"/>
        <v>0</v>
      </c>
      <c r="BG168" s="107">
        <f t="shared" si="169"/>
        <v>0</v>
      </c>
      <c r="BH168" s="107">
        <f t="shared" si="169"/>
        <v>0</v>
      </c>
      <c r="BI168" s="107">
        <f t="shared" si="169"/>
        <v>0</v>
      </c>
      <c r="BJ168" s="107">
        <f t="shared" si="169"/>
        <v>0</v>
      </c>
      <c r="BK168" s="107">
        <f t="shared" si="169"/>
        <v>-525.25815152602877</v>
      </c>
      <c r="BL168" s="107">
        <f t="shared" si="169"/>
        <v>216820.73851447395</v>
      </c>
      <c r="BM168" s="107">
        <f t="shared" si="169"/>
        <v>239129.00851447394</v>
      </c>
      <c r="BN168" s="107">
        <f t="shared" si="169"/>
        <v>261422.54851447395</v>
      </c>
      <c r="BO168" s="107">
        <f t="shared" si="169"/>
        <v>284726.11851447396</v>
      </c>
      <c r="BP168" s="107">
        <f t="shared" ref="BP168:CM168" si="170">BP163+BP167</f>
        <v>100000.92000000001</v>
      </c>
      <c r="BQ168" s="107">
        <f t="shared" si="170"/>
        <v>119842.81000000001</v>
      </c>
      <c r="BR168" s="107">
        <f t="shared" si="170"/>
        <v>140565.73000000001</v>
      </c>
      <c r="BS168" s="107">
        <f t="shared" si="170"/>
        <v>161673.31</v>
      </c>
      <c r="BT168" s="107">
        <f t="shared" si="170"/>
        <v>184383.12</v>
      </c>
      <c r="BU168" s="107">
        <f t="shared" si="170"/>
        <v>209474.13</v>
      </c>
      <c r="BV168" s="107">
        <f t="shared" si="170"/>
        <v>234691.34</v>
      </c>
      <c r="BW168" s="107">
        <f t="shared" si="170"/>
        <v>261382.18</v>
      </c>
      <c r="BX168" s="107">
        <f t="shared" si="170"/>
        <v>292108.38</v>
      </c>
      <c r="BY168" s="107">
        <f t="shared" si="170"/>
        <v>323704.91000000003</v>
      </c>
      <c r="BZ168" s="107">
        <f t="shared" si="170"/>
        <v>353510.15</v>
      </c>
      <c r="CA168" s="107">
        <f t="shared" si="170"/>
        <v>382857.36000000004</v>
      </c>
      <c r="CB168" s="107">
        <f t="shared" si="170"/>
        <v>149261.97000000006</v>
      </c>
      <c r="CC168" s="107">
        <f t="shared" si="170"/>
        <v>174398.48000000007</v>
      </c>
      <c r="CD168" s="107">
        <f t="shared" si="170"/>
        <v>198978.53000000006</v>
      </c>
      <c r="CE168" s="107">
        <f t="shared" si="170"/>
        <v>225119.73000000007</v>
      </c>
      <c r="CF168" s="107">
        <f t="shared" si="170"/>
        <v>251382.66000000006</v>
      </c>
      <c r="CG168" s="107">
        <f t="shared" si="170"/>
        <v>275713.35000000003</v>
      </c>
      <c r="CH168" s="107">
        <f t="shared" si="170"/>
        <v>299848.90000000002</v>
      </c>
      <c r="CI168" s="107">
        <f t="shared" si="170"/>
        <v>324916.7</v>
      </c>
      <c r="CJ168" s="107">
        <f t="shared" si="170"/>
        <v>324916.7</v>
      </c>
      <c r="CK168" s="107">
        <f t="shared" si="170"/>
        <v>324916.7</v>
      </c>
      <c r="CL168" s="107">
        <f t="shared" si="170"/>
        <v>324916.7</v>
      </c>
      <c r="CM168" s="107">
        <f t="shared" si="170"/>
        <v>324916.7</v>
      </c>
    </row>
    <row r="169" spans="1:91" x14ac:dyDescent="0.2"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7"/>
      <c r="CJ169" s="107"/>
      <c r="CK169" s="107"/>
      <c r="CL169" s="107"/>
      <c r="CM169" s="107"/>
    </row>
    <row r="170" spans="1:91" x14ac:dyDescent="0.2">
      <c r="A170" s="98" t="s">
        <v>275</v>
      </c>
      <c r="C170" s="106">
        <v>18237321</v>
      </c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108"/>
      <c r="BC170" s="108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8"/>
      <c r="BN170" s="108"/>
      <c r="BO170" s="108"/>
      <c r="BP170" s="108"/>
      <c r="BQ170" s="108"/>
      <c r="BR170" s="108"/>
      <c r="BS170" s="108"/>
      <c r="BT170" s="108"/>
      <c r="BU170" s="108"/>
      <c r="BV170" s="108"/>
      <c r="BW170" s="108"/>
      <c r="BX170" s="108"/>
      <c r="BY170" s="108"/>
      <c r="BZ170" s="108"/>
      <c r="CA170" s="108"/>
      <c r="CB170" s="108"/>
      <c r="CC170" s="108"/>
      <c r="CD170" s="108"/>
      <c r="CE170" s="108"/>
      <c r="CF170" s="108"/>
      <c r="CG170" s="108"/>
      <c r="CH170" s="108"/>
      <c r="CL170" s="25"/>
      <c r="CM170" s="25"/>
    </row>
    <row r="171" spans="1:91" x14ac:dyDescent="0.2">
      <c r="B171" s="39" t="s">
        <v>251</v>
      </c>
      <c r="C171" s="106">
        <v>25400721</v>
      </c>
      <c r="D171" s="107">
        <v>0</v>
      </c>
      <c r="E171" s="107">
        <f t="shared" ref="E171:AJ171" si="171">D176</f>
        <v>0</v>
      </c>
      <c r="F171" s="107">
        <f t="shared" si="171"/>
        <v>0</v>
      </c>
      <c r="G171" s="107">
        <f t="shared" si="171"/>
        <v>0</v>
      </c>
      <c r="H171" s="107">
        <f t="shared" si="171"/>
        <v>0</v>
      </c>
      <c r="I171" s="107">
        <f t="shared" si="171"/>
        <v>0</v>
      </c>
      <c r="J171" s="107">
        <f t="shared" si="171"/>
        <v>0</v>
      </c>
      <c r="K171" s="107">
        <f t="shared" si="171"/>
        <v>0</v>
      </c>
      <c r="L171" s="107">
        <f t="shared" si="171"/>
        <v>0</v>
      </c>
      <c r="M171" s="107">
        <f t="shared" si="171"/>
        <v>0</v>
      </c>
      <c r="N171" s="107">
        <f t="shared" si="171"/>
        <v>0</v>
      </c>
      <c r="O171" s="107">
        <f t="shared" si="171"/>
        <v>0</v>
      </c>
      <c r="P171" s="107">
        <f t="shared" si="171"/>
        <v>0</v>
      </c>
      <c r="Q171" s="107">
        <f t="shared" si="171"/>
        <v>0</v>
      </c>
      <c r="R171" s="107">
        <f t="shared" si="171"/>
        <v>0</v>
      </c>
      <c r="S171" s="107">
        <f t="shared" si="171"/>
        <v>0</v>
      </c>
      <c r="T171" s="107">
        <f t="shared" si="171"/>
        <v>0</v>
      </c>
      <c r="U171" s="107">
        <f t="shared" si="171"/>
        <v>0</v>
      </c>
      <c r="V171" s="107">
        <f t="shared" si="171"/>
        <v>0</v>
      </c>
      <c r="W171" s="107">
        <f t="shared" si="171"/>
        <v>0</v>
      </c>
      <c r="X171" s="107">
        <f t="shared" si="171"/>
        <v>0</v>
      </c>
      <c r="Y171" s="107">
        <f t="shared" si="171"/>
        <v>0</v>
      </c>
      <c r="Z171" s="107">
        <f t="shared" si="171"/>
        <v>0</v>
      </c>
      <c r="AA171" s="107">
        <f t="shared" si="171"/>
        <v>0</v>
      </c>
      <c r="AB171" s="107">
        <f t="shared" si="171"/>
        <v>0</v>
      </c>
      <c r="AC171" s="107">
        <f t="shared" si="171"/>
        <v>0</v>
      </c>
      <c r="AD171" s="107">
        <f t="shared" si="171"/>
        <v>0</v>
      </c>
      <c r="AE171" s="107">
        <f t="shared" si="171"/>
        <v>0</v>
      </c>
      <c r="AF171" s="107">
        <f t="shared" si="171"/>
        <v>0</v>
      </c>
      <c r="AG171" s="107">
        <f t="shared" si="171"/>
        <v>0</v>
      </c>
      <c r="AH171" s="107">
        <f t="shared" si="171"/>
        <v>0</v>
      </c>
      <c r="AI171" s="107">
        <f t="shared" si="171"/>
        <v>0</v>
      </c>
      <c r="AJ171" s="107">
        <f t="shared" si="171"/>
        <v>0</v>
      </c>
      <c r="AK171" s="107">
        <f t="shared" ref="AK171:BP171" si="172">AJ176</f>
        <v>0</v>
      </c>
      <c r="AL171" s="107">
        <f t="shared" si="172"/>
        <v>0</v>
      </c>
      <c r="AM171" s="107">
        <f t="shared" si="172"/>
        <v>0</v>
      </c>
      <c r="AN171" s="107">
        <f t="shared" si="172"/>
        <v>0</v>
      </c>
      <c r="AO171" s="107">
        <f t="shared" si="172"/>
        <v>0</v>
      </c>
      <c r="AP171" s="107">
        <f t="shared" si="172"/>
        <v>0</v>
      </c>
      <c r="AQ171" s="107">
        <f t="shared" si="172"/>
        <v>0</v>
      </c>
      <c r="AR171" s="107">
        <f t="shared" si="172"/>
        <v>0</v>
      </c>
      <c r="AS171" s="107">
        <f t="shared" si="172"/>
        <v>0</v>
      </c>
      <c r="AT171" s="107">
        <f t="shared" si="172"/>
        <v>0</v>
      </c>
      <c r="AU171" s="107">
        <f t="shared" si="172"/>
        <v>0</v>
      </c>
      <c r="AV171" s="107">
        <f t="shared" si="172"/>
        <v>0</v>
      </c>
      <c r="AW171" s="107">
        <f t="shared" si="172"/>
        <v>0</v>
      </c>
      <c r="AX171" s="107">
        <f t="shared" si="172"/>
        <v>0</v>
      </c>
      <c r="AY171" s="107">
        <f t="shared" si="172"/>
        <v>0</v>
      </c>
      <c r="AZ171" s="107">
        <f t="shared" si="172"/>
        <v>0</v>
      </c>
      <c r="BA171" s="107">
        <f t="shared" si="172"/>
        <v>0</v>
      </c>
      <c r="BB171" s="107">
        <f t="shared" si="172"/>
        <v>0</v>
      </c>
      <c r="BC171" s="107">
        <f t="shared" si="172"/>
        <v>0</v>
      </c>
      <c r="BD171" s="107">
        <f t="shared" si="172"/>
        <v>0</v>
      </c>
      <c r="BE171" s="107">
        <f t="shared" si="172"/>
        <v>0</v>
      </c>
      <c r="BF171" s="107">
        <f t="shared" si="172"/>
        <v>0</v>
      </c>
      <c r="BG171" s="107">
        <f t="shared" si="172"/>
        <v>0</v>
      </c>
      <c r="BH171" s="107">
        <f t="shared" si="172"/>
        <v>0</v>
      </c>
      <c r="BI171" s="107">
        <f t="shared" si="172"/>
        <v>0</v>
      </c>
      <c r="BJ171" s="107">
        <f t="shared" si="172"/>
        <v>0</v>
      </c>
      <c r="BK171" s="107">
        <f t="shared" si="172"/>
        <v>0</v>
      </c>
      <c r="BL171" s="107">
        <f t="shared" si="172"/>
        <v>-214.03711678717517</v>
      </c>
      <c r="BM171" s="107">
        <f t="shared" si="172"/>
        <v>231526.69281921283</v>
      </c>
      <c r="BN171" s="107">
        <f t="shared" si="172"/>
        <v>251738.25281921282</v>
      </c>
      <c r="BO171" s="107">
        <f t="shared" si="172"/>
        <v>270427.62281921285</v>
      </c>
      <c r="BP171" s="107">
        <f t="shared" si="172"/>
        <v>288066.46281921287</v>
      </c>
      <c r="BQ171" s="107">
        <f t="shared" ref="BQ171:CM171" si="173">BP176</f>
        <v>79700.180000000051</v>
      </c>
      <c r="BR171" s="107">
        <f t="shared" si="173"/>
        <v>89679.840000000055</v>
      </c>
      <c r="BS171" s="107">
        <f t="shared" si="173"/>
        <v>99656.530000000057</v>
      </c>
      <c r="BT171" s="107">
        <f t="shared" si="173"/>
        <v>107618.02000000006</v>
      </c>
      <c r="BU171" s="107">
        <f t="shared" si="173"/>
        <v>116371.28000000006</v>
      </c>
      <c r="BV171" s="107">
        <f t="shared" si="173"/>
        <v>127150.79000000005</v>
      </c>
      <c r="BW171" s="107">
        <f t="shared" si="173"/>
        <v>137537.68000000005</v>
      </c>
      <c r="BX171" s="107">
        <f t="shared" si="173"/>
        <v>148528.34000000005</v>
      </c>
      <c r="BY171" s="107">
        <f t="shared" si="173"/>
        <v>160361.78000000006</v>
      </c>
      <c r="BZ171" s="107">
        <f t="shared" si="173"/>
        <v>170249.41000000006</v>
      </c>
      <c r="CA171" s="107">
        <f t="shared" si="173"/>
        <v>179550.91000000006</v>
      </c>
      <c r="CB171" s="107">
        <f t="shared" si="173"/>
        <v>189823.21000000005</v>
      </c>
      <c r="CC171" s="107">
        <f t="shared" si="173"/>
        <v>52237.48000000001</v>
      </c>
      <c r="CD171" s="107">
        <f t="shared" si="173"/>
        <v>65076.210000000006</v>
      </c>
      <c r="CE171" s="107">
        <f t="shared" si="173"/>
        <v>78355.540000000008</v>
      </c>
      <c r="CF171" s="107">
        <f t="shared" si="173"/>
        <v>89937.780000000013</v>
      </c>
      <c r="CG171" s="107">
        <f t="shared" si="173"/>
        <v>99516.940000000017</v>
      </c>
      <c r="CH171" s="107">
        <f t="shared" si="173"/>
        <v>110992.64000000001</v>
      </c>
      <c r="CI171" s="107">
        <f t="shared" si="173"/>
        <v>126465.74000000002</v>
      </c>
      <c r="CJ171" s="107">
        <f t="shared" si="173"/>
        <v>139720.64000000001</v>
      </c>
      <c r="CK171" s="107">
        <f t="shared" si="173"/>
        <v>139720.64000000001</v>
      </c>
      <c r="CL171" s="107">
        <f t="shared" si="173"/>
        <v>139720.64000000001</v>
      </c>
      <c r="CM171" s="107">
        <f t="shared" si="173"/>
        <v>139720.64000000001</v>
      </c>
    </row>
    <row r="172" spans="1:91" x14ac:dyDescent="0.2">
      <c r="A172" s="113"/>
      <c r="B172" s="108" t="s">
        <v>252</v>
      </c>
      <c r="C172" s="108"/>
      <c r="D172" s="251">
        <v>0</v>
      </c>
      <c r="E172" s="251">
        <v>0</v>
      </c>
      <c r="F172" s="251">
        <v>0</v>
      </c>
      <c r="G172" s="251">
        <v>0</v>
      </c>
      <c r="H172" s="251">
        <v>0</v>
      </c>
      <c r="I172" s="251">
        <v>0</v>
      </c>
      <c r="J172" s="251">
        <v>0</v>
      </c>
      <c r="K172" s="251">
        <v>0</v>
      </c>
      <c r="L172" s="251">
        <v>0</v>
      </c>
      <c r="M172" s="251">
        <v>0</v>
      </c>
      <c r="N172" s="251">
        <v>0</v>
      </c>
      <c r="O172" s="251">
        <v>0</v>
      </c>
      <c r="P172" s="251">
        <v>0</v>
      </c>
      <c r="Q172" s="251">
        <v>0</v>
      </c>
      <c r="R172" s="251">
        <v>0</v>
      </c>
      <c r="S172" s="251">
        <v>0</v>
      </c>
      <c r="T172" s="251">
        <v>0</v>
      </c>
      <c r="U172" s="251">
        <v>0</v>
      </c>
      <c r="V172" s="251">
        <v>0</v>
      </c>
      <c r="W172" s="251">
        <v>0</v>
      </c>
      <c r="X172" s="251">
        <v>0</v>
      </c>
      <c r="Y172" s="251">
        <v>0</v>
      </c>
      <c r="Z172" s="251">
        <v>0</v>
      </c>
      <c r="AA172" s="251">
        <v>0</v>
      </c>
      <c r="AB172" s="251">
        <v>0</v>
      </c>
      <c r="AC172" s="251">
        <v>0</v>
      </c>
      <c r="AD172" s="251">
        <v>0</v>
      </c>
      <c r="AE172" s="251">
        <v>0</v>
      </c>
      <c r="AF172" s="251">
        <v>0</v>
      </c>
      <c r="AG172" s="251">
        <v>0</v>
      </c>
      <c r="AH172" s="251">
        <v>0</v>
      </c>
      <c r="AI172" s="251">
        <v>0</v>
      </c>
      <c r="AJ172" s="251">
        <v>0</v>
      </c>
      <c r="AK172" s="251">
        <v>0</v>
      </c>
      <c r="AL172" s="251">
        <v>0</v>
      </c>
      <c r="AM172" s="251">
        <v>0</v>
      </c>
      <c r="AN172" s="251">
        <v>0</v>
      </c>
      <c r="AO172" s="251">
        <v>0</v>
      </c>
      <c r="AP172" s="251">
        <v>0</v>
      </c>
      <c r="AQ172" s="251">
        <v>0</v>
      </c>
      <c r="AR172" s="251">
        <v>0</v>
      </c>
      <c r="AS172" s="251">
        <v>0</v>
      </c>
      <c r="AT172" s="251">
        <v>0</v>
      </c>
      <c r="AU172" s="251">
        <v>0</v>
      </c>
      <c r="AV172" s="251">
        <v>0</v>
      </c>
      <c r="AW172" s="251">
        <v>0</v>
      </c>
      <c r="AX172" s="251">
        <v>0</v>
      </c>
      <c r="AY172" s="251">
        <v>0</v>
      </c>
      <c r="AZ172" s="251">
        <v>0</v>
      </c>
      <c r="BA172" s="251">
        <v>0</v>
      </c>
      <c r="BB172" s="251">
        <v>0</v>
      </c>
      <c r="BC172" s="251">
        <v>0</v>
      </c>
      <c r="BD172" s="251">
        <v>0</v>
      </c>
      <c r="BE172" s="251">
        <v>0</v>
      </c>
      <c r="BF172" s="251">
        <v>0</v>
      </c>
      <c r="BG172" s="251">
        <v>0</v>
      </c>
      <c r="BH172" s="251">
        <v>0</v>
      </c>
      <c r="BI172" s="251">
        <v>0</v>
      </c>
      <c r="BJ172" s="251">
        <v>0</v>
      </c>
      <c r="BK172" s="251">
        <v>0</v>
      </c>
      <c r="BL172" s="251">
        <v>0</v>
      </c>
      <c r="BM172" s="251">
        <v>0</v>
      </c>
      <c r="BN172" s="251">
        <v>0</v>
      </c>
      <c r="BO172" s="251">
        <v>0</v>
      </c>
      <c r="BP172" s="251">
        <v>-221030.56281921282</v>
      </c>
      <c r="BQ172" s="251">
        <v>0</v>
      </c>
      <c r="BR172" s="251">
        <v>0</v>
      </c>
      <c r="BS172" s="251">
        <v>0</v>
      </c>
      <c r="BT172" s="251">
        <v>0</v>
      </c>
      <c r="BU172" s="251">
        <v>0</v>
      </c>
      <c r="BV172" s="251">
        <v>0</v>
      </c>
      <c r="BW172" s="251">
        <v>0</v>
      </c>
      <c r="BX172" s="251">
        <v>0</v>
      </c>
      <c r="BY172" s="251">
        <v>0</v>
      </c>
      <c r="BZ172" s="251">
        <v>0</v>
      </c>
      <c r="CA172" s="251">
        <v>0</v>
      </c>
      <c r="CB172" s="251">
        <v>-148528.34000000005</v>
      </c>
      <c r="CC172" s="251">
        <v>0</v>
      </c>
      <c r="CD172" s="251">
        <v>0</v>
      </c>
      <c r="CE172" s="251">
        <v>0</v>
      </c>
      <c r="CF172" s="251">
        <v>0</v>
      </c>
      <c r="CG172" s="251">
        <v>0</v>
      </c>
      <c r="CH172" s="251">
        <v>0</v>
      </c>
      <c r="CI172" s="251">
        <v>0</v>
      </c>
      <c r="CJ172" s="251"/>
      <c r="CK172" s="251"/>
      <c r="CL172" s="251"/>
      <c r="CM172" s="251"/>
    </row>
    <row r="173" spans="1:91" x14ac:dyDescent="0.2">
      <c r="A173" s="113"/>
      <c r="B173" s="108" t="s">
        <v>274</v>
      </c>
      <c r="C173" s="108"/>
      <c r="D173" s="251">
        <v>0</v>
      </c>
      <c r="E173" s="251">
        <v>0</v>
      </c>
      <c r="F173" s="251">
        <v>0</v>
      </c>
      <c r="G173" s="251">
        <v>0</v>
      </c>
      <c r="H173" s="251">
        <v>0</v>
      </c>
      <c r="I173" s="251">
        <v>0</v>
      </c>
      <c r="J173" s="251">
        <v>0</v>
      </c>
      <c r="K173" s="251">
        <v>0</v>
      </c>
      <c r="L173" s="251">
        <v>0</v>
      </c>
      <c r="M173" s="251">
        <v>0</v>
      </c>
      <c r="N173" s="251">
        <v>0</v>
      </c>
      <c r="O173" s="251">
        <v>0</v>
      </c>
      <c r="P173" s="251">
        <v>0</v>
      </c>
      <c r="Q173" s="251">
        <v>0</v>
      </c>
      <c r="R173" s="251">
        <v>0</v>
      </c>
      <c r="S173" s="251">
        <v>0</v>
      </c>
      <c r="T173" s="251">
        <v>0</v>
      </c>
      <c r="U173" s="251">
        <v>0</v>
      </c>
      <c r="V173" s="251">
        <v>0</v>
      </c>
      <c r="W173" s="251">
        <v>0</v>
      </c>
      <c r="X173" s="251">
        <v>0</v>
      </c>
      <c r="Y173" s="251">
        <v>0</v>
      </c>
      <c r="Z173" s="251">
        <v>0</v>
      </c>
      <c r="AA173" s="251">
        <v>0</v>
      </c>
      <c r="AB173" s="251">
        <v>0</v>
      </c>
      <c r="AC173" s="251">
        <v>0</v>
      </c>
      <c r="AD173" s="251">
        <v>0</v>
      </c>
      <c r="AE173" s="251">
        <v>0</v>
      </c>
      <c r="AF173" s="251">
        <v>0</v>
      </c>
      <c r="AG173" s="251">
        <v>0</v>
      </c>
      <c r="AH173" s="251">
        <v>0</v>
      </c>
      <c r="AI173" s="251">
        <v>0</v>
      </c>
      <c r="AJ173" s="251">
        <v>0</v>
      </c>
      <c r="AK173" s="251">
        <v>0</v>
      </c>
      <c r="AL173" s="251">
        <v>0</v>
      </c>
      <c r="AM173" s="251">
        <v>0</v>
      </c>
      <c r="AN173" s="251">
        <v>0</v>
      </c>
      <c r="AO173" s="251">
        <v>0</v>
      </c>
      <c r="AP173" s="251">
        <v>0</v>
      </c>
      <c r="AQ173" s="251">
        <v>0</v>
      </c>
      <c r="AR173" s="251">
        <v>0</v>
      </c>
      <c r="AS173" s="251">
        <v>0</v>
      </c>
      <c r="AT173" s="251">
        <v>0</v>
      </c>
      <c r="AU173" s="251">
        <v>0</v>
      </c>
      <c r="AV173" s="251">
        <v>0</v>
      </c>
      <c r="AW173" s="251">
        <v>0</v>
      </c>
      <c r="AX173" s="251">
        <v>0</v>
      </c>
      <c r="AY173" s="251">
        <v>0</v>
      </c>
      <c r="AZ173" s="251">
        <v>0</v>
      </c>
      <c r="BA173" s="251">
        <v>0</v>
      </c>
      <c r="BB173" s="251">
        <v>0</v>
      </c>
      <c r="BC173" s="251">
        <v>0</v>
      </c>
      <c r="BD173" s="251">
        <v>0</v>
      </c>
      <c r="BE173" s="251">
        <v>0</v>
      </c>
      <c r="BF173" s="251">
        <v>0</v>
      </c>
      <c r="BG173" s="251">
        <v>0</v>
      </c>
      <c r="BH173" s="251">
        <v>0</v>
      </c>
      <c r="BI173" s="251">
        <v>0</v>
      </c>
      <c r="BJ173" s="251">
        <v>0</v>
      </c>
      <c r="BK173" s="251">
        <v>0</v>
      </c>
      <c r="BL173" s="251">
        <v>221244.59993599998</v>
      </c>
      <c r="BM173" s="251">
        <v>0</v>
      </c>
      <c r="BN173" s="251">
        <v>0</v>
      </c>
      <c r="BO173" s="251">
        <v>0</v>
      </c>
      <c r="BP173" s="251">
        <v>0</v>
      </c>
      <c r="BQ173" s="251">
        <v>0</v>
      </c>
      <c r="BR173" s="251">
        <v>0</v>
      </c>
      <c r="BS173" s="251">
        <v>0</v>
      </c>
      <c r="BT173" s="251">
        <v>0</v>
      </c>
      <c r="BU173" s="251">
        <v>0</v>
      </c>
      <c r="BV173" s="251">
        <v>0</v>
      </c>
      <c r="BW173" s="251">
        <v>0</v>
      </c>
      <c r="BX173" s="251">
        <v>0</v>
      </c>
      <c r="BY173" s="251">
        <v>0</v>
      </c>
      <c r="BZ173" s="251">
        <v>0</v>
      </c>
      <c r="CA173" s="251">
        <v>0</v>
      </c>
      <c r="CB173" s="251">
        <v>0</v>
      </c>
      <c r="CC173" s="251">
        <v>0</v>
      </c>
      <c r="CD173" s="251">
        <v>0</v>
      </c>
      <c r="CE173" s="251">
        <v>0</v>
      </c>
      <c r="CF173" s="251">
        <v>0</v>
      </c>
      <c r="CG173" s="251">
        <v>0</v>
      </c>
      <c r="CH173" s="251">
        <v>0</v>
      </c>
      <c r="CI173" s="251">
        <v>0</v>
      </c>
      <c r="CJ173" s="251"/>
      <c r="CK173" s="251"/>
      <c r="CL173" s="251"/>
      <c r="CM173" s="251"/>
    </row>
    <row r="174" spans="1:91" x14ac:dyDescent="0.2">
      <c r="A174" s="108"/>
      <c r="B174" s="108" t="s">
        <v>272</v>
      </c>
      <c r="C174" s="116"/>
      <c r="D174" s="251">
        <v>0</v>
      </c>
      <c r="E174" s="251">
        <v>0</v>
      </c>
      <c r="F174" s="251">
        <v>0</v>
      </c>
      <c r="G174" s="251">
        <v>0</v>
      </c>
      <c r="H174" s="251">
        <v>0</v>
      </c>
      <c r="I174" s="251">
        <v>0</v>
      </c>
      <c r="J174" s="251">
        <v>0</v>
      </c>
      <c r="K174" s="251">
        <v>0</v>
      </c>
      <c r="L174" s="251">
        <v>0</v>
      </c>
      <c r="M174" s="251">
        <v>0</v>
      </c>
      <c r="N174" s="251">
        <v>0</v>
      </c>
      <c r="O174" s="251">
        <v>0</v>
      </c>
      <c r="P174" s="251">
        <v>0</v>
      </c>
      <c r="Q174" s="251">
        <v>0</v>
      </c>
      <c r="R174" s="251">
        <v>0</v>
      </c>
      <c r="S174" s="251">
        <v>0</v>
      </c>
      <c r="T174" s="251">
        <v>0</v>
      </c>
      <c r="U174" s="251">
        <v>0</v>
      </c>
      <c r="V174" s="251">
        <v>0</v>
      </c>
      <c r="W174" s="251">
        <v>0</v>
      </c>
      <c r="X174" s="251">
        <v>0</v>
      </c>
      <c r="Y174" s="251">
        <v>0</v>
      </c>
      <c r="Z174" s="251">
        <v>0</v>
      </c>
      <c r="AA174" s="251">
        <v>0</v>
      </c>
      <c r="AB174" s="251">
        <v>0</v>
      </c>
      <c r="AC174" s="251">
        <v>0</v>
      </c>
      <c r="AD174" s="251">
        <v>0</v>
      </c>
      <c r="AE174" s="251">
        <v>0</v>
      </c>
      <c r="AF174" s="251">
        <v>0</v>
      </c>
      <c r="AG174" s="251">
        <v>0</v>
      </c>
      <c r="AH174" s="251">
        <v>0</v>
      </c>
      <c r="AI174" s="251">
        <v>0</v>
      </c>
      <c r="AJ174" s="251">
        <v>0</v>
      </c>
      <c r="AK174" s="251">
        <v>0</v>
      </c>
      <c r="AL174" s="251">
        <v>0</v>
      </c>
      <c r="AM174" s="251">
        <v>0</v>
      </c>
      <c r="AN174" s="251">
        <v>0</v>
      </c>
      <c r="AO174" s="251">
        <v>0</v>
      </c>
      <c r="AP174" s="251">
        <v>0</v>
      </c>
      <c r="AQ174" s="251">
        <v>0</v>
      </c>
      <c r="AR174" s="251">
        <v>0</v>
      </c>
      <c r="AS174" s="251">
        <v>0</v>
      </c>
      <c r="AT174" s="251">
        <v>0</v>
      </c>
      <c r="AU174" s="251">
        <v>0</v>
      </c>
      <c r="AV174" s="251">
        <v>0</v>
      </c>
      <c r="AW174" s="251">
        <v>0</v>
      </c>
      <c r="AX174" s="251">
        <v>0</v>
      </c>
      <c r="AY174" s="251">
        <v>0</v>
      </c>
      <c r="AZ174" s="251">
        <v>0</v>
      </c>
      <c r="BA174" s="251">
        <v>0</v>
      </c>
      <c r="BB174" s="251">
        <v>0</v>
      </c>
      <c r="BC174" s="251">
        <v>0</v>
      </c>
      <c r="BD174" s="251">
        <v>0</v>
      </c>
      <c r="BE174" s="251">
        <v>0</v>
      </c>
      <c r="BF174" s="251">
        <v>0</v>
      </c>
      <c r="BG174" s="251">
        <v>0</v>
      </c>
      <c r="BH174" s="251">
        <v>0</v>
      </c>
      <c r="BI174" s="251">
        <v>0</v>
      </c>
      <c r="BJ174" s="251">
        <v>0</v>
      </c>
      <c r="BK174" s="251">
        <v>-214.03711678717517</v>
      </c>
      <c r="BL174" s="251">
        <v>10496.13</v>
      </c>
      <c r="BM174" s="251">
        <v>20211.560000000001</v>
      </c>
      <c r="BN174" s="251">
        <v>18689.37</v>
      </c>
      <c r="BO174" s="251">
        <v>17638.84</v>
      </c>
      <c r="BP174" s="251">
        <v>12664.28</v>
      </c>
      <c r="BQ174" s="251">
        <v>9979.66</v>
      </c>
      <c r="BR174" s="251">
        <v>9976.69</v>
      </c>
      <c r="BS174" s="251">
        <v>7961.49</v>
      </c>
      <c r="BT174" s="251">
        <v>8753.26</v>
      </c>
      <c r="BU174" s="251">
        <v>10779.51</v>
      </c>
      <c r="BV174" s="251">
        <v>10386.89</v>
      </c>
      <c r="BW174" s="251">
        <v>10990.66</v>
      </c>
      <c r="BX174" s="109">
        <f>'Schedule 7A,11,25,29,35,43'!C24</f>
        <v>11833.44</v>
      </c>
      <c r="BY174" s="109">
        <f>'Schedule 7A,11,25,29,35,43'!D24</f>
        <v>9887.6299999999992</v>
      </c>
      <c r="BZ174" s="109">
        <f>'Schedule 7A,11,25,29,35,43'!E24</f>
        <v>9301.5</v>
      </c>
      <c r="CA174" s="109">
        <f>'Schedule 7A,11,25,29,35,43'!F24</f>
        <v>10272.299999999999</v>
      </c>
      <c r="CB174" s="109">
        <f>'Schedule 7A,11,25,29,35,43'!G24</f>
        <v>10942.61</v>
      </c>
      <c r="CC174" s="109">
        <f>'Schedule 7A,11,25,29,35,43'!H24</f>
        <v>12838.73</v>
      </c>
      <c r="CD174" s="109">
        <f>'Schedule 7A,11,25,29,35,43'!I24</f>
        <v>13279.33</v>
      </c>
      <c r="CE174" s="109">
        <f>'Schedule 7A,11,25,29,35,43'!J24</f>
        <v>11582.24</v>
      </c>
      <c r="CF174" s="109">
        <f>'Schedule 7A,11,25,29,35,43'!K24</f>
        <v>9579.16</v>
      </c>
      <c r="CG174" s="109">
        <f>'Schedule 7A,11,25,29,35,43'!L24</f>
        <v>11475.7</v>
      </c>
      <c r="CH174" s="109">
        <f>'Schedule 7A,11,25,29,35,43'!M24</f>
        <v>15473.1</v>
      </c>
      <c r="CI174" s="109">
        <f>'Schedule 7A,11,25,29,35,43'!N24</f>
        <v>13254.9</v>
      </c>
      <c r="CJ174" s="109"/>
      <c r="CK174" s="109"/>
      <c r="CL174" s="251"/>
      <c r="CM174" s="251"/>
    </row>
    <row r="175" spans="1:91" x14ac:dyDescent="0.2">
      <c r="B175" s="39" t="s">
        <v>254</v>
      </c>
      <c r="D175" s="110">
        <f t="shared" ref="D175:AI175" si="174">SUM(D172:D174)</f>
        <v>0</v>
      </c>
      <c r="E175" s="110">
        <f t="shared" si="174"/>
        <v>0</v>
      </c>
      <c r="F175" s="110">
        <f t="shared" si="174"/>
        <v>0</v>
      </c>
      <c r="G175" s="110">
        <f t="shared" si="174"/>
        <v>0</v>
      </c>
      <c r="H175" s="110">
        <f t="shared" si="174"/>
        <v>0</v>
      </c>
      <c r="I175" s="110">
        <f t="shared" si="174"/>
        <v>0</v>
      </c>
      <c r="J175" s="110">
        <f t="shared" si="174"/>
        <v>0</v>
      </c>
      <c r="K175" s="110">
        <f t="shared" si="174"/>
        <v>0</v>
      </c>
      <c r="L175" s="110">
        <f t="shared" si="174"/>
        <v>0</v>
      </c>
      <c r="M175" s="110">
        <f t="shared" si="174"/>
        <v>0</v>
      </c>
      <c r="N175" s="110">
        <f t="shared" si="174"/>
        <v>0</v>
      </c>
      <c r="O175" s="110">
        <f t="shared" si="174"/>
        <v>0</v>
      </c>
      <c r="P175" s="110">
        <f t="shared" si="174"/>
        <v>0</v>
      </c>
      <c r="Q175" s="110">
        <f t="shared" si="174"/>
        <v>0</v>
      </c>
      <c r="R175" s="110">
        <f t="shared" si="174"/>
        <v>0</v>
      </c>
      <c r="S175" s="110">
        <f t="shared" si="174"/>
        <v>0</v>
      </c>
      <c r="T175" s="110">
        <f t="shared" si="174"/>
        <v>0</v>
      </c>
      <c r="U175" s="110">
        <f t="shared" si="174"/>
        <v>0</v>
      </c>
      <c r="V175" s="110">
        <f t="shared" si="174"/>
        <v>0</v>
      </c>
      <c r="W175" s="110">
        <f t="shared" si="174"/>
        <v>0</v>
      </c>
      <c r="X175" s="110">
        <f t="shared" si="174"/>
        <v>0</v>
      </c>
      <c r="Y175" s="110">
        <f t="shared" si="174"/>
        <v>0</v>
      </c>
      <c r="Z175" s="110">
        <f t="shared" si="174"/>
        <v>0</v>
      </c>
      <c r="AA175" s="110">
        <f t="shared" si="174"/>
        <v>0</v>
      </c>
      <c r="AB175" s="110">
        <f t="shared" si="174"/>
        <v>0</v>
      </c>
      <c r="AC175" s="110">
        <f t="shared" si="174"/>
        <v>0</v>
      </c>
      <c r="AD175" s="110">
        <f t="shared" si="174"/>
        <v>0</v>
      </c>
      <c r="AE175" s="110">
        <f t="shared" si="174"/>
        <v>0</v>
      </c>
      <c r="AF175" s="110">
        <f t="shared" si="174"/>
        <v>0</v>
      </c>
      <c r="AG175" s="110">
        <f t="shared" si="174"/>
        <v>0</v>
      </c>
      <c r="AH175" s="110">
        <f t="shared" si="174"/>
        <v>0</v>
      </c>
      <c r="AI175" s="110">
        <f t="shared" si="174"/>
        <v>0</v>
      </c>
      <c r="AJ175" s="110">
        <f t="shared" ref="AJ175:BO175" si="175">SUM(AJ172:AJ174)</f>
        <v>0</v>
      </c>
      <c r="AK175" s="110">
        <f t="shared" si="175"/>
        <v>0</v>
      </c>
      <c r="AL175" s="110">
        <f t="shared" si="175"/>
        <v>0</v>
      </c>
      <c r="AM175" s="110">
        <f t="shared" si="175"/>
        <v>0</v>
      </c>
      <c r="AN175" s="110">
        <f t="shared" si="175"/>
        <v>0</v>
      </c>
      <c r="AO175" s="110">
        <f t="shared" si="175"/>
        <v>0</v>
      </c>
      <c r="AP175" s="110">
        <f t="shared" si="175"/>
        <v>0</v>
      </c>
      <c r="AQ175" s="110">
        <f t="shared" si="175"/>
        <v>0</v>
      </c>
      <c r="AR175" s="110">
        <f t="shared" si="175"/>
        <v>0</v>
      </c>
      <c r="AS175" s="110">
        <f t="shared" si="175"/>
        <v>0</v>
      </c>
      <c r="AT175" s="110">
        <f t="shared" si="175"/>
        <v>0</v>
      </c>
      <c r="AU175" s="110">
        <f t="shared" si="175"/>
        <v>0</v>
      </c>
      <c r="AV175" s="110">
        <f t="shared" si="175"/>
        <v>0</v>
      </c>
      <c r="AW175" s="110">
        <f t="shared" si="175"/>
        <v>0</v>
      </c>
      <c r="AX175" s="110">
        <f t="shared" si="175"/>
        <v>0</v>
      </c>
      <c r="AY175" s="110">
        <f t="shared" si="175"/>
        <v>0</v>
      </c>
      <c r="AZ175" s="110">
        <f t="shared" si="175"/>
        <v>0</v>
      </c>
      <c r="BA175" s="110">
        <f t="shared" si="175"/>
        <v>0</v>
      </c>
      <c r="BB175" s="110">
        <f t="shared" si="175"/>
        <v>0</v>
      </c>
      <c r="BC175" s="110">
        <f t="shared" si="175"/>
        <v>0</v>
      </c>
      <c r="BD175" s="110">
        <f t="shared" si="175"/>
        <v>0</v>
      </c>
      <c r="BE175" s="110">
        <f t="shared" si="175"/>
        <v>0</v>
      </c>
      <c r="BF175" s="110">
        <f t="shared" si="175"/>
        <v>0</v>
      </c>
      <c r="BG175" s="110">
        <f t="shared" si="175"/>
        <v>0</v>
      </c>
      <c r="BH175" s="110">
        <f t="shared" si="175"/>
        <v>0</v>
      </c>
      <c r="BI175" s="110">
        <f t="shared" si="175"/>
        <v>0</v>
      </c>
      <c r="BJ175" s="110">
        <f t="shared" si="175"/>
        <v>0</v>
      </c>
      <c r="BK175" s="110">
        <f t="shared" si="175"/>
        <v>-214.03711678717517</v>
      </c>
      <c r="BL175" s="110">
        <f t="shared" si="175"/>
        <v>231740.72993599999</v>
      </c>
      <c r="BM175" s="110">
        <f t="shared" si="175"/>
        <v>20211.560000000001</v>
      </c>
      <c r="BN175" s="110">
        <f t="shared" si="175"/>
        <v>18689.37</v>
      </c>
      <c r="BO175" s="110">
        <f t="shared" si="175"/>
        <v>17638.84</v>
      </c>
      <c r="BP175" s="110">
        <f t="shared" ref="BP175:CM175" si="176">SUM(BP172:BP174)</f>
        <v>-208366.28281921282</v>
      </c>
      <c r="BQ175" s="110">
        <f t="shared" si="176"/>
        <v>9979.66</v>
      </c>
      <c r="BR175" s="110">
        <f t="shared" si="176"/>
        <v>9976.69</v>
      </c>
      <c r="BS175" s="110">
        <f t="shared" si="176"/>
        <v>7961.49</v>
      </c>
      <c r="BT175" s="110">
        <f t="shared" si="176"/>
        <v>8753.26</v>
      </c>
      <c r="BU175" s="110">
        <f t="shared" si="176"/>
        <v>10779.51</v>
      </c>
      <c r="BV175" s="110">
        <f t="shared" si="176"/>
        <v>10386.89</v>
      </c>
      <c r="BW175" s="110">
        <f t="shared" si="176"/>
        <v>10990.66</v>
      </c>
      <c r="BX175" s="110">
        <f t="shared" si="176"/>
        <v>11833.44</v>
      </c>
      <c r="BY175" s="110">
        <f t="shared" si="176"/>
        <v>9887.6299999999992</v>
      </c>
      <c r="BZ175" s="110">
        <f t="shared" si="176"/>
        <v>9301.5</v>
      </c>
      <c r="CA175" s="110">
        <f t="shared" si="176"/>
        <v>10272.299999999999</v>
      </c>
      <c r="CB175" s="110">
        <f t="shared" si="176"/>
        <v>-137585.73000000004</v>
      </c>
      <c r="CC175" s="110">
        <f t="shared" si="176"/>
        <v>12838.73</v>
      </c>
      <c r="CD175" s="110">
        <f t="shared" si="176"/>
        <v>13279.33</v>
      </c>
      <c r="CE175" s="110">
        <f t="shared" si="176"/>
        <v>11582.24</v>
      </c>
      <c r="CF175" s="110">
        <f t="shared" si="176"/>
        <v>9579.16</v>
      </c>
      <c r="CG175" s="110">
        <f t="shared" si="176"/>
        <v>11475.7</v>
      </c>
      <c r="CH175" s="110">
        <f t="shared" si="176"/>
        <v>15473.1</v>
      </c>
      <c r="CI175" s="110">
        <f t="shared" si="176"/>
        <v>13254.9</v>
      </c>
      <c r="CJ175" s="110">
        <f t="shared" si="176"/>
        <v>0</v>
      </c>
      <c r="CK175" s="110">
        <f t="shared" si="176"/>
        <v>0</v>
      </c>
      <c r="CL175" s="110">
        <f t="shared" si="176"/>
        <v>0</v>
      </c>
      <c r="CM175" s="110">
        <f t="shared" si="176"/>
        <v>0</v>
      </c>
    </row>
    <row r="176" spans="1:91" x14ac:dyDescent="0.2">
      <c r="B176" s="39" t="s">
        <v>255</v>
      </c>
      <c r="D176" s="107">
        <f t="shared" ref="D176:AI176" si="177">D171+D175</f>
        <v>0</v>
      </c>
      <c r="E176" s="107">
        <f t="shared" si="177"/>
        <v>0</v>
      </c>
      <c r="F176" s="107">
        <f t="shared" si="177"/>
        <v>0</v>
      </c>
      <c r="G176" s="107">
        <f t="shared" si="177"/>
        <v>0</v>
      </c>
      <c r="H176" s="107">
        <f t="shared" si="177"/>
        <v>0</v>
      </c>
      <c r="I176" s="107">
        <f t="shared" si="177"/>
        <v>0</v>
      </c>
      <c r="J176" s="107">
        <f t="shared" si="177"/>
        <v>0</v>
      </c>
      <c r="K176" s="107">
        <f t="shared" si="177"/>
        <v>0</v>
      </c>
      <c r="L176" s="107">
        <f t="shared" si="177"/>
        <v>0</v>
      </c>
      <c r="M176" s="107">
        <f t="shared" si="177"/>
        <v>0</v>
      </c>
      <c r="N176" s="107">
        <f t="shared" si="177"/>
        <v>0</v>
      </c>
      <c r="O176" s="107">
        <f t="shared" si="177"/>
        <v>0</v>
      </c>
      <c r="P176" s="107">
        <f t="shared" si="177"/>
        <v>0</v>
      </c>
      <c r="Q176" s="107">
        <f t="shared" si="177"/>
        <v>0</v>
      </c>
      <c r="R176" s="107">
        <f t="shared" si="177"/>
        <v>0</v>
      </c>
      <c r="S176" s="107">
        <f t="shared" si="177"/>
        <v>0</v>
      </c>
      <c r="T176" s="107">
        <f t="shared" si="177"/>
        <v>0</v>
      </c>
      <c r="U176" s="107">
        <f t="shared" si="177"/>
        <v>0</v>
      </c>
      <c r="V176" s="107">
        <f t="shared" si="177"/>
        <v>0</v>
      </c>
      <c r="W176" s="107">
        <f t="shared" si="177"/>
        <v>0</v>
      </c>
      <c r="X176" s="107">
        <f t="shared" si="177"/>
        <v>0</v>
      </c>
      <c r="Y176" s="107">
        <f t="shared" si="177"/>
        <v>0</v>
      </c>
      <c r="Z176" s="107">
        <f t="shared" si="177"/>
        <v>0</v>
      </c>
      <c r="AA176" s="107">
        <f t="shared" si="177"/>
        <v>0</v>
      </c>
      <c r="AB176" s="107">
        <f t="shared" si="177"/>
        <v>0</v>
      </c>
      <c r="AC176" s="107">
        <f t="shared" si="177"/>
        <v>0</v>
      </c>
      <c r="AD176" s="107">
        <f t="shared" si="177"/>
        <v>0</v>
      </c>
      <c r="AE176" s="107">
        <f t="shared" si="177"/>
        <v>0</v>
      </c>
      <c r="AF176" s="107">
        <f t="shared" si="177"/>
        <v>0</v>
      </c>
      <c r="AG176" s="107">
        <f t="shared" si="177"/>
        <v>0</v>
      </c>
      <c r="AH176" s="107">
        <f t="shared" si="177"/>
        <v>0</v>
      </c>
      <c r="AI176" s="107">
        <f t="shared" si="177"/>
        <v>0</v>
      </c>
      <c r="AJ176" s="107">
        <f t="shared" ref="AJ176:BO176" si="178">AJ171+AJ175</f>
        <v>0</v>
      </c>
      <c r="AK176" s="107">
        <f t="shared" si="178"/>
        <v>0</v>
      </c>
      <c r="AL176" s="107">
        <f t="shared" si="178"/>
        <v>0</v>
      </c>
      <c r="AM176" s="107">
        <f t="shared" si="178"/>
        <v>0</v>
      </c>
      <c r="AN176" s="107">
        <f t="shared" si="178"/>
        <v>0</v>
      </c>
      <c r="AO176" s="107">
        <f t="shared" si="178"/>
        <v>0</v>
      </c>
      <c r="AP176" s="107">
        <f t="shared" si="178"/>
        <v>0</v>
      </c>
      <c r="AQ176" s="107">
        <f t="shared" si="178"/>
        <v>0</v>
      </c>
      <c r="AR176" s="107">
        <f t="shared" si="178"/>
        <v>0</v>
      </c>
      <c r="AS176" s="107">
        <f t="shared" si="178"/>
        <v>0</v>
      </c>
      <c r="AT176" s="107">
        <f t="shared" si="178"/>
        <v>0</v>
      </c>
      <c r="AU176" s="107">
        <f t="shared" si="178"/>
        <v>0</v>
      </c>
      <c r="AV176" s="107">
        <f t="shared" si="178"/>
        <v>0</v>
      </c>
      <c r="AW176" s="107">
        <f t="shared" si="178"/>
        <v>0</v>
      </c>
      <c r="AX176" s="107">
        <f t="shared" si="178"/>
        <v>0</v>
      </c>
      <c r="AY176" s="107">
        <f t="shared" si="178"/>
        <v>0</v>
      </c>
      <c r="AZ176" s="107">
        <f t="shared" si="178"/>
        <v>0</v>
      </c>
      <c r="BA176" s="107">
        <f t="shared" si="178"/>
        <v>0</v>
      </c>
      <c r="BB176" s="107">
        <f t="shared" si="178"/>
        <v>0</v>
      </c>
      <c r="BC176" s="107">
        <f t="shared" si="178"/>
        <v>0</v>
      </c>
      <c r="BD176" s="107">
        <f t="shared" si="178"/>
        <v>0</v>
      </c>
      <c r="BE176" s="107">
        <f t="shared" si="178"/>
        <v>0</v>
      </c>
      <c r="BF176" s="107">
        <f t="shared" si="178"/>
        <v>0</v>
      </c>
      <c r="BG176" s="107">
        <f t="shared" si="178"/>
        <v>0</v>
      </c>
      <c r="BH176" s="107">
        <f t="shared" si="178"/>
        <v>0</v>
      </c>
      <c r="BI176" s="107">
        <f t="shared" si="178"/>
        <v>0</v>
      </c>
      <c r="BJ176" s="107">
        <f t="shared" si="178"/>
        <v>0</v>
      </c>
      <c r="BK176" s="107">
        <f t="shared" si="178"/>
        <v>-214.03711678717517</v>
      </c>
      <c r="BL176" s="107">
        <f t="shared" si="178"/>
        <v>231526.69281921283</v>
      </c>
      <c r="BM176" s="107">
        <f t="shared" si="178"/>
        <v>251738.25281921282</v>
      </c>
      <c r="BN176" s="107">
        <f t="shared" si="178"/>
        <v>270427.62281921285</v>
      </c>
      <c r="BO176" s="107">
        <f t="shared" si="178"/>
        <v>288066.46281921287</v>
      </c>
      <c r="BP176" s="107">
        <f t="shared" ref="BP176:CM176" si="179">BP171+BP175</f>
        <v>79700.180000000051</v>
      </c>
      <c r="BQ176" s="107">
        <f t="shared" si="179"/>
        <v>89679.840000000055</v>
      </c>
      <c r="BR176" s="107">
        <f t="shared" si="179"/>
        <v>99656.530000000057</v>
      </c>
      <c r="BS176" s="107">
        <f t="shared" si="179"/>
        <v>107618.02000000006</v>
      </c>
      <c r="BT176" s="107">
        <f t="shared" si="179"/>
        <v>116371.28000000006</v>
      </c>
      <c r="BU176" s="107">
        <f t="shared" si="179"/>
        <v>127150.79000000005</v>
      </c>
      <c r="BV176" s="107">
        <f t="shared" si="179"/>
        <v>137537.68000000005</v>
      </c>
      <c r="BW176" s="107">
        <f t="shared" si="179"/>
        <v>148528.34000000005</v>
      </c>
      <c r="BX176" s="107">
        <f t="shared" si="179"/>
        <v>160361.78000000006</v>
      </c>
      <c r="BY176" s="107">
        <f t="shared" si="179"/>
        <v>170249.41000000006</v>
      </c>
      <c r="BZ176" s="107">
        <f t="shared" si="179"/>
        <v>179550.91000000006</v>
      </c>
      <c r="CA176" s="107">
        <f t="shared" si="179"/>
        <v>189823.21000000005</v>
      </c>
      <c r="CB176" s="107">
        <f t="shared" si="179"/>
        <v>52237.48000000001</v>
      </c>
      <c r="CC176" s="107">
        <f t="shared" si="179"/>
        <v>65076.210000000006</v>
      </c>
      <c r="CD176" s="107">
        <f t="shared" si="179"/>
        <v>78355.540000000008</v>
      </c>
      <c r="CE176" s="107">
        <f t="shared" si="179"/>
        <v>89937.780000000013</v>
      </c>
      <c r="CF176" s="107">
        <f t="shared" si="179"/>
        <v>99516.940000000017</v>
      </c>
      <c r="CG176" s="107">
        <f t="shared" si="179"/>
        <v>110992.64000000001</v>
      </c>
      <c r="CH176" s="107">
        <f t="shared" si="179"/>
        <v>126465.74000000002</v>
      </c>
      <c r="CI176" s="107">
        <f t="shared" si="179"/>
        <v>139720.64000000001</v>
      </c>
      <c r="CJ176" s="107">
        <f t="shared" si="179"/>
        <v>139720.64000000001</v>
      </c>
      <c r="CK176" s="107">
        <f t="shared" si="179"/>
        <v>139720.64000000001</v>
      </c>
      <c r="CL176" s="107">
        <f t="shared" si="179"/>
        <v>139720.64000000001</v>
      </c>
      <c r="CM176" s="107">
        <f t="shared" si="179"/>
        <v>139720.64000000001</v>
      </c>
    </row>
    <row r="177" spans="1:91" x14ac:dyDescent="0.2"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7"/>
      <c r="CJ177" s="107"/>
      <c r="CK177" s="107"/>
      <c r="CL177" s="107"/>
      <c r="CM177" s="107"/>
    </row>
    <row r="178" spans="1:91" x14ac:dyDescent="0.2">
      <c r="A178" s="98" t="s">
        <v>448</v>
      </c>
      <c r="C178" s="106">
        <v>18237331</v>
      </c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8"/>
      <c r="BB178" s="108"/>
      <c r="BC178" s="108"/>
      <c r="BD178" s="108"/>
      <c r="BE178" s="108"/>
      <c r="BF178" s="108"/>
      <c r="BG178" s="108"/>
      <c r="BH178" s="108"/>
      <c r="BI178" s="108"/>
      <c r="BJ178" s="108"/>
      <c r="BK178" s="108"/>
      <c r="BL178" s="108"/>
      <c r="BM178" s="108"/>
      <c r="BN178" s="108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8"/>
      <c r="BZ178" s="108"/>
      <c r="CA178" s="108"/>
      <c r="CB178" s="108"/>
      <c r="CC178" s="108"/>
      <c r="CD178" s="108"/>
      <c r="CE178" s="108"/>
      <c r="CF178" s="108"/>
      <c r="CG178" s="108"/>
      <c r="CH178" s="108"/>
      <c r="CL178" s="25"/>
      <c r="CM178" s="25"/>
    </row>
    <row r="179" spans="1:91" x14ac:dyDescent="0.2">
      <c r="B179" s="39" t="s">
        <v>251</v>
      </c>
      <c r="C179" s="106">
        <v>25400731</v>
      </c>
      <c r="D179" s="107">
        <v>0</v>
      </c>
      <c r="E179" s="107">
        <f t="shared" ref="E179:AJ179" si="180">D184</f>
        <v>0</v>
      </c>
      <c r="F179" s="107">
        <f t="shared" si="180"/>
        <v>0</v>
      </c>
      <c r="G179" s="107">
        <f t="shared" si="180"/>
        <v>0</v>
      </c>
      <c r="H179" s="107">
        <f t="shared" si="180"/>
        <v>0</v>
      </c>
      <c r="I179" s="107">
        <f t="shared" si="180"/>
        <v>0</v>
      </c>
      <c r="J179" s="107">
        <f t="shared" si="180"/>
        <v>0</v>
      </c>
      <c r="K179" s="107">
        <f t="shared" si="180"/>
        <v>0</v>
      </c>
      <c r="L179" s="107">
        <f t="shared" si="180"/>
        <v>0</v>
      </c>
      <c r="M179" s="107">
        <f t="shared" si="180"/>
        <v>0</v>
      </c>
      <c r="N179" s="107">
        <f t="shared" si="180"/>
        <v>0</v>
      </c>
      <c r="O179" s="107">
        <f t="shared" si="180"/>
        <v>0</v>
      </c>
      <c r="P179" s="107">
        <f t="shared" si="180"/>
        <v>0</v>
      </c>
      <c r="Q179" s="107">
        <f t="shared" si="180"/>
        <v>0</v>
      </c>
      <c r="R179" s="107">
        <f t="shared" si="180"/>
        <v>0</v>
      </c>
      <c r="S179" s="107">
        <f t="shared" si="180"/>
        <v>0</v>
      </c>
      <c r="T179" s="107">
        <f t="shared" si="180"/>
        <v>0</v>
      </c>
      <c r="U179" s="107">
        <f t="shared" si="180"/>
        <v>0</v>
      </c>
      <c r="V179" s="107">
        <f t="shared" si="180"/>
        <v>0</v>
      </c>
      <c r="W179" s="107">
        <f t="shared" si="180"/>
        <v>0</v>
      </c>
      <c r="X179" s="107">
        <f t="shared" si="180"/>
        <v>0</v>
      </c>
      <c r="Y179" s="107">
        <f t="shared" si="180"/>
        <v>0</v>
      </c>
      <c r="Z179" s="107">
        <f t="shared" si="180"/>
        <v>0</v>
      </c>
      <c r="AA179" s="107">
        <f t="shared" si="180"/>
        <v>0</v>
      </c>
      <c r="AB179" s="107">
        <f t="shared" si="180"/>
        <v>0</v>
      </c>
      <c r="AC179" s="107">
        <f t="shared" si="180"/>
        <v>0</v>
      </c>
      <c r="AD179" s="107">
        <f t="shared" si="180"/>
        <v>0</v>
      </c>
      <c r="AE179" s="107">
        <f t="shared" si="180"/>
        <v>0</v>
      </c>
      <c r="AF179" s="107">
        <f t="shared" si="180"/>
        <v>0</v>
      </c>
      <c r="AG179" s="107">
        <f t="shared" si="180"/>
        <v>0</v>
      </c>
      <c r="AH179" s="107">
        <f t="shared" si="180"/>
        <v>0</v>
      </c>
      <c r="AI179" s="107">
        <f t="shared" si="180"/>
        <v>0</v>
      </c>
      <c r="AJ179" s="107">
        <f t="shared" si="180"/>
        <v>0</v>
      </c>
      <c r="AK179" s="107">
        <f t="shared" ref="AK179:BP179" si="181">AJ184</f>
        <v>0</v>
      </c>
      <c r="AL179" s="107">
        <f t="shared" si="181"/>
        <v>0</v>
      </c>
      <c r="AM179" s="107">
        <f t="shared" si="181"/>
        <v>0</v>
      </c>
      <c r="AN179" s="107">
        <f t="shared" si="181"/>
        <v>0</v>
      </c>
      <c r="AO179" s="107">
        <f t="shared" si="181"/>
        <v>0</v>
      </c>
      <c r="AP179" s="107">
        <f t="shared" si="181"/>
        <v>0</v>
      </c>
      <c r="AQ179" s="107">
        <f t="shared" si="181"/>
        <v>0</v>
      </c>
      <c r="AR179" s="107">
        <f t="shared" si="181"/>
        <v>0</v>
      </c>
      <c r="AS179" s="107">
        <f t="shared" si="181"/>
        <v>0</v>
      </c>
      <c r="AT179" s="107">
        <f t="shared" si="181"/>
        <v>0</v>
      </c>
      <c r="AU179" s="107">
        <f t="shared" si="181"/>
        <v>0</v>
      </c>
      <c r="AV179" s="107">
        <f t="shared" si="181"/>
        <v>0</v>
      </c>
      <c r="AW179" s="107">
        <f t="shared" si="181"/>
        <v>0</v>
      </c>
      <c r="AX179" s="107">
        <f t="shared" si="181"/>
        <v>0</v>
      </c>
      <c r="AY179" s="107">
        <f t="shared" si="181"/>
        <v>0</v>
      </c>
      <c r="AZ179" s="107">
        <f t="shared" si="181"/>
        <v>0</v>
      </c>
      <c r="BA179" s="107">
        <f t="shared" si="181"/>
        <v>0</v>
      </c>
      <c r="BB179" s="107">
        <f t="shared" si="181"/>
        <v>0</v>
      </c>
      <c r="BC179" s="107">
        <f t="shared" si="181"/>
        <v>0</v>
      </c>
      <c r="BD179" s="107">
        <f t="shared" si="181"/>
        <v>0</v>
      </c>
      <c r="BE179" s="107">
        <f t="shared" si="181"/>
        <v>0</v>
      </c>
      <c r="BF179" s="107">
        <f t="shared" si="181"/>
        <v>0</v>
      </c>
      <c r="BG179" s="107">
        <f t="shared" si="181"/>
        <v>0</v>
      </c>
      <c r="BH179" s="107">
        <f t="shared" si="181"/>
        <v>0</v>
      </c>
      <c r="BI179" s="107">
        <f t="shared" si="181"/>
        <v>0</v>
      </c>
      <c r="BJ179" s="107">
        <f t="shared" si="181"/>
        <v>0</v>
      </c>
      <c r="BK179" s="107">
        <f t="shared" si="181"/>
        <v>0</v>
      </c>
      <c r="BL179" s="107">
        <f t="shared" si="181"/>
        <v>126.81378479105609</v>
      </c>
      <c r="BM179" s="107">
        <f t="shared" si="181"/>
        <v>45813.179120149296</v>
      </c>
      <c r="BN179" s="107">
        <f t="shared" si="181"/>
        <v>51320.973264284781</v>
      </c>
      <c r="BO179" s="107">
        <f t="shared" si="181"/>
        <v>56911.915552028229</v>
      </c>
      <c r="BP179" s="107">
        <f t="shared" si="181"/>
        <v>62731.581484149996</v>
      </c>
      <c r="BQ179" s="107">
        <f t="shared" ref="BQ179:CM179" si="182">BP184</f>
        <v>25428.450008225169</v>
      </c>
      <c r="BR179" s="107">
        <f t="shared" si="182"/>
        <v>31238.741779651977</v>
      </c>
      <c r="BS179" s="107">
        <f t="shared" si="182"/>
        <v>37476.501420620989</v>
      </c>
      <c r="BT179" s="107">
        <f t="shared" si="182"/>
        <v>44218.492577993078</v>
      </c>
      <c r="BU179" s="107">
        <f t="shared" si="182"/>
        <v>51586.034672673057</v>
      </c>
      <c r="BV179" s="107">
        <f t="shared" si="182"/>
        <v>59681.339874343394</v>
      </c>
      <c r="BW179" s="107">
        <f t="shared" si="182"/>
        <v>68335.002283659895</v>
      </c>
      <c r="BX179" s="107">
        <f t="shared" si="182"/>
        <v>77573.18598638667</v>
      </c>
      <c r="BY179" s="107">
        <f t="shared" si="182"/>
        <v>88007.383963064072</v>
      </c>
      <c r="BZ179" s="107">
        <f t="shared" si="182"/>
        <v>98798.380719242923</v>
      </c>
      <c r="CA179" s="107">
        <f t="shared" si="182"/>
        <v>108749.27228467449</v>
      </c>
      <c r="CB179" s="107">
        <f t="shared" si="182"/>
        <v>117896.46723307845</v>
      </c>
      <c r="CC179" s="107">
        <f t="shared" si="182"/>
        <v>48605.53744935368</v>
      </c>
      <c r="CD179" s="107">
        <f t="shared" si="182"/>
        <v>56281.533974374986</v>
      </c>
      <c r="CE179" s="107">
        <f t="shared" si="182"/>
        <v>63712.393498381716</v>
      </c>
      <c r="CF179" s="107">
        <f t="shared" si="182"/>
        <v>71107.071570184373</v>
      </c>
      <c r="CG179" s="107">
        <f t="shared" si="182"/>
        <v>78358.816093738817</v>
      </c>
      <c r="CH179" s="107">
        <f t="shared" si="182"/>
        <v>85357.40485376578</v>
      </c>
      <c r="CI179" s="107">
        <f t="shared" si="182"/>
        <v>92418.137363598405</v>
      </c>
      <c r="CJ179" s="107">
        <f t="shared" si="182"/>
        <v>99355.368366349008</v>
      </c>
      <c r="CK179" s="107">
        <f t="shared" si="182"/>
        <v>99355.368366349008</v>
      </c>
      <c r="CL179" s="107">
        <f t="shared" si="182"/>
        <v>99355.368366349008</v>
      </c>
      <c r="CM179" s="107">
        <f t="shared" si="182"/>
        <v>99355.368366349008</v>
      </c>
    </row>
    <row r="180" spans="1:91" x14ac:dyDescent="0.2">
      <c r="A180" s="113"/>
      <c r="B180" s="108" t="s">
        <v>252</v>
      </c>
      <c r="C180" s="108"/>
      <c r="D180" s="251">
        <v>0</v>
      </c>
      <c r="E180" s="251">
        <v>0</v>
      </c>
      <c r="F180" s="251">
        <v>0</v>
      </c>
      <c r="G180" s="251">
        <v>0</v>
      </c>
      <c r="H180" s="251">
        <v>0</v>
      </c>
      <c r="I180" s="251">
        <v>0</v>
      </c>
      <c r="J180" s="251">
        <v>0</v>
      </c>
      <c r="K180" s="251">
        <v>0</v>
      </c>
      <c r="L180" s="251">
        <v>0</v>
      </c>
      <c r="M180" s="251">
        <v>0</v>
      </c>
      <c r="N180" s="251">
        <v>0</v>
      </c>
      <c r="O180" s="251">
        <v>0</v>
      </c>
      <c r="P180" s="251">
        <v>0</v>
      </c>
      <c r="Q180" s="251">
        <v>0</v>
      </c>
      <c r="R180" s="251">
        <v>0</v>
      </c>
      <c r="S180" s="251">
        <v>0</v>
      </c>
      <c r="T180" s="251">
        <v>0</v>
      </c>
      <c r="U180" s="251">
        <v>0</v>
      </c>
      <c r="V180" s="251">
        <v>0</v>
      </c>
      <c r="W180" s="251">
        <v>0</v>
      </c>
      <c r="X180" s="251">
        <v>0</v>
      </c>
      <c r="Y180" s="251">
        <v>0</v>
      </c>
      <c r="Z180" s="251">
        <v>0</v>
      </c>
      <c r="AA180" s="251">
        <v>0</v>
      </c>
      <c r="AB180" s="251">
        <v>0</v>
      </c>
      <c r="AC180" s="251">
        <v>0</v>
      </c>
      <c r="AD180" s="251">
        <v>0</v>
      </c>
      <c r="AE180" s="251">
        <v>0</v>
      </c>
      <c r="AF180" s="251">
        <v>0</v>
      </c>
      <c r="AG180" s="251">
        <v>0</v>
      </c>
      <c r="AH180" s="251">
        <v>0</v>
      </c>
      <c r="AI180" s="251">
        <v>0</v>
      </c>
      <c r="AJ180" s="251">
        <v>0</v>
      </c>
      <c r="AK180" s="251">
        <v>0</v>
      </c>
      <c r="AL180" s="251">
        <v>0</v>
      </c>
      <c r="AM180" s="251">
        <v>0</v>
      </c>
      <c r="AN180" s="251">
        <v>0</v>
      </c>
      <c r="AO180" s="251">
        <v>0</v>
      </c>
      <c r="AP180" s="251">
        <v>0</v>
      </c>
      <c r="AQ180" s="251">
        <v>0</v>
      </c>
      <c r="AR180" s="251">
        <v>0</v>
      </c>
      <c r="AS180" s="251">
        <v>0</v>
      </c>
      <c r="AT180" s="251">
        <v>0</v>
      </c>
      <c r="AU180" s="251">
        <v>0</v>
      </c>
      <c r="AV180" s="251">
        <v>0</v>
      </c>
      <c r="AW180" s="251">
        <v>0</v>
      </c>
      <c r="AX180" s="251">
        <v>0</v>
      </c>
      <c r="AY180" s="251">
        <v>0</v>
      </c>
      <c r="AZ180" s="251">
        <v>0</v>
      </c>
      <c r="BA180" s="251">
        <v>0</v>
      </c>
      <c r="BB180" s="251">
        <v>0</v>
      </c>
      <c r="BC180" s="251">
        <v>0</v>
      </c>
      <c r="BD180" s="251">
        <v>0</v>
      </c>
      <c r="BE180" s="251">
        <v>0</v>
      </c>
      <c r="BF180" s="251">
        <v>0</v>
      </c>
      <c r="BG180" s="251">
        <v>0</v>
      </c>
      <c r="BH180" s="251">
        <v>0</v>
      </c>
      <c r="BI180" s="251">
        <v>0</v>
      </c>
      <c r="BJ180" s="251">
        <v>0</v>
      </c>
      <c r="BK180" s="251">
        <v>0</v>
      </c>
      <c r="BL180" s="251">
        <v>0</v>
      </c>
      <c r="BM180" s="251">
        <v>0</v>
      </c>
      <c r="BN180" s="251">
        <v>0</v>
      </c>
      <c r="BO180" s="251">
        <v>0</v>
      </c>
      <c r="BP180" s="251">
        <v>-42951.678044791057</v>
      </c>
      <c r="BQ180" s="251">
        <v>0</v>
      </c>
      <c r="BR180" s="251">
        <v>0</v>
      </c>
      <c r="BS180" s="251">
        <v>0</v>
      </c>
      <c r="BT180" s="251">
        <v>0</v>
      </c>
      <c r="BU180" s="251">
        <v>0</v>
      </c>
      <c r="BV180" s="251">
        <v>0</v>
      </c>
      <c r="BW180" s="251">
        <v>0</v>
      </c>
      <c r="BX180" s="251">
        <v>0</v>
      </c>
      <c r="BY180" s="251">
        <v>0</v>
      </c>
      <c r="BZ180" s="251">
        <v>0</v>
      </c>
      <c r="CA180" s="251">
        <v>0</v>
      </c>
      <c r="CB180" s="251">
        <v>-77573.18598638667</v>
      </c>
      <c r="CC180" s="251">
        <v>0</v>
      </c>
      <c r="CD180" s="251">
        <v>0</v>
      </c>
      <c r="CE180" s="251">
        <v>0</v>
      </c>
      <c r="CF180" s="251">
        <v>0</v>
      </c>
      <c r="CG180" s="251">
        <v>0</v>
      </c>
      <c r="CH180" s="251">
        <v>0</v>
      </c>
      <c r="CI180" s="115">
        <v>0</v>
      </c>
      <c r="CJ180" s="115"/>
      <c r="CK180" s="115"/>
      <c r="CL180" s="251"/>
      <c r="CM180" s="251"/>
    </row>
    <row r="181" spans="1:91" x14ac:dyDescent="0.2">
      <c r="A181" s="113"/>
      <c r="B181" s="108" t="s">
        <v>274</v>
      </c>
      <c r="C181" s="108"/>
      <c r="D181" s="251">
        <v>0</v>
      </c>
      <c r="E181" s="251">
        <v>0</v>
      </c>
      <c r="F181" s="251">
        <v>0</v>
      </c>
      <c r="G181" s="251">
        <v>0</v>
      </c>
      <c r="H181" s="251">
        <v>0</v>
      </c>
      <c r="I181" s="251">
        <v>0</v>
      </c>
      <c r="J181" s="251">
        <v>0</v>
      </c>
      <c r="K181" s="251">
        <v>0</v>
      </c>
      <c r="L181" s="251">
        <v>0</v>
      </c>
      <c r="M181" s="251">
        <v>0</v>
      </c>
      <c r="N181" s="251">
        <v>0</v>
      </c>
      <c r="O181" s="251">
        <v>0</v>
      </c>
      <c r="P181" s="251">
        <v>0</v>
      </c>
      <c r="Q181" s="251">
        <v>0</v>
      </c>
      <c r="R181" s="251">
        <v>0</v>
      </c>
      <c r="S181" s="251">
        <v>0</v>
      </c>
      <c r="T181" s="251">
        <v>0</v>
      </c>
      <c r="U181" s="251">
        <v>0</v>
      </c>
      <c r="V181" s="251">
        <v>0</v>
      </c>
      <c r="W181" s="251">
        <v>0</v>
      </c>
      <c r="X181" s="251">
        <v>0</v>
      </c>
      <c r="Y181" s="251">
        <v>0</v>
      </c>
      <c r="Z181" s="251">
        <v>0</v>
      </c>
      <c r="AA181" s="251">
        <v>0</v>
      </c>
      <c r="AB181" s="251">
        <v>0</v>
      </c>
      <c r="AC181" s="251">
        <v>0</v>
      </c>
      <c r="AD181" s="251">
        <v>0</v>
      </c>
      <c r="AE181" s="251">
        <v>0</v>
      </c>
      <c r="AF181" s="251">
        <v>0</v>
      </c>
      <c r="AG181" s="251">
        <v>0</v>
      </c>
      <c r="AH181" s="251">
        <v>0</v>
      </c>
      <c r="AI181" s="251">
        <v>0</v>
      </c>
      <c r="AJ181" s="251">
        <v>0</v>
      </c>
      <c r="AK181" s="251">
        <v>0</v>
      </c>
      <c r="AL181" s="251">
        <v>0</v>
      </c>
      <c r="AM181" s="251">
        <v>0</v>
      </c>
      <c r="AN181" s="251">
        <v>0</v>
      </c>
      <c r="AO181" s="251">
        <v>0</v>
      </c>
      <c r="AP181" s="251">
        <v>0</v>
      </c>
      <c r="AQ181" s="251">
        <v>0</v>
      </c>
      <c r="AR181" s="251">
        <v>0</v>
      </c>
      <c r="AS181" s="251">
        <v>0</v>
      </c>
      <c r="AT181" s="251">
        <v>0</v>
      </c>
      <c r="AU181" s="251">
        <v>0</v>
      </c>
      <c r="AV181" s="251">
        <v>0</v>
      </c>
      <c r="AW181" s="251">
        <v>0</v>
      </c>
      <c r="AX181" s="251">
        <v>0</v>
      </c>
      <c r="AY181" s="251">
        <v>0</v>
      </c>
      <c r="AZ181" s="251">
        <v>0</v>
      </c>
      <c r="BA181" s="251">
        <v>0</v>
      </c>
      <c r="BB181" s="251">
        <v>0</v>
      </c>
      <c r="BC181" s="251">
        <v>0</v>
      </c>
      <c r="BD181" s="251">
        <v>0</v>
      </c>
      <c r="BE181" s="251">
        <v>0</v>
      </c>
      <c r="BF181" s="251">
        <v>0</v>
      </c>
      <c r="BG181" s="251">
        <v>0</v>
      </c>
      <c r="BH181" s="251">
        <v>0</v>
      </c>
      <c r="BI181" s="251">
        <v>0</v>
      </c>
      <c r="BJ181" s="251">
        <v>0</v>
      </c>
      <c r="BK181" s="251">
        <v>0</v>
      </c>
      <c r="BL181" s="251">
        <v>42824.864260000002</v>
      </c>
      <c r="BM181" s="251">
        <v>0</v>
      </c>
      <c r="BN181" s="251">
        <v>0</v>
      </c>
      <c r="BO181" s="251">
        <v>0</v>
      </c>
      <c r="BP181" s="251">
        <v>0</v>
      </c>
      <c r="BQ181" s="251">
        <v>0</v>
      </c>
      <c r="BR181" s="251">
        <v>0</v>
      </c>
      <c r="BS181" s="251">
        <v>0</v>
      </c>
      <c r="BT181" s="251">
        <v>0</v>
      </c>
      <c r="BU181" s="251">
        <v>0</v>
      </c>
      <c r="BV181" s="251">
        <v>0</v>
      </c>
      <c r="BW181" s="251"/>
      <c r="BX181" s="251">
        <v>0</v>
      </c>
      <c r="BY181" s="251">
        <v>0</v>
      </c>
      <c r="BZ181" s="251">
        <v>0</v>
      </c>
      <c r="CA181" s="251">
        <v>0</v>
      </c>
      <c r="CB181" s="251">
        <v>0</v>
      </c>
      <c r="CC181" s="251">
        <v>0</v>
      </c>
      <c r="CD181" s="251">
        <v>0</v>
      </c>
      <c r="CE181" s="251">
        <v>0</v>
      </c>
      <c r="CF181" s="251">
        <v>0</v>
      </c>
      <c r="CG181" s="251">
        <v>0</v>
      </c>
      <c r="CH181" s="251">
        <v>0</v>
      </c>
      <c r="CI181" s="115">
        <v>0</v>
      </c>
      <c r="CJ181" s="109"/>
      <c r="CK181" s="109"/>
      <c r="CL181" s="251"/>
      <c r="CM181" s="251"/>
    </row>
    <row r="182" spans="1:91" x14ac:dyDescent="0.2">
      <c r="A182" s="108"/>
      <c r="B182" s="108" t="s">
        <v>272</v>
      </c>
      <c r="C182" s="116"/>
      <c r="D182" s="251">
        <v>0</v>
      </c>
      <c r="E182" s="251">
        <v>0</v>
      </c>
      <c r="F182" s="251">
        <v>0</v>
      </c>
      <c r="G182" s="251">
        <v>0</v>
      </c>
      <c r="H182" s="251">
        <v>0</v>
      </c>
      <c r="I182" s="251">
        <v>0</v>
      </c>
      <c r="J182" s="251">
        <v>0</v>
      </c>
      <c r="K182" s="251">
        <v>0</v>
      </c>
      <c r="L182" s="251">
        <v>0</v>
      </c>
      <c r="M182" s="251">
        <v>0</v>
      </c>
      <c r="N182" s="251">
        <v>0</v>
      </c>
      <c r="O182" s="251">
        <v>0</v>
      </c>
      <c r="P182" s="251">
        <v>0</v>
      </c>
      <c r="Q182" s="251">
        <v>0</v>
      </c>
      <c r="R182" s="251">
        <v>0</v>
      </c>
      <c r="S182" s="251">
        <v>0</v>
      </c>
      <c r="T182" s="251">
        <v>0</v>
      </c>
      <c r="U182" s="251">
        <v>0</v>
      </c>
      <c r="V182" s="251">
        <v>0</v>
      </c>
      <c r="W182" s="251">
        <v>0</v>
      </c>
      <c r="X182" s="251">
        <v>0</v>
      </c>
      <c r="Y182" s="251">
        <v>0</v>
      </c>
      <c r="Z182" s="251">
        <v>0</v>
      </c>
      <c r="AA182" s="251">
        <v>0</v>
      </c>
      <c r="AB182" s="251">
        <v>0</v>
      </c>
      <c r="AC182" s="251">
        <v>0</v>
      </c>
      <c r="AD182" s="251">
        <v>0</v>
      </c>
      <c r="AE182" s="251">
        <v>0</v>
      </c>
      <c r="AF182" s="251">
        <v>0</v>
      </c>
      <c r="AG182" s="251">
        <v>0</v>
      </c>
      <c r="AH182" s="251">
        <v>0</v>
      </c>
      <c r="AI182" s="251">
        <v>0</v>
      </c>
      <c r="AJ182" s="251">
        <v>0</v>
      </c>
      <c r="AK182" s="251">
        <v>0</v>
      </c>
      <c r="AL182" s="251">
        <v>0</v>
      </c>
      <c r="AM182" s="251">
        <v>0</v>
      </c>
      <c r="AN182" s="251">
        <v>0</v>
      </c>
      <c r="AO182" s="251">
        <v>0</v>
      </c>
      <c r="AP182" s="251">
        <v>0</v>
      </c>
      <c r="AQ182" s="251">
        <v>0</v>
      </c>
      <c r="AR182" s="251">
        <v>0</v>
      </c>
      <c r="AS182" s="251">
        <v>0</v>
      </c>
      <c r="AT182" s="251">
        <v>0</v>
      </c>
      <c r="AU182" s="251">
        <v>0</v>
      </c>
      <c r="AV182" s="251">
        <v>0</v>
      </c>
      <c r="AW182" s="251">
        <v>0</v>
      </c>
      <c r="AX182" s="251">
        <v>0</v>
      </c>
      <c r="AY182" s="251">
        <v>0</v>
      </c>
      <c r="AZ182" s="251">
        <v>0</v>
      </c>
      <c r="BA182" s="251">
        <v>0</v>
      </c>
      <c r="BB182" s="251">
        <v>0</v>
      </c>
      <c r="BC182" s="251">
        <v>0</v>
      </c>
      <c r="BD182" s="251">
        <v>0</v>
      </c>
      <c r="BE182" s="251">
        <v>0</v>
      </c>
      <c r="BF182" s="251">
        <v>0</v>
      </c>
      <c r="BG182" s="251">
        <v>0</v>
      </c>
      <c r="BH182" s="251">
        <v>0</v>
      </c>
      <c r="BI182" s="251">
        <v>0</v>
      </c>
      <c r="BJ182" s="251">
        <v>0</v>
      </c>
      <c r="BK182" s="251">
        <v>126.81378479105609</v>
      </c>
      <c r="BL182" s="251">
        <v>2861.5010753582378</v>
      </c>
      <c r="BM182" s="251">
        <v>5507.794144135486</v>
      </c>
      <c r="BN182" s="251">
        <v>5590.9422877434508</v>
      </c>
      <c r="BO182" s="251">
        <v>5819.6659321217658</v>
      </c>
      <c r="BP182" s="251">
        <v>5648.5465688662307</v>
      </c>
      <c r="BQ182" s="251">
        <v>5810.2917714268069</v>
      </c>
      <c r="BR182" s="251">
        <v>6237.759640969015</v>
      </c>
      <c r="BS182" s="251">
        <v>6741.9911573720883</v>
      </c>
      <c r="BT182" s="251">
        <v>7367.5420946799777</v>
      </c>
      <c r="BU182" s="251">
        <v>8095.3052016703396</v>
      </c>
      <c r="BV182" s="251">
        <v>8653.6624093165028</v>
      </c>
      <c r="BW182" s="251">
        <v>9238.183702726772</v>
      </c>
      <c r="BX182" s="109">
        <f>'Schedule 40'!C24</f>
        <v>10434.197976677397</v>
      </c>
      <c r="BY182" s="109">
        <f>'Schedule 40'!D24</f>
        <v>10790.996756178853</v>
      </c>
      <c r="BZ182" s="109">
        <f>'Schedule 40'!E24</f>
        <v>9950.8915654315697</v>
      </c>
      <c r="CA182" s="109">
        <f>'Schedule 40'!F24</f>
        <v>9147.1949484039669</v>
      </c>
      <c r="CB182" s="109">
        <f>'Schedule 40'!G24</f>
        <v>8282.256202661898</v>
      </c>
      <c r="CC182" s="109">
        <f>'Schedule 40'!H24</f>
        <v>7675.9965250213036</v>
      </c>
      <c r="CD182" s="109">
        <f>'Schedule 40'!I24</f>
        <v>7430.859524006727</v>
      </c>
      <c r="CE182" s="109">
        <f>'Schedule 40'!J24</f>
        <v>7394.6780718026539</v>
      </c>
      <c r="CF182" s="109">
        <f>'Schedule 40'!K24</f>
        <v>7251.7445235544374</v>
      </c>
      <c r="CG182" s="109">
        <f>'Schedule 40'!L24</f>
        <v>6998.5887600269643</v>
      </c>
      <c r="CH182" s="109">
        <f>'Schedule 40'!M24</f>
        <v>7060.7325098326282</v>
      </c>
      <c r="CI182" s="109">
        <f>'Schedule 40'!N24</f>
        <v>6937.2310027506019</v>
      </c>
      <c r="CJ182" s="109"/>
      <c r="CK182" s="109"/>
      <c r="CL182" s="251"/>
      <c r="CM182" s="251"/>
    </row>
    <row r="183" spans="1:91" x14ac:dyDescent="0.2">
      <c r="B183" s="39" t="s">
        <v>254</v>
      </c>
      <c r="D183" s="110">
        <f t="shared" ref="D183:AI183" si="183">SUM(D180:D182)</f>
        <v>0</v>
      </c>
      <c r="E183" s="110">
        <f t="shared" si="183"/>
        <v>0</v>
      </c>
      <c r="F183" s="110">
        <f t="shared" si="183"/>
        <v>0</v>
      </c>
      <c r="G183" s="110">
        <f t="shared" si="183"/>
        <v>0</v>
      </c>
      <c r="H183" s="110">
        <f t="shared" si="183"/>
        <v>0</v>
      </c>
      <c r="I183" s="110">
        <f t="shared" si="183"/>
        <v>0</v>
      </c>
      <c r="J183" s="110">
        <f t="shared" si="183"/>
        <v>0</v>
      </c>
      <c r="K183" s="110">
        <f t="shared" si="183"/>
        <v>0</v>
      </c>
      <c r="L183" s="110">
        <f t="shared" si="183"/>
        <v>0</v>
      </c>
      <c r="M183" s="110">
        <f t="shared" si="183"/>
        <v>0</v>
      </c>
      <c r="N183" s="110">
        <f t="shared" si="183"/>
        <v>0</v>
      </c>
      <c r="O183" s="110">
        <f t="shared" si="183"/>
        <v>0</v>
      </c>
      <c r="P183" s="110">
        <f t="shared" si="183"/>
        <v>0</v>
      </c>
      <c r="Q183" s="110">
        <f t="shared" si="183"/>
        <v>0</v>
      </c>
      <c r="R183" s="110">
        <f t="shared" si="183"/>
        <v>0</v>
      </c>
      <c r="S183" s="110">
        <f t="shared" si="183"/>
        <v>0</v>
      </c>
      <c r="T183" s="110">
        <f t="shared" si="183"/>
        <v>0</v>
      </c>
      <c r="U183" s="110">
        <f t="shared" si="183"/>
        <v>0</v>
      </c>
      <c r="V183" s="110">
        <f t="shared" si="183"/>
        <v>0</v>
      </c>
      <c r="W183" s="110">
        <f t="shared" si="183"/>
        <v>0</v>
      </c>
      <c r="X183" s="110">
        <f t="shared" si="183"/>
        <v>0</v>
      </c>
      <c r="Y183" s="110">
        <f t="shared" si="183"/>
        <v>0</v>
      </c>
      <c r="Z183" s="110">
        <f t="shared" si="183"/>
        <v>0</v>
      </c>
      <c r="AA183" s="110">
        <f t="shared" si="183"/>
        <v>0</v>
      </c>
      <c r="AB183" s="110">
        <f t="shared" si="183"/>
        <v>0</v>
      </c>
      <c r="AC183" s="110">
        <f t="shared" si="183"/>
        <v>0</v>
      </c>
      <c r="AD183" s="110">
        <f t="shared" si="183"/>
        <v>0</v>
      </c>
      <c r="AE183" s="110">
        <f t="shared" si="183"/>
        <v>0</v>
      </c>
      <c r="AF183" s="110">
        <f t="shared" si="183"/>
        <v>0</v>
      </c>
      <c r="AG183" s="110">
        <f t="shared" si="183"/>
        <v>0</v>
      </c>
      <c r="AH183" s="110">
        <f t="shared" si="183"/>
        <v>0</v>
      </c>
      <c r="AI183" s="110">
        <f t="shared" si="183"/>
        <v>0</v>
      </c>
      <c r="AJ183" s="110">
        <f t="shared" ref="AJ183:BO183" si="184">SUM(AJ180:AJ182)</f>
        <v>0</v>
      </c>
      <c r="AK183" s="110">
        <f t="shared" si="184"/>
        <v>0</v>
      </c>
      <c r="AL183" s="110">
        <f t="shared" si="184"/>
        <v>0</v>
      </c>
      <c r="AM183" s="110">
        <f t="shared" si="184"/>
        <v>0</v>
      </c>
      <c r="AN183" s="110">
        <f t="shared" si="184"/>
        <v>0</v>
      </c>
      <c r="AO183" s="110">
        <f t="shared" si="184"/>
        <v>0</v>
      </c>
      <c r="AP183" s="110">
        <f t="shared" si="184"/>
        <v>0</v>
      </c>
      <c r="AQ183" s="110">
        <f t="shared" si="184"/>
        <v>0</v>
      </c>
      <c r="AR183" s="110">
        <f t="shared" si="184"/>
        <v>0</v>
      </c>
      <c r="AS183" s="110">
        <f t="shared" si="184"/>
        <v>0</v>
      </c>
      <c r="AT183" s="110">
        <f t="shared" si="184"/>
        <v>0</v>
      </c>
      <c r="AU183" s="110">
        <f t="shared" si="184"/>
        <v>0</v>
      </c>
      <c r="AV183" s="110">
        <f t="shared" si="184"/>
        <v>0</v>
      </c>
      <c r="AW183" s="110">
        <f t="shared" si="184"/>
        <v>0</v>
      </c>
      <c r="AX183" s="110">
        <f t="shared" si="184"/>
        <v>0</v>
      </c>
      <c r="AY183" s="110">
        <f t="shared" si="184"/>
        <v>0</v>
      </c>
      <c r="AZ183" s="110">
        <f t="shared" si="184"/>
        <v>0</v>
      </c>
      <c r="BA183" s="110">
        <f t="shared" si="184"/>
        <v>0</v>
      </c>
      <c r="BB183" s="110">
        <f t="shared" si="184"/>
        <v>0</v>
      </c>
      <c r="BC183" s="110">
        <f t="shared" si="184"/>
        <v>0</v>
      </c>
      <c r="BD183" s="110">
        <f t="shared" si="184"/>
        <v>0</v>
      </c>
      <c r="BE183" s="110">
        <f t="shared" si="184"/>
        <v>0</v>
      </c>
      <c r="BF183" s="110">
        <f t="shared" si="184"/>
        <v>0</v>
      </c>
      <c r="BG183" s="110">
        <f t="shared" si="184"/>
        <v>0</v>
      </c>
      <c r="BH183" s="110">
        <f t="shared" si="184"/>
        <v>0</v>
      </c>
      <c r="BI183" s="110">
        <f t="shared" si="184"/>
        <v>0</v>
      </c>
      <c r="BJ183" s="110">
        <f t="shared" si="184"/>
        <v>0</v>
      </c>
      <c r="BK183" s="110">
        <f t="shared" si="184"/>
        <v>126.81378479105609</v>
      </c>
      <c r="BL183" s="110">
        <f t="shared" si="184"/>
        <v>45686.365335358241</v>
      </c>
      <c r="BM183" s="110">
        <f t="shared" si="184"/>
        <v>5507.794144135486</v>
      </c>
      <c r="BN183" s="110">
        <f t="shared" si="184"/>
        <v>5590.9422877434508</v>
      </c>
      <c r="BO183" s="110">
        <f t="shared" si="184"/>
        <v>5819.6659321217658</v>
      </c>
      <c r="BP183" s="110">
        <f t="shared" ref="BP183:CM183" si="185">SUM(BP180:BP182)</f>
        <v>-37303.131475924827</v>
      </c>
      <c r="BQ183" s="110">
        <f t="shared" si="185"/>
        <v>5810.2917714268069</v>
      </c>
      <c r="BR183" s="110">
        <f t="shared" si="185"/>
        <v>6237.759640969015</v>
      </c>
      <c r="BS183" s="110">
        <f t="shared" si="185"/>
        <v>6741.9911573720883</v>
      </c>
      <c r="BT183" s="110">
        <f t="shared" si="185"/>
        <v>7367.5420946799777</v>
      </c>
      <c r="BU183" s="110">
        <f t="shared" si="185"/>
        <v>8095.3052016703396</v>
      </c>
      <c r="BV183" s="110">
        <f t="shared" si="185"/>
        <v>8653.6624093165028</v>
      </c>
      <c r="BW183" s="110">
        <f t="shared" si="185"/>
        <v>9238.183702726772</v>
      </c>
      <c r="BX183" s="110">
        <f t="shared" si="185"/>
        <v>10434.197976677397</v>
      </c>
      <c r="BY183" s="110">
        <f t="shared" si="185"/>
        <v>10790.996756178853</v>
      </c>
      <c r="BZ183" s="110">
        <f t="shared" si="185"/>
        <v>9950.8915654315697</v>
      </c>
      <c r="CA183" s="110">
        <f t="shared" si="185"/>
        <v>9147.1949484039669</v>
      </c>
      <c r="CB183" s="110">
        <f t="shared" si="185"/>
        <v>-69290.929783724772</v>
      </c>
      <c r="CC183" s="110">
        <f t="shared" si="185"/>
        <v>7675.9965250213036</v>
      </c>
      <c r="CD183" s="110">
        <f t="shared" si="185"/>
        <v>7430.859524006727</v>
      </c>
      <c r="CE183" s="110">
        <f t="shared" si="185"/>
        <v>7394.6780718026539</v>
      </c>
      <c r="CF183" s="110">
        <f t="shared" si="185"/>
        <v>7251.7445235544374</v>
      </c>
      <c r="CG183" s="110">
        <f t="shared" si="185"/>
        <v>6998.5887600269643</v>
      </c>
      <c r="CH183" s="110">
        <f t="shared" si="185"/>
        <v>7060.7325098326282</v>
      </c>
      <c r="CI183" s="110">
        <f t="shared" si="185"/>
        <v>6937.2310027506019</v>
      </c>
      <c r="CJ183" s="110">
        <f t="shared" si="185"/>
        <v>0</v>
      </c>
      <c r="CK183" s="110">
        <f t="shared" si="185"/>
        <v>0</v>
      </c>
      <c r="CL183" s="110">
        <f t="shared" si="185"/>
        <v>0</v>
      </c>
      <c r="CM183" s="110">
        <f t="shared" si="185"/>
        <v>0</v>
      </c>
    </row>
    <row r="184" spans="1:91" x14ac:dyDescent="0.2">
      <c r="B184" s="39" t="s">
        <v>255</v>
      </c>
      <c r="D184" s="107">
        <f t="shared" ref="D184:AI184" si="186">D179+D183</f>
        <v>0</v>
      </c>
      <c r="E184" s="107">
        <f t="shared" si="186"/>
        <v>0</v>
      </c>
      <c r="F184" s="107">
        <f t="shared" si="186"/>
        <v>0</v>
      </c>
      <c r="G184" s="107">
        <f t="shared" si="186"/>
        <v>0</v>
      </c>
      <c r="H184" s="107">
        <f t="shared" si="186"/>
        <v>0</v>
      </c>
      <c r="I184" s="107">
        <f t="shared" si="186"/>
        <v>0</v>
      </c>
      <c r="J184" s="107">
        <f t="shared" si="186"/>
        <v>0</v>
      </c>
      <c r="K184" s="107">
        <f t="shared" si="186"/>
        <v>0</v>
      </c>
      <c r="L184" s="107">
        <f t="shared" si="186"/>
        <v>0</v>
      </c>
      <c r="M184" s="107">
        <f t="shared" si="186"/>
        <v>0</v>
      </c>
      <c r="N184" s="107">
        <f t="shared" si="186"/>
        <v>0</v>
      </c>
      <c r="O184" s="107">
        <f t="shared" si="186"/>
        <v>0</v>
      </c>
      <c r="P184" s="107">
        <f t="shared" si="186"/>
        <v>0</v>
      </c>
      <c r="Q184" s="107">
        <f t="shared" si="186"/>
        <v>0</v>
      </c>
      <c r="R184" s="107">
        <f t="shared" si="186"/>
        <v>0</v>
      </c>
      <c r="S184" s="107">
        <f t="shared" si="186"/>
        <v>0</v>
      </c>
      <c r="T184" s="107">
        <f t="shared" si="186"/>
        <v>0</v>
      </c>
      <c r="U184" s="107">
        <f t="shared" si="186"/>
        <v>0</v>
      </c>
      <c r="V184" s="107">
        <f t="shared" si="186"/>
        <v>0</v>
      </c>
      <c r="W184" s="107">
        <f t="shared" si="186"/>
        <v>0</v>
      </c>
      <c r="X184" s="107">
        <f t="shared" si="186"/>
        <v>0</v>
      </c>
      <c r="Y184" s="107">
        <f t="shared" si="186"/>
        <v>0</v>
      </c>
      <c r="Z184" s="107">
        <f t="shared" si="186"/>
        <v>0</v>
      </c>
      <c r="AA184" s="107">
        <f t="shared" si="186"/>
        <v>0</v>
      </c>
      <c r="AB184" s="107">
        <f t="shared" si="186"/>
        <v>0</v>
      </c>
      <c r="AC184" s="107">
        <f t="shared" si="186"/>
        <v>0</v>
      </c>
      <c r="AD184" s="107">
        <f t="shared" si="186"/>
        <v>0</v>
      </c>
      <c r="AE184" s="107">
        <f t="shared" si="186"/>
        <v>0</v>
      </c>
      <c r="AF184" s="107">
        <f t="shared" si="186"/>
        <v>0</v>
      </c>
      <c r="AG184" s="107">
        <f t="shared" si="186"/>
        <v>0</v>
      </c>
      <c r="AH184" s="107">
        <f t="shared" si="186"/>
        <v>0</v>
      </c>
      <c r="AI184" s="107">
        <f t="shared" si="186"/>
        <v>0</v>
      </c>
      <c r="AJ184" s="107">
        <f t="shared" ref="AJ184:BO184" si="187">AJ179+AJ183</f>
        <v>0</v>
      </c>
      <c r="AK184" s="107">
        <f t="shared" si="187"/>
        <v>0</v>
      </c>
      <c r="AL184" s="107">
        <f t="shared" si="187"/>
        <v>0</v>
      </c>
      <c r="AM184" s="107">
        <f t="shared" si="187"/>
        <v>0</v>
      </c>
      <c r="AN184" s="107">
        <f t="shared" si="187"/>
        <v>0</v>
      </c>
      <c r="AO184" s="107">
        <f t="shared" si="187"/>
        <v>0</v>
      </c>
      <c r="AP184" s="107">
        <f t="shared" si="187"/>
        <v>0</v>
      </c>
      <c r="AQ184" s="107">
        <f t="shared" si="187"/>
        <v>0</v>
      </c>
      <c r="AR184" s="107">
        <f t="shared" si="187"/>
        <v>0</v>
      </c>
      <c r="AS184" s="107">
        <f t="shared" si="187"/>
        <v>0</v>
      </c>
      <c r="AT184" s="107">
        <f t="shared" si="187"/>
        <v>0</v>
      </c>
      <c r="AU184" s="107">
        <f t="shared" si="187"/>
        <v>0</v>
      </c>
      <c r="AV184" s="107">
        <f t="shared" si="187"/>
        <v>0</v>
      </c>
      <c r="AW184" s="107">
        <f t="shared" si="187"/>
        <v>0</v>
      </c>
      <c r="AX184" s="107">
        <f t="shared" si="187"/>
        <v>0</v>
      </c>
      <c r="AY184" s="107">
        <f t="shared" si="187"/>
        <v>0</v>
      </c>
      <c r="AZ184" s="107">
        <f t="shared" si="187"/>
        <v>0</v>
      </c>
      <c r="BA184" s="107">
        <f t="shared" si="187"/>
        <v>0</v>
      </c>
      <c r="BB184" s="107">
        <f t="shared" si="187"/>
        <v>0</v>
      </c>
      <c r="BC184" s="107">
        <f t="shared" si="187"/>
        <v>0</v>
      </c>
      <c r="BD184" s="107">
        <f t="shared" si="187"/>
        <v>0</v>
      </c>
      <c r="BE184" s="107">
        <f t="shared" si="187"/>
        <v>0</v>
      </c>
      <c r="BF184" s="107">
        <f t="shared" si="187"/>
        <v>0</v>
      </c>
      <c r="BG184" s="107">
        <f t="shared" si="187"/>
        <v>0</v>
      </c>
      <c r="BH184" s="107">
        <f t="shared" si="187"/>
        <v>0</v>
      </c>
      <c r="BI184" s="107">
        <f t="shared" si="187"/>
        <v>0</v>
      </c>
      <c r="BJ184" s="107">
        <f t="shared" si="187"/>
        <v>0</v>
      </c>
      <c r="BK184" s="107">
        <f t="shared" si="187"/>
        <v>126.81378479105609</v>
      </c>
      <c r="BL184" s="107">
        <f t="shared" si="187"/>
        <v>45813.179120149296</v>
      </c>
      <c r="BM184" s="107">
        <f t="shared" si="187"/>
        <v>51320.973264284781</v>
      </c>
      <c r="BN184" s="107">
        <f t="shared" si="187"/>
        <v>56911.915552028229</v>
      </c>
      <c r="BO184" s="107">
        <f t="shared" si="187"/>
        <v>62731.581484149996</v>
      </c>
      <c r="BP184" s="107">
        <f t="shared" ref="BP184:CM184" si="188">BP179+BP183</f>
        <v>25428.450008225169</v>
      </c>
      <c r="BQ184" s="107">
        <f t="shared" si="188"/>
        <v>31238.741779651977</v>
      </c>
      <c r="BR184" s="107">
        <f t="shared" si="188"/>
        <v>37476.501420620989</v>
      </c>
      <c r="BS184" s="107">
        <f t="shared" si="188"/>
        <v>44218.492577993078</v>
      </c>
      <c r="BT184" s="107">
        <f t="shared" si="188"/>
        <v>51586.034672673057</v>
      </c>
      <c r="BU184" s="107">
        <f t="shared" si="188"/>
        <v>59681.339874343394</v>
      </c>
      <c r="BV184" s="107">
        <f t="shared" si="188"/>
        <v>68335.002283659895</v>
      </c>
      <c r="BW184" s="107">
        <f t="shared" si="188"/>
        <v>77573.18598638667</v>
      </c>
      <c r="BX184" s="107">
        <f t="shared" si="188"/>
        <v>88007.383963064072</v>
      </c>
      <c r="BY184" s="107">
        <f t="shared" si="188"/>
        <v>98798.380719242923</v>
      </c>
      <c r="BZ184" s="107">
        <f t="shared" si="188"/>
        <v>108749.27228467449</v>
      </c>
      <c r="CA184" s="107">
        <f t="shared" si="188"/>
        <v>117896.46723307845</v>
      </c>
      <c r="CB184" s="107">
        <f t="shared" si="188"/>
        <v>48605.53744935368</v>
      </c>
      <c r="CC184" s="107">
        <f t="shared" si="188"/>
        <v>56281.533974374986</v>
      </c>
      <c r="CD184" s="107">
        <f t="shared" si="188"/>
        <v>63712.393498381716</v>
      </c>
      <c r="CE184" s="107">
        <f t="shared" si="188"/>
        <v>71107.071570184373</v>
      </c>
      <c r="CF184" s="107">
        <f t="shared" si="188"/>
        <v>78358.816093738817</v>
      </c>
      <c r="CG184" s="107">
        <f t="shared" si="188"/>
        <v>85357.40485376578</v>
      </c>
      <c r="CH184" s="107">
        <f t="shared" si="188"/>
        <v>92418.137363598405</v>
      </c>
      <c r="CI184" s="107">
        <f t="shared" si="188"/>
        <v>99355.368366349008</v>
      </c>
      <c r="CJ184" s="107">
        <f t="shared" si="188"/>
        <v>99355.368366349008</v>
      </c>
      <c r="CK184" s="107">
        <f t="shared" si="188"/>
        <v>99355.368366349008</v>
      </c>
      <c r="CL184" s="107">
        <f t="shared" si="188"/>
        <v>99355.368366349008</v>
      </c>
      <c r="CM184" s="107">
        <f t="shared" si="188"/>
        <v>99355.368366349008</v>
      </c>
    </row>
    <row r="185" spans="1:91" x14ac:dyDescent="0.2"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2"/>
      <c r="CH185" s="112"/>
      <c r="CI185" s="107"/>
      <c r="CJ185" s="107"/>
      <c r="CK185" s="107"/>
      <c r="CL185" s="107"/>
      <c r="CM185" s="107"/>
    </row>
    <row r="186" spans="1:91" x14ac:dyDescent="0.2">
      <c r="A186" s="98" t="s">
        <v>277</v>
      </c>
      <c r="C186" s="112">
        <v>18238211</v>
      </c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8"/>
      <c r="BB186" s="108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8"/>
      <c r="BN186" s="108"/>
      <c r="BO186" s="108"/>
      <c r="BP186" s="108"/>
      <c r="BQ186" s="108"/>
      <c r="BR186" s="108"/>
      <c r="BS186" s="108"/>
      <c r="BT186" s="108"/>
      <c r="BU186" s="108"/>
      <c r="BV186" s="108"/>
      <c r="BW186" s="108"/>
      <c r="BX186" s="108"/>
      <c r="BY186" s="108"/>
      <c r="BZ186" s="108"/>
      <c r="CA186" s="108"/>
      <c r="CB186" s="108"/>
      <c r="CC186" s="108"/>
      <c r="CD186" s="108"/>
      <c r="CE186" s="108"/>
      <c r="CF186" s="108"/>
      <c r="CG186" s="108"/>
      <c r="CH186" s="108"/>
      <c r="CL186" s="25"/>
      <c r="CM186" s="25"/>
    </row>
    <row r="187" spans="1:91" x14ac:dyDescent="0.2">
      <c r="B187" s="39" t="s">
        <v>251</v>
      </c>
      <c r="C187" s="112">
        <v>25400451</v>
      </c>
      <c r="D187" s="107">
        <v>0</v>
      </c>
      <c r="E187" s="107">
        <f t="shared" ref="E187:AJ187" si="189">D194</f>
        <v>0</v>
      </c>
      <c r="F187" s="107">
        <f t="shared" si="189"/>
        <v>0</v>
      </c>
      <c r="G187" s="107">
        <f t="shared" si="189"/>
        <v>0</v>
      </c>
      <c r="H187" s="107">
        <f t="shared" si="189"/>
        <v>0</v>
      </c>
      <c r="I187" s="107">
        <f t="shared" si="189"/>
        <v>0</v>
      </c>
      <c r="J187" s="107">
        <f t="shared" si="189"/>
        <v>0</v>
      </c>
      <c r="K187" s="107">
        <f t="shared" si="189"/>
        <v>0</v>
      </c>
      <c r="L187" s="107">
        <f t="shared" si="189"/>
        <v>0</v>
      </c>
      <c r="M187" s="107">
        <f t="shared" si="189"/>
        <v>0</v>
      </c>
      <c r="N187" s="107">
        <f t="shared" si="189"/>
        <v>0</v>
      </c>
      <c r="O187" s="107">
        <f t="shared" si="189"/>
        <v>0</v>
      </c>
      <c r="P187" s="107">
        <f t="shared" si="189"/>
        <v>0</v>
      </c>
      <c r="Q187" s="107">
        <f t="shared" si="189"/>
        <v>-2978.0557497081809</v>
      </c>
      <c r="R187" s="107">
        <f t="shared" si="189"/>
        <v>-2003.8341466252082</v>
      </c>
      <c r="S187" s="107">
        <f t="shared" si="189"/>
        <v>-952.62257285936676</v>
      </c>
      <c r="T187" s="107">
        <f t="shared" si="189"/>
        <v>-51.037262778726586</v>
      </c>
      <c r="U187" s="107">
        <f t="shared" si="189"/>
        <v>4489.7343109071635</v>
      </c>
      <c r="V187" s="107">
        <f t="shared" si="189"/>
        <v>5727.8032375699249</v>
      </c>
      <c r="W187" s="107">
        <f t="shared" si="189"/>
        <v>6459.2990788824018</v>
      </c>
      <c r="X187" s="107">
        <f t="shared" si="189"/>
        <v>6935.2872661617021</v>
      </c>
      <c r="Y187" s="107">
        <f t="shared" si="189"/>
        <v>7666.9185919223564</v>
      </c>
      <c r="Z187" s="107">
        <f t="shared" si="189"/>
        <v>9018.8043134088075</v>
      </c>
      <c r="AA187" s="107">
        <f t="shared" si="189"/>
        <v>11181.003544664378</v>
      </c>
      <c r="AB187" s="107">
        <f t="shared" si="189"/>
        <v>14125.290019790782</v>
      </c>
      <c r="AC187" s="107">
        <f t="shared" si="189"/>
        <v>17145.482905353816</v>
      </c>
      <c r="AD187" s="107">
        <f t="shared" si="189"/>
        <v>19835.214036668229</v>
      </c>
      <c r="AE187" s="107">
        <f t="shared" si="189"/>
        <v>21018.343698466444</v>
      </c>
      <c r="AF187" s="107">
        <f t="shared" si="189"/>
        <v>24389.850887492794</v>
      </c>
      <c r="AG187" s="107">
        <f t="shared" si="189"/>
        <v>15142.965216188821</v>
      </c>
      <c r="AH187" s="107">
        <f t="shared" si="189"/>
        <v>19069.646002545276</v>
      </c>
      <c r="AI187" s="107">
        <f t="shared" si="189"/>
        <v>21945.434047460025</v>
      </c>
      <c r="AJ187" s="107">
        <f t="shared" si="189"/>
        <v>23896.586130759002</v>
      </c>
      <c r="AK187" s="107">
        <f t="shared" ref="AK187:BP187" si="190">AJ194</f>
        <v>25520.082573661501</v>
      </c>
      <c r="AL187" s="107">
        <f t="shared" si="190"/>
        <v>27215.597394902117</v>
      </c>
      <c r="AM187" s="107">
        <f t="shared" si="190"/>
        <v>29696.213137351355</v>
      </c>
      <c r="AN187" s="107">
        <f t="shared" si="190"/>
        <v>32624.608950314745</v>
      </c>
      <c r="AO187" s="107">
        <f t="shared" si="190"/>
        <v>35861.538604825117</v>
      </c>
      <c r="AP187" s="107">
        <f t="shared" si="190"/>
        <v>39229.686641819309</v>
      </c>
      <c r="AQ187" s="107">
        <f t="shared" si="190"/>
        <v>42759.431837382988</v>
      </c>
      <c r="AR187" s="107">
        <f t="shared" si="190"/>
        <v>46895.66213450006</v>
      </c>
      <c r="AS187" s="107">
        <f t="shared" si="190"/>
        <v>18501.448659166996</v>
      </c>
      <c r="AT187" s="107">
        <f t="shared" si="190"/>
        <v>22463.569330399583</v>
      </c>
      <c r="AU187" s="107">
        <f t="shared" si="190"/>
        <v>25610.522475517271</v>
      </c>
      <c r="AV187" s="107">
        <f t="shared" si="190"/>
        <v>27893.842431110286</v>
      </c>
      <c r="AW187" s="107">
        <f t="shared" si="190"/>
        <v>29241.272454882772</v>
      </c>
      <c r="AX187" s="107">
        <f t="shared" si="190"/>
        <v>30085.774755067141</v>
      </c>
      <c r="AY187" s="107">
        <f t="shared" si="190"/>
        <v>31464.485625379282</v>
      </c>
      <c r="AZ187" s="107">
        <f t="shared" si="190"/>
        <v>33268.083241811255</v>
      </c>
      <c r="BA187" s="107">
        <f t="shared" si="190"/>
        <v>33195.983241811256</v>
      </c>
      <c r="BB187" s="107">
        <f t="shared" si="190"/>
        <v>33239.233241811256</v>
      </c>
      <c r="BC187" s="107">
        <f t="shared" si="190"/>
        <v>33376.983241811256</v>
      </c>
      <c r="BD187" s="107">
        <f t="shared" si="190"/>
        <v>33482.073241811253</v>
      </c>
      <c r="BE187" s="107">
        <f t="shared" si="190"/>
        <v>-14959.116924942602</v>
      </c>
      <c r="BF187" s="107">
        <f t="shared" si="190"/>
        <v>-17159.523569665136</v>
      </c>
      <c r="BG187" s="107">
        <f t="shared" si="190"/>
        <v>-19788.182628317354</v>
      </c>
      <c r="BH187" s="107">
        <f t="shared" si="190"/>
        <v>-22728.790307751711</v>
      </c>
      <c r="BI187" s="107">
        <f t="shared" si="190"/>
        <v>-25984.497159489314</v>
      </c>
      <c r="BJ187" s="107">
        <f t="shared" si="190"/>
        <v>-29064.833643317899</v>
      </c>
      <c r="BK187" s="107">
        <f t="shared" si="190"/>
        <v>-31078.603407898292</v>
      </c>
      <c r="BL187" s="107">
        <f t="shared" si="190"/>
        <v>-31636.292626929389</v>
      </c>
      <c r="BM187" s="107">
        <f t="shared" si="190"/>
        <v>-31366.432626929389</v>
      </c>
      <c r="BN187" s="107">
        <f t="shared" si="190"/>
        <v>-30716.442626929387</v>
      </c>
      <c r="BO187" s="107">
        <f t="shared" si="190"/>
        <v>-29602.012626929387</v>
      </c>
      <c r="BP187" s="107">
        <f t="shared" si="190"/>
        <v>-26581.282626929387</v>
      </c>
      <c r="BQ187" s="107">
        <f t="shared" ref="BQ187:CM187" si="191">BP194</f>
        <v>8940.2765921017126</v>
      </c>
      <c r="BR187" s="107">
        <f t="shared" si="191"/>
        <v>12497.536592101713</v>
      </c>
      <c r="BS187" s="107">
        <f t="shared" si="191"/>
        <v>17465.786592101715</v>
      </c>
      <c r="BT187" s="107">
        <f t="shared" si="191"/>
        <v>23117.066592101713</v>
      </c>
      <c r="BU187" s="107">
        <f t="shared" si="191"/>
        <v>29946.166592101712</v>
      </c>
      <c r="BV187" s="107">
        <f t="shared" si="191"/>
        <v>36831.116592101709</v>
      </c>
      <c r="BW187" s="107">
        <f t="shared" si="191"/>
        <v>42153.346592101705</v>
      </c>
      <c r="BX187" s="107">
        <f t="shared" si="191"/>
        <v>47854.316592101706</v>
      </c>
      <c r="BY187" s="107">
        <f t="shared" si="191"/>
        <v>54673.886592101706</v>
      </c>
      <c r="BZ187" s="107">
        <f t="shared" si="191"/>
        <v>63144.036592101707</v>
      </c>
      <c r="CA187" s="107">
        <f t="shared" si="191"/>
        <v>72789.506592101709</v>
      </c>
      <c r="CB187" s="107">
        <f t="shared" si="191"/>
        <v>84172.886592101713</v>
      </c>
      <c r="CC187" s="107">
        <f t="shared" si="191"/>
        <v>49048.280000000006</v>
      </c>
      <c r="CD187" s="107">
        <f t="shared" si="191"/>
        <v>61263.040000000008</v>
      </c>
      <c r="CE187" s="107">
        <f t="shared" si="191"/>
        <v>72666.140000000014</v>
      </c>
      <c r="CF187" s="107">
        <f t="shared" si="191"/>
        <v>83805.970000000016</v>
      </c>
      <c r="CG187" s="107">
        <f t="shared" si="191"/>
        <v>95098.950000000012</v>
      </c>
      <c r="CH187" s="107">
        <f t="shared" si="191"/>
        <v>103913.87000000001</v>
      </c>
      <c r="CI187" s="107">
        <f t="shared" si="191"/>
        <v>110448.62000000001</v>
      </c>
      <c r="CJ187" s="107">
        <f t="shared" si="191"/>
        <v>116803.34000000001</v>
      </c>
      <c r="CK187" s="107">
        <f t="shared" si="191"/>
        <v>116803.34000000001</v>
      </c>
      <c r="CL187" s="107">
        <f t="shared" si="191"/>
        <v>116803.34000000001</v>
      </c>
      <c r="CM187" s="107">
        <f t="shared" si="191"/>
        <v>116803.34000000001</v>
      </c>
    </row>
    <row r="188" spans="1:91" x14ac:dyDescent="0.2">
      <c r="A188" s="113"/>
      <c r="B188" s="108" t="s">
        <v>252</v>
      </c>
      <c r="C188" s="108"/>
      <c r="D188" s="251">
        <v>0</v>
      </c>
      <c r="E188" s="251">
        <v>0</v>
      </c>
      <c r="F188" s="251">
        <v>0</v>
      </c>
      <c r="G188" s="251">
        <v>0</v>
      </c>
      <c r="H188" s="251">
        <v>0</v>
      </c>
      <c r="I188" s="251">
        <v>0</v>
      </c>
      <c r="J188" s="251">
        <v>0</v>
      </c>
      <c r="K188" s="251">
        <v>0</v>
      </c>
      <c r="L188" s="251">
        <v>0</v>
      </c>
      <c r="M188" s="251">
        <v>0</v>
      </c>
      <c r="N188" s="251">
        <v>0</v>
      </c>
      <c r="O188" s="251">
        <v>0</v>
      </c>
      <c r="P188" s="251">
        <v>0</v>
      </c>
      <c r="Q188" s="251">
        <v>0</v>
      </c>
      <c r="R188" s="251">
        <v>0</v>
      </c>
      <c r="S188" s="251">
        <v>0</v>
      </c>
      <c r="T188" s="251">
        <v>3344.3692119253869</v>
      </c>
      <c r="U188" s="251">
        <v>0</v>
      </c>
      <c r="V188" s="251">
        <v>0</v>
      </c>
      <c r="W188" s="251">
        <v>0</v>
      </c>
      <c r="X188" s="251">
        <v>0</v>
      </c>
      <c r="Y188" s="251">
        <v>0</v>
      </c>
      <c r="Z188" s="251">
        <v>0</v>
      </c>
      <c r="AA188" s="251">
        <v>0</v>
      </c>
      <c r="AB188" s="251">
        <v>0</v>
      </c>
      <c r="AC188" s="251">
        <v>0</v>
      </c>
      <c r="AD188" s="251">
        <v>0</v>
      </c>
      <c r="AE188" s="251">
        <v>0</v>
      </c>
      <c r="AF188" s="251">
        <v>-13148.550793872899</v>
      </c>
      <c r="AG188" s="251">
        <v>0</v>
      </c>
      <c r="AH188" s="251">
        <v>0</v>
      </c>
      <c r="AI188" s="251">
        <v>0</v>
      </c>
      <c r="AJ188" s="251">
        <v>0</v>
      </c>
      <c r="AK188" s="251">
        <v>0</v>
      </c>
      <c r="AL188" s="251">
        <v>0</v>
      </c>
      <c r="AM188" s="251">
        <v>0</v>
      </c>
      <c r="AN188" s="251">
        <v>0</v>
      </c>
      <c r="AO188" s="251">
        <v>0</v>
      </c>
      <c r="AP188" s="251">
        <v>0</v>
      </c>
      <c r="AQ188" s="251">
        <v>0</v>
      </c>
      <c r="AR188" s="251">
        <v>-32624.608950314701</v>
      </c>
      <c r="AS188" s="251">
        <v>0</v>
      </c>
      <c r="AT188" s="251">
        <v>0</v>
      </c>
      <c r="AU188" s="251">
        <v>0</v>
      </c>
      <c r="AV188" s="251">
        <v>0</v>
      </c>
      <c r="AW188" s="251">
        <v>0</v>
      </c>
      <c r="AX188" s="251">
        <v>0</v>
      </c>
      <c r="AY188" s="251">
        <v>0</v>
      </c>
      <c r="AZ188" s="251">
        <v>0</v>
      </c>
      <c r="BA188" s="251">
        <v>0</v>
      </c>
      <c r="BB188" s="251">
        <v>0</v>
      </c>
      <c r="BC188" s="251">
        <v>0</v>
      </c>
      <c r="BD188" s="251">
        <v>-33268.080000000002</v>
      </c>
      <c r="BE188" s="251">
        <v>0</v>
      </c>
      <c r="BF188" s="251">
        <v>0</v>
      </c>
      <c r="BG188" s="251">
        <v>0</v>
      </c>
      <c r="BH188" s="251">
        <v>0</v>
      </c>
      <c r="BI188" s="251">
        <v>0</v>
      </c>
      <c r="BJ188" s="251">
        <v>0</v>
      </c>
      <c r="BK188" s="251">
        <v>0</v>
      </c>
      <c r="BL188" s="251">
        <v>0</v>
      </c>
      <c r="BM188" s="251">
        <v>0</v>
      </c>
      <c r="BN188" s="251">
        <v>0</v>
      </c>
      <c r="BO188" s="251">
        <v>0</v>
      </c>
      <c r="BP188" s="251">
        <v>31636.339219031099</v>
      </c>
      <c r="BQ188" s="251">
        <v>0</v>
      </c>
      <c r="BR188" s="251">
        <v>0</v>
      </c>
      <c r="BS188" s="251">
        <v>0</v>
      </c>
      <c r="BT188" s="251">
        <v>0</v>
      </c>
      <c r="BU188" s="251">
        <v>0</v>
      </c>
      <c r="BV188" s="251">
        <v>0</v>
      </c>
      <c r="BW188" s="251">
        <v>0</v>
      </c>
      <c r="BX188" s="251">
        <v>0</v>
      </c>
      <c r="BY188" s="251">
        <v>0</v>
      </c>
      <c r="BZ188" s="251">
        <v>0</v>
      </c>
      <c r="CA188" s="251">
        <v>0</v>
      </c>
      <c r="CB188" s="251">
        <v>-47854.316592101706</v>
      </c>
      <c r="CC188" s="251">
        <v>0</v>
      </c>
      <c r="CD188" s="251">
        <v>0</v>
      </c>
      <c r="CE188" s="251">
        <v>0</v>
      </c>
      <c r="CF188" s="251">
        <v>0</v>
      </c>
      <c r="CG188" s="251">
        <v>0</v>
      </c>
      <c r="CH188" s="251">
        <v>0</v>
      </c>
      <c r="CI188" s="251">
        <v>0</v>
      </c>
      <c r="CJ188" s="251"/>
      <c r="CK188" s="251"/>
      <c r="CL188" s="251"/>
      <c r="CM188" s="251"/>
    </row>
    <row r="189" spans="1:91" x14ac:dyDescent="0.2">
      <c r="A189" s="113"/>
      <c r="B189" s="108" t="s">
        <v>368</v>
      </c>
      <c r="C189" s="108"/>
      <c r="D189" s="251">
        <v>0</v>
      </c>
      <c r="E189" s="251">
        <v>0</v>
      </c>
      <c r="F189" s="251">
        <v>0</v>
      </c>
      <c r="G189" s="251">
        <v>0</v>
      </c>
      <c r="H189" s="251">
        <v>0</v>
      </c>
      <c r="I189" s="251">
        <v>0</v>
      </c>
      <c r="J189" s="251">
        <v>0</v>
      </c>
      <c r="K189" s="251">
        <v>0</v>
      </c>
      <c r="L189" s="251">
        <v>0</v>
      </c>
      <c r="M189" s="251">
        <v>0</v>
      </c>
      <c r="N189" s="251">
        <v>0</v>
      </c>
      <c r="O189" s="251">
        <v>0</v>
      </c>
      <c r="P189" s="251">
        <v>0</v>
      </c>
      <c r="Q189" s="251">
        <v>0</v>
      </c>
      <c r="R189" s="251">
        <v>0</v>
      </c>
      <c r="S189" s="251">
        <v>0</v>
      </c>
      <c r="T189" s="251">
        <v>0</v>
      </c>
      <c r="U189" s="251">
        <v>0</v>
      </c>
      <c r="V189" s="251">
        <v>0</v>
      </c>
      <c r="W189" s="251">
        <v>0</v>
      </c>
      <c r="X189" s="251">
        <v>0</v>
      </c>
      <c r="Y189" s="251">
        <v>0</v>
      </c>
      <c r="Z189" s="251">
        <v>0</v>
      </c>
      <c r="AA189" s="251">
        <v>0</v>
      </c>
      <c r="AB189" s="251">
        <v>0</v>
      </c>
      <c r="AC189" s="251">
        <v>0</v>
      </c>
      <c r="AD189" s="251">
        <v>-1851.0280775316196</v>
      </c>
      <c r="AE189" s="251">
        <v>-13.490501865920123</v>
      </c>
      <c r="AF189" s="251">
        <v>-8.0594944163717628</v>
      </c>
      <c r="AG189" s="251">
        <v>-1.2958709569661551</v>
      </c>
      <c r="AH189" s="251">
        <v>-0.36543944360482783</v>
      </c>
      <c r="AI189" s="251">
        <v>0</v>
      </c>
      <c r="AJ189" s="251">
        <v>0</v>
      </c>
      <c r="AK189" s="251">
        <v>0</v>
      </c>
      <c r="AL189" s="251">
        <v>0</v>
      </c>
      <c r="AM189" s="251">
        <v>0</v>
      </c>
      <c r="AN189" s="251">
        <v>0</v>
      </c>
      <c r="AO189" s="251">
        <v>0</v>
      </c>
      <c r="AP189" s="251">
        <v>0</v>
      </c>
      <c r="AQ189" s="251">
        <v>0</v>
      </c>
      <c r="AR189" s="251">
        <v>0</v>
      </c>
      <c r="AS189" s="251">
        <v>0</v>
      </c>
      <c r="AT189" s="251">
        <v>0</v>
      </c>
      <c r="AU189" s="251">
        <v>0</v>
      </c>
      <c r="AV189" s="251">
        <v>0</v>
      </c>
      <c r="AW189" s="251">
        <v>0</v>
      </c>
      <c r="AX189" s="251">
        <v>0</v>
      </c>
      <c r="AY189" s="251">
        <v>0</v>
      </c>
      <c r="AZ189" s="251">
        <v>0</v>
      </c>
      <c r="BA189" s="251">
        <v>0</v>
      </c>
      <c r="BB189" s="251">
        <v>0</v>
      </c>
      <c r="BC189" s="251">
        <v>0</v>
      </c>
      <c r="BD189" s="251">
        <v>0</v>
      </c>
      <c r="BE189" s="251">
        <v>0</v>
      </c>
      <c r="BF189" s="251">
        <v>0</v>
      </c>
      <c r="BG189" s="251">
        <v>0</v>
      </c>
      <c r="BH189" s="251">
        <v>0</v>
      </c>
      <c r="BI189" s="251">
        <v>0</v>
      </c>
      <c r="BJ189" s="251">
        <v>0</v>
      </c>
      <c r="BK189" s="251">
        <v>0</v>
      </c>
      <c r="BL189" s="251">
        <v>0</v>
      </c>
      <c r="BM189" s="251">
        <v>0</v>
      </c>
      <c r="BN189" s="251">
        <v>0</v>
      </c>
      <c r="BO189" s="251">
        <v>0</v>
      </c>
      <c r="BP189" s="251">
        <v>0</v>
      </c>
      <c r="BQ189" s="251">
        <v>0</v>
      </c>
      <c r="BR189" s="251">
        <v>0</v>
      </c>
      <c r="BS189" s="251">
        <v>0</v>
      </c>
      <c r="BT189" s="251">
        <v>0</v>
      </c>
      <c r="BU189" s="251">
        <v>0</v>
      </c>
      <c r="BV189" s="251">
        <v>0</v>
      </c>
      <c r="BW189" s="251">
        <v>0</v>
      </c>
      <c r="BX189" s="251">
        <v>0</v>
      </c>
      <c r="BY189" s="251">
        <v>0</v>
      </c>
      <c r="BZ189" s="251">
        <v>0</v>
      </c>
      <c r="CA189" s="251">
        <v>0</v>
      </c>
      <c r="CB189" s="251">
        <v>0</v>
      </c>
      <c r="CC189" s="251">
        <v>0</v>
      </c>
      <c r="CD189" s="251">
        <v>0</v>
      </c>
      <c r="CE189" s="251">
        <v>0</v>
      </c>
      <c r="CF189" s="251">
        <v>0</v>
      </c>
      <c r="CG189" s="251">
        <v>0</v>
      </c>
      <c r="CH189" s="251">
        <v>0</v>
      </c>
      <c r="CI189" s="251">
        <v>0</v>
      </c>
      <c r="CJ189" s="251"/>
      <c r="CK189" s="251"/>
      <c r="CL189" s="251"/>
      <c r="CM189" s="251"/>
    </row>
    <row r="190" spans="1:91" x14ac:dyDescent="0.2">
      <c r="A190" s="113"/>
      <c r="B190" s="108" t="s">
        <v>371</v>
      </c>
      <c r="C190" s="108"/>
      <c r="D190" s="251">
        <v>0</v>
      </c>
      <c r="E190" s="251">
        <v>0</v>
      </c>
      <c r="F190" s="251">
        <v>0</v>
      </c>
      <c r="G190" s="251">
        <v>0</v>
      </c>
      <c r="H190" s="251">
        <v>0</v>
      </c>
      <c r="I190" s="251">
        <v>0</v>
      </c>
      <c r="J190" s="251">
        <v>0</v>
      </c>
      <c r="K190" s="251">
        <v>0</v>
      </c>
      <c r="L190" s="251">
        <v>0</v>
      </c>
      <c r="M190" s="251">
        <v>0</v>
      </c>
      <c r="N190" s="251">
        <v>0</v>
      </c>
      <c r="O190" s="251">
        <v>0</v>
      </c>
      <c r="P190" s="251">
        <v>-3344.3692119253869</v>
      </c>
      <c r="Q190" s="251">
        <v>0</v>
      </c>
      <c r="R190" s="251">
        <v>0</v>
      </c>
      <c r="S190" s="251">
        <v>0</v>
      </c>
      <c r="T190" s="251">
        <v>0</v>
      </c>
      <c r="U190" s="251">
        <v>0</v>
      </c>
      <c r="V190" s="251">
        <v>0</v>
      </c>
      <c r="W190" s="251">
        <v>0</v>
      </c>
      <c r="X190" s="251">
        <v>0</v>
      </c>
      <c r="Y190" s="251">
        <v>0</v>
      </c>
      <c r="Z190" s="251">
        <v>0</v>
      </c>
      <c r="AA190" s="251">
        <v>0</v>
      </c>
      <c r="AB190" s="251">
        <v>0</v>
      </c>
      <c r="AC190" s="251">
        <v>0</v>
      </c>
      <c r="AD190" s="251">
        <v>0</v>
      </c>
      <c r="AE190" s="251">
        <v>0</v>
      </c>
      <c r="AF190" s="251">
        <v>0</v>
      </c>
      <c r="AG190" s="251">
        <v>0</v>
      </c>
      <c r="AH190" s="251">
        <v>0</v>
      </c>
      <c r="AI190" s="251">
        <v>0</v>
      </c>
      <c r="AJ190" s="251">
        <v>0</v>
      </c>
      <c r="AK190" s="251">
        <v>0</v>
      </c>
      <c r="AL190" s="251">
        <v>0</v>
      </c>
      <c r="AM190" s="251">
        <v>0</v>
      </c>
      <c r="AN190" s="251">
        <v>0</v>
      </c>
      <c r="AO190" s="251">
        <v>0</v>
      </c>
      <c r="AP190" s="251">
        <v>0</v>
      </c>
      <c r="AQ190" s="251">
        <v>0</v>
      </c>
      <c r="AR190" s="251">
        <v>0</v>
      </c>
      <c r="AS190" s="251">
        <v>0</v>
      </c>
      <c r="AT190" s="251">
        <v>0</v>
      </c>
      <c r="AU190" s="251">
        <v>0</v>
      </c>
      <c r="AV190" s="251">
        <v>0</v>
      </c>
      <c r="AW190" s="251">
        <v>0</v>
      </c>
      <c r="AX190" s="251">
        <v>0</v>
      </c>
      <c r="AY190" s="251">
        <v>0</v>
      </c>
      <c r="AZ190" s="251">
        <v>0</v>
      </c>
      <c r="BA190" s="251">
        <v>0</v>
      </c>
      <c r="BB190" s="251">
        <v>0</v>
      </c>
      <c r="BC190" s="251">
        <v>0</v>
      </c>
      <c r="BD190" s="251">
        <v>0</v>
      </c>
      <c r="BE190" s="251">
        <v>0</v>
      </c>
      <c r="BF190" s="251">
        <v>0</v>
      </c>
      <c r="BG190" s="251">
        <v>0</v>
      </c>
      <c r="BH190" s="251">
        <v>0</v>
      </c>
      <c r="BI190" s="251">
        <v>0</v>
      </c>
      <c r="BJ190" s="251">
        <v>0</v>
      </c>
      <c r="BK190" s="251">
        <v>0</v>
      </c>
      <c r="BL190" s="251">
        <v>0</v>
      </c>
      <c r="BM190" s="251">
        <v>0</v>
      </c>
      <c r="BN190" s="251">
        <v>0</v>
      </c>
      <c r="BO190" s="251">
        <v>0</v>
      </c>
      <c r="BP190" s="251">
        <v>0</v>
      </c>
      <c r="BQ190" s="251">
        <v>0</v>
      </c>
      <c r="BR190" s="251">
        <v>0</v>
      </c>
      <c r="BS190" s="251">
        <v>0</v>
      </c>
      <c r="BT190" s="251">
        <v>0</v>
      </c>
      <c r="BU190" s="251">
        <v>0</v>
      </c>
      <c r="BV190" s="251">
        <v>0</v>
      </c>
      <c r="BW190" s="251">
        <v>0</v>
      </c>
      <c r="BX190" s="251">
        <v>0</v>
      </c>
      <c r="BY190" s="251">
        <v>0</v>
      </c>
      <c r="BZ190" s="251">
        <v>0</v>
      </c>
      <c r="CA190" s="251">
        <v>0</v>
      </c>
      <c r="CB190" s="251">
        <v>0</v>
      </c>
      <c r="CC190" s="251">
        <v>0</v>
      </c>
      <c r="CD190" s="251">
        <v>0</v>
      </c>
      <c r="CE190" s="251">
        <v>0</v>
      </c>
      <c r="CF190" s="251">
        <v>0</v>
      </c>
      <c r="CG190" s="251">
        <v>0</v>
      </c>
      <c r="CH190" s="251">
        <v>0</v>
      </c>
      <c r="CI190" s="251">
        <v>0</v>
      </c>
      <c r="CJ190" s="251"/>
      <c r="CK190" s="251"/>
      <c r="CL190" s="251"/>
      <c r="CM190" s="251"/>
    </row>
    <row r="191" spans="1:91" x14ac:dyDescent="0.2">
      <c r="A191" s="113"/>
      <c r="B191" s="108" t="s">
        <v>372</v>
      </c>
      <c r="C191" s="108"/>
      <c r="D191" s="251">
        <v>0</v>
      </c>
      <c r="E191" s="251">
        <v>0</v>
      </c>
      <c r="F191" s="251">
        <v>0</v>
      </c>
      <c r="G191" s="251">
        <v>0</v>
      </c>
      <c r="H191" s="251">
        <v>0</v>
      </c>
      <c r="I191" s="251">
        <v>0</v>
      </c>
      <c r="J191" s="251">
        <v>0</v>
      </c>
      <c r="K191" s="251">
        <v>0</v>
      </c>
      <c r="L191" s="251">
        <v>0</v>
      </c>
      <c r="M191" s="251">
        <v>0</v>
      </c>
      <c r="N191" s="251">
        <v>0</v>
      </c>
      <c r="O191" s="251">
        <v>0</v>
      </c>
      <c r="P191" s="251">
        <v>0</v>
      </c>
      <c r="Q191" s="251">
        <v>0</v>
      </c>
      <c r="R191" s="251">
        <v>0</v>
      </c>
      <c r="S191" s="251">
        <v>0</v>
      </c>
      <c r="T191" s="251">
        <v>0</v>
      </c>
      <c r="U191" s="251">
        <v>0</v>
      </c>
      <c r="V191" s="251">
        <v>0</v>
      </c>
      <c r="W191" s="251">
        <v>0</v>
      </c>
      <c r="X191" s="251">
        <v>0</v>
      </c>
      <c r="Y191" s="251">
        <v>0</v>
      </c>
      <c r="Z191" s="251">
        <v>0</v>
      </c>
      <c r="AA191" s="251">
        <v>0</v>
      </c>
      <c r="AB191" s="251">
        <v>0</v>
      </c>
      <c r="AC191" s="251">
        <v>0</v>
      </c>
      <c r="AD191" s="251">
        <v>0</v>
      </c>
      <c r="AE191" s="251">
        <v>0</v>
      </c>
      <c r="AF191" s="251">
        <v>0</v>
      </c>
      <c r="AG191" s="251">
        <v>0</v>
      </c>
      <c r="AH191" s="251">
        <v>0</v>
      </c>
      <c r="AI191" s="251">
        <v>0</v>
      </c>
      <c r="AJ191" s="251">
        <v>0</v>
      </c>
      <c r="AK191" s="251">
        <v>0</v>
      </c>
      <c r="AL191" s="251">
        <v>0</v>
      </c>
      <c r="AM191" s="251">
        <v>0</v>
      </c>
      <c r="AN191" s="251">
        <v>0</v>
      </c>
      <c r="AO191" s="251">
        <v>0</v>
      </c>
      <c r="AP191" s="251">
        <v>0</v>
      </c>
      <c r="AQ191" s="251">
        <v>0</v>
      </c>
      <c r="AR191" s="251">
        <v>0</v>
      </c>
      <c r="AS191" s="251">
        <v>0</v>
      </c>
      <c r="AT191" s="251">
        <v>0</v>
      </c>
      <c r="AU191" s="251">
        <v>0</v>
      </c>
      <c r="AV191" s="251">
        <v>0</v>
      </c>
      <c r="AW191" s="251">
        <v>0</v>
      </c>
      <c r="AX191" s="251">
        <v>0</v>
      </c>
      <c r="AY191" s="251">
        <v>0</v>
      </c>
      <c r="AZ191" s="251"/>
      <c r="BA191" s="251"/>
      <c r="BB191" s="251"/>
      <c r="BC191" s="251"/>
      <c r="BD191" s="251">
        <v>-14160.72</v>
      </c>
      <c r="BE191" s="251"/>
      <c r="BF191" s="251"/>
      <c r="BG191" s="251"/>
      <c r="BH191" s="251">
        <v>0</v>
      </c>
      <c r="BI191" s="251">
        <v>0</v>
      </c>
      <c r="BJ191" s="251">
        <v>0</v>
      </c>
      <c r="BK191" s="251">
        <v>0</v>
      </c>
      <c r="BL191" s="251">
        <v>0</v>
      </c>
      <c r="BM191" s="251">
        <v>0</v>
      </c>
      <c r="BN191" s="251">
        <v>0</v>
      </c>
      <c r="BO191" s="251">
        <v>0</v>
      </c>
      <c r="BP191" s="251">
        <v>0</v>
      </c>
      <c r="BQ191" s="251">
        <v>0</v>
      </c>
      <c r="BR191" s="251">
        <v>0</v>
      </c>
      <c r="BS191" s="251">
        <v>0</v>
      </c>
      <c r="BT191" s="251">
        <v>0</v>
      </c>
      <c r="BU191" s="251">
        <v>0</v>
      </c>
      <c r="BV191" s="251">
        <v>0</v>
      </c>
      <c r="BW191" s="251">
        <v>0</v>
      </c>
      <c r="BX191" s="251">
        <v>0</v>
      </c>
      <c r="BY191" s="251">
        <v>0</v>
      </c>
      <c r="BZ191" s="251">
        <v>0</v>
      </c>
      <c r="CA191" s="251">
        <v>0</v>
      </c>
      <c r="CB191" s="251">
        <v>0</v>
      </c>
      <c r="CC191" s="251">
        <v>0</v>
      </c>
      <c r="CD191" s="251">
        <v>0</v>
      </c>
      <c r="CE191" s="251">
        <v>0</v>
      </c>
      <c r="CF191" s="251">
        <v>0</v>
      </c>
      <c r="CG191" s="251">
        <v>0</v>
      </c>
      <c r="CH191" s="251">
        <v>0</v>
      </c>
      <c r="CI191" s="251">
        <v>0</v>
      </c>
      <c r="CJ191" s="251"/>
      <c r="CK191" s="251"/>
      <c r="CL191" s="251"/>
      <c r="CM191" s="251"/>
    </row>
    <row r="192" spans="1:91" x14ac:dyDescent="0.2">
      <c r="A192" s="108"/>
      <c r="B192" s="108" t="s">
        <v>272</v>
      </c>
      <c r="C192" s="116"/>
      <c r="D192" s="251">
        <v>0</v>
      </c>
      <c r="E192" s="251">
        <v>0</v>
      </c>
      <c r="F192" s="251">
        <v>0</v>
      </c>
      <c r="G192" s="251">
        <v>0</v>
      </c>
      <c r="H192" s="251">
        <v>0</v>
      </c>
      <c r="I192" s="251">
        <v>0</v>
      </c>
      <c r="J192" s="251">
        <v>0</v>
      </c>
      <c r="K192" s="251">
        <v>0</v>
      </c>
      <c r="L192" s="251">
        <v>0</v>
      </c>
      <c r="M192" s="251">
        <v>0</v>
      </c>
      <c r="N192" s="251">
        <v>0</v>
      </c>
      <c r="O192" s="251">
        <v>0</v>
      </c>
      <c r="P192" s="251">
        <v>366.31346221720605</v>
      </c>
      <c r="Q192" s="251">
        <v>974.22160308297282</v>
      </c>
      <c r="R192" s="251">
        <v>1051.2115737658414</v>
      </c>
      <c r="S192" s="251">
        <v>901.58531008064017</v>
      </c>
      <c r="T192" s="251">
        <v>1196.4023617605035</v>
      </c>
      <c r="U192" s="251">
        <v>1238.0689266627617</v>
      </c>
      <c r="V192" s="251">
        <v>731.4958413124765</v>
      </c>
      <c r="W192" s="251">
        <v>475.98818727930052</v>
      </c>
      <c r="X192" s="251">
        <v>731.63132576065391</v>
      </c>
      <c r="Y192" s="251">
        <v>1351.8857214864508</v>
      </c>
      <c r="Z192" s="251">
        <v>2162.1992312555708</v>
      </c>
      <c r="AA192" s="251">
        <v>2944.2864751264042</v>
      </c>
      <c r="AB192" s="251">
        <v>3020.1928855630335</v>
      </c>
      <c r="AC192" s="251">
        <v>2689.7311313144132</v>
      </c>
      <c r="AD192" s="251">
        <v>3034.1577393298362</v>
      </c>
      <c r="AE192" s="251">
        <v>3384.9976908922695</v>
      </c>
      <c r="AF192" s="251">
        <v>3909.724616985297</v>
      </c>
      <c r="AG192" s="251">
        <v>3927.9766573134216</v>
      </c>
      <c r="AH192" s="251">
        <v>2876.153484358354</v>
      </c>
      <c r="AI192" s="251">
        <v>1951.1520832989779</v>
      </c>
      <c r="AJ192" s="251">
        <v>1623.4964429025001</v>
      </c>
      <c r="AK192" s="251">
        <v>1695.5148212406175</v>
      </c>
      <c r="AL192" s="251">
        <v>2480.6157424492371</v>
      </c>
      <c r="AM192" s="251">
        <v>2928.3958129633884</v>
      </c>
      <c r="AN192" s="251">
        <v>3236.9296545103734</v>
      </c>
      <c r="AO192" s="251">
        <v>3368.1480369941914</v>
      </c>
      <c r="AP192" s="251">
        <v>3529.7451955636811</v>
      </c>
      <c r="AQ192" s="251">
        <v>4136.2302971170748</v>
      </c>
      <c r="AR192" s="251">
        <v>4230.3954749816376</v>
      </c>
      <c r="AS192" s="251">
        <v>3962.1206712325879</v>
      </c>
      <c r="AT192" s="251">
        <v>3146.9531451176867</v>
      </c>
      <c r="AU192" s="251">
        <v>2283.3199555930137</v>
      </c>
      <c r="AV192" s="251">
        <v>1347.4300237724847</v>
      </c>
      <c r="AW192" s="251">
        <v>844.50230018436889</v>
      </c>
      <c r="AX192" s="251">
        <v>1378.7108703121412</v>
      </c>
      <c r="AY192" s="251">
        <v>1803.5976164319716</v>
      </c>
      <c r="AZ192" s="251">
        <v>-72.099999999999994</v>
      </c>
      <c r="BA192" s="251">
        <v>43.25</v>
      </c>
      <c r="BB192" s="251">
        <v>137.75</v>
      </c>
      <c r="BC192" s="251">
        <v>105.09</v>
      </c>
      <c r="BD192" s="251">
        <v>-1012.390166753849</v>
      </c>
      <c r="BE192" s="251">
        <v>-2200.4066447225346</v>
      </c>
      <c r="BF192" s="251">
        <v>-2628.6590586522184</v>
      </c>
      <c r="BG192" s="251">
        <v>-2940.6076794343567</v>
      </c>
      <c r="BH192" s="251">
        <v>-3255.7068517376042</v>
      </c>
      <c r="BI192" s="251">
        <v>-3080.3364838285856</v>
      </c>
      <c r="BJ192" s="251">
        <v>-2013.7697645803937</v>
      </c>
      <c r="BK192" s="251">
        <v>-557.68921903109901</v>
      </c>
      <c r="BL192" s="251">
        <v>269.86</v>
      </c>
      <c r="BM192" s="251">
        <v>649.99</v>
      </c>
      <c r="BN192" s="251">
        <v>1114.43</v>
      </c>
      <c r="BO192" s="251">
        <v>3020.73</v>
      </c>
      <c r="BP192" s="251">
        <v>3885.22</v>
      </c>
      <c r="BQ192" s="251">
        <v>3557.26</v>
      </c>
      <c r="BR192" s="251">
        <v>4968.25</v>
      </c>
      <c r="BS192" s="251">
        <v>5651.28</v>
      </c>
      <c r="BT192" s="251">
        <v>6829.1</v>
      </c>
      <c r="BU192" s="251">
        <v>6884.95</v>
      </c>
      <c r="BV192" s="251">
        <v>5322.23</v>
      </c>
      <c r="BW192" s="251">
        <v>5700.97</v>
      </c>
      <c r="BX192" s="109">
        <f>'Schedule 12&amp;26'!C24</f>
        <v>6819.57</v>
      </c>
      <c r="BY192" s="109">
        <f>'Schedule 12&amp;26'!D24</f>
        <v>8470.15</v>
      </c>
      <c r="BZ192" s="109">
        <f>'Schedule 12&amp;26'!E24</f>
        <v>9645.4699999999993</v>
      </c>
      <c r="CA192" s="109">
        <f>'Schedule 12&amp;26'!F24</f>
        <v>11383.38</v>
      </c>
      <c r="CB192" s="109">
        <f>'Schedule 12&amp;26'!G24</f>
        <v>12729.71</v>
      </c>
      <c r="CC192" s="109">
        <f>'Schedule 12&amp;26'!H24</f>
        <v>12214.76</v>
      </c>
      <c r="CD192" s="109">
        <f>'Schedule 12&amp;26'!I24</f>
        <v>11403.1</v>
      </c>
      <c r="CE192" s="109">
        <f>'Schedule 12&amp;26'!J24</f>
        <v>11139.83</v>
      </c>
      <c r="CF192" s="109">
        <f>'Schedule 12&amp;26'!K24</f>
        <v>11292.98</v>
      </c>
      <c r="CG192" s="109">
        <f>'Schedule 12&amp;26'!L24</f>
        <v>8814.92</v>
      </c>
      <c r="CH192" s="109">
        <f>'Schedule 12&amp;26'!M24</f>
        <v>6534.75</v>
      </c>
      <c r="CI192" s="109">
        <f>'Schedule 12&amp;26'!N24</f>
        <v>6354.72</v>
      </c>
      <c r="CJ192" s="109"/>
      <c r="CK192" s="109"/>
      <c r="CL192" s="251"/>
      <c r="CM192" s="251"/>
    </row>
    <row r="193" spans="1:91" x14ac:dyDescent="0.2">
      <c r="B193" s="39" t="s">
        <v>254</v>
      </c>
      <c r="D193" s="110">
        <f t="shared" ref="D193:AI193" si="192">SUM(D188:D192)</f>
        <v>0</v>
      </c>
      <c r="E193" s="110">
        <f t="shared" si="192"/>
        <v>0</v>
      </c>
      <c r="F193" s="110">
        <f t="shared" si="192"/>
        <v>0</v>
      </c>
      <c r="G193" s="110">
        <f t="shared" si="192"/>
        <v>0</v>
      </c>
      <c r="H193" s="110">
        <f t="shared" si="192"/>
        <v>0</v>
      </c>
      <c r="I193" s="110">
        <f t="shared" si="192"/>
        <v>0</v>
      </c>
      <c r="J193" s="110">
        <f t="shared" si="192"/>
        <v>0</v>
      </c>
      <c r="K193" s="110">
        <f t="shared" si="192"/>
        <v>0</v>
      </c>
      <c r="L193" s="110">
        <f t="shared" si="192"/>
        <v>0</v>
      </c>
      <c r="M193" s="110">
        <f t="shared" si="192"/>
        <v>0</v>
      </c>
      <c r="N193" s="110">
        <f t="shared" si="192"/>
        <v>0</v>
      </c>
      <c r="O193" s="110">
        <f t="shared" si="192"/>
        <v>0</v>
      </c>
      <c r="P193" s="110">
        <f t="shared" si="192"/>
        <v>-2978.0557497081809</v>
      </c>
      <c r="Q193" s="110">
        <f t="shared" si="192"/>
        <v>974.22160308297282</v>
      </c>
      <c r="R193" s="110">
        <f t="shared" si="192"/>
        <v>1051.2115737658414</v>
      </c>
      <c r="S193" s="110">
        <f t="shared" si="192"/>
        <v>901.58531008064017</v>
      </c>
      <c r="T193" s="110">
        <f t="shared" si="192"/>
        <v>4540.77157368589</v>
      </c>
      <c r="U193" s="110">
        <f t="shared" si="192"/>
        <v>1238.0689266627617</v>
      </c>
      <c r="V193" s="110">
        <f t="shared" si="192"/>
        <v>731.4958413124765</v>
      </c>
      <c r="W193" s="110">
        <f t="shared" si="192"/>
        <v>475.98818727930052</v>
      </c>
      <c r="X193" s="110">
        <f t="shared" si="192"/>
        <v>731.63132576065391</v>
      </c>
      <c r="Y193" s="110">
        <f t="shared" si="192"/>
        <v>1351.8857214864508</v>
      </c>
      <c r="Z193" s="110">
        <f t="shared" si="192"/>
        <v>2162.1992312555708</v>
      </c>
      <c r="AA193" s="110">
        <f t="shared" si="192"/>
        <v>2944.2864751264042</v>
      </c>
      <c r="AB193" s="110">
        <f t="shared" si="192"/>
        <v>3020.1928855630335</v>
      </c>
      <c r="AC193" s="110">
        <f t="shared" si="192"/>
        <v>2689.7311313144132</v>
      </c>
      <c r="AD193" s="110">
        <f t="shared" si="192"/>
        <v>1183.1296617982166</v>
      </c>
      <c r="AE193" s="110">
        <f t="shared" si="192"/>
        <v>3371.5071890263494</v>
      </c>
      <c r="AF193" s="110">
        <f t="shared" si="192"/>
        <v>-9246.8856713039731</v>
      </c>
      <c r="AG193" s="110">
        <f t="shared" si="192"/>
        <v>3926.6807863564554</v>
      </c>
      <c r="AH193" s="110">
        <f t="shared" si="192"/>
        <v>2875.7880449147492</v>
      </c>
      <c r="AI193" s="110">
        <f t="shared" si="192"/>
        <v>1951.1520832989779</v>
      </c>
      <c r="AJ193" s="110">
        <f t="shared" ref="AJ193:BO193" si="193">SUM(AJ188:AJ192)</f>
        <v>1623.4964429025001</v>
      </c>
      <c r="AK193" s="110">
        <f t="shared" si="193"/>
        <v>1695.5148212406175</v>
      </c>
      <c r="AL193" s="110">
        <f t="shared" si="193"/>
        <v>2480.6157424492371</v>
      </c>
      <c r="AM193" s="110">
        <f t="shared" si="193"/>
        <v>2928.3958129633884</v>
      </c>
      <c r="AN193" s="110">
        <f t="shared" si="193"/>
        <v>3236.9296545103734</v>
      </c>
      <c r="AO193" s="110">
        <f t="shared" si="193"/>
        <v>3368.1480369941914</v>
      </c>
      <c r="AP193" s="110">
        <f t="shared" si="193"/>
        <v>3529.7451955636811</v>
      </c>
      <c r="AQ193" s="110">
        <f t="shared" si="193"/>
        <v>4136.2302971170748</v>
      </c>
      <c r="AR193" s="110">
        <f t="shared" si="193"/>
        <v>-28394.213475333065</v>
      </c>
      <c r="AS193" s="110">
        <f t="shared" si="193"/>
        <v>3962.1206712325879</v>
      </c>
      <c r="AT193" s="110">
        <f t="shared" si="193"/>
        <v>3146.9531451176867</v>
      </c>
      <c r="AU193" s="110">
        <f t="shared" si="193"/>
        <v>2283.3199555930137</v>
      </c>
      <c r="AV193" s="110">
        <f t="shared" si="193"/>
        <v>1347.4300237724847</v>
      </c>
      <c r="AW193" s="110">
        <f t="shared" si="193"/>
        <v>844.50230018436889</v>
      </c>
      <c r="AX193" s="110">
        <f t="shared" si="193"/>
        <v>1378.7108703121412</v>
      </c>
      <c r="AY193" s="110">
        <f t="shared" si="193"/>
        <v>1803.5976164319716</v>
      </c>
      <c r="AZ193" s="110">
        <f t="shared" si="193"/>
        <v>-72.099999999999994</v>
      </c>
      <c r="BA193" s="110">
        <f t="shared" si="193"/>
        <v>43.25</v>
      </c>
      <c r="BB193" s="110">
        <f t="shared" si="193"/>
        <v>137.75</v>
      </c>
      <c r="BC193" s="110">
        <f t="shared" si="193"/>
        <v>105.09</v>
      </c>
      <c r="BD193" s="110">
        <f t="shared" si="193"/>
        <v>-48441.190166753855</v>
      </c>
      <c r="BE193" s="110">
        <f t="shared" si="193"/>
        <v>-2200.4066447225346</v>
      </c>
      <c r="BF193" s="110">
        <f t="shared" si="193"/>
        <v>-2628.6590586522184</v>
      </c>
      <c r="BG193" s="110">
        <f t="shared" si="193"/>
        <v>-2940.6076794343567</v>
      </c>
      <c r="BH193" s="110">
        <f t="shared" si="193"/>
        <v>-3255.7068517376042</v>
      </c>
      <c r="BI193" s="110">
        <f t="shared" si="193"/>
        <v>-3080.3364838285856</v>
      </c>
      <c r="BJ193" s="110">
        <f t="shared" si="193"/>
        <v>-2013.7697645803937</v>
      </c>
      <c r="BK193" s="110">
        <f t="shared" si="193"/>
        <v>-557.68921903109901</v>
      </c>
      <c r="BL193" s="110">
        <f t="shared" si="193"/>
        <v>269.86</v>
      </c>
      <c r="BM193" s="110">
        <f t="shared" si="193"/>
        <v>649.99</v>
      </c>
      <c r="BN193" s="110">
        <f t="shared" si="193"/>
        <v>1114.43</v>
      </c>
      <c r="BO193" s="110">
        <f t="shared" si="193"/>
        <v>3020.73</v>
      </c>
      <c r="BP193" s="110">
        <f t="shared" ref="BP193:CM193" si="194">SUM(BP188:BP192)</f>
        <v>35521.5592190311</v>
      </c>
      <c r="BQ193" s="110">
        <f t="shared" si="194"/>
        <v>3557.26</v>
      </c>
      <c r="BR193" s="110">
        <f t="shared" si="194"/>
        <v>4968.25</v>
      </c>
      <c r="BS193" s="110">
        <f t="shared" si="194"/>
        <v>5651.28</v>
      </c>
      <c r="BT193" s="110">
        <f t="shared" si="194"/>
        <v>6829.1</v>
      </c>
      <c r="BU193" s="110">
        <f t="shared" si="194"/>
        <v>6884.95</v>
      </c>
      <c r="BV193" s="110">
        <f t="shared" si="194"/>
        <v>5322.23</v>
      </c>
      <c r="BW193" s="110">
        <f t="shared" si="194"/>
        <v>5700.97</v>
      </c>
      <c r="BX193" s="110">
        <f t="shared" si="194"/>
        <v>6819.57</v>
      </c>
      <c r="BY193" s="110">
        <f t="shared" si="194"/>
        <v>8470.15</v>
      </c>
      <c r="BZ193" s="110">
        <f t="shared" si="194"/>
        <v>9645.4699999999993</v>
      </c>
      <c r="CA193" s="110">
        <f t="shared" si="194"/>
        <v>11383.38</v>
      </c>
      <c r="CB193" s="110">
        <f t="shared" si="194"/>
        <v>-35124.606592101707</v>
      </c>
      <c r="CC193" s="110">
        <f t="shared" si="194"/>
        <v>12214.76</v>
      </c>
      <c r="CD193" s="110">
        <f t="shared" si="194"/>
        <v>11403.1</v>
      </c>
      <c r="CE193" s="110">
        <f t="shared" si="194"/>
        <v>11139.83</v>
      </c>
      <c r="CF193" s="110">
        <f t="shared" si="194"/>
        <v>11292.98</v>
      </c>
      <c r="CG193" s="110">
        <f t="shared" si="194"/>
        <v>8814.92</v>
      </c>
      <c r="CH193" s="110">
        <f t="shared" si="194"/>
        <v>6534.75</v>
      </c>
      <c r="CI193" s="110">
        <f t="shared" si="194"/>
        <v>6354.72</v>
      </c>
      <c r="CJ193" s="110">
        <f t="shared" si="194"/>
        <v>0</v>
      </c>
      <c r="CK193" s="110">
        <f t="shared" si="194"/>
        <v>0</v>
      </c>
      <c r="CL193" s="110">
        <f t="shared" si="194"/>
        <v>0</v>
      </c>
      <c r="CM193" s="110">
        <f t="shared" si="194"/>
        <v>0</v>
      </c>
    </row>
    <row r="194" spans="1:91" x14ac:dyDescent="0.2">
      <c r="B194" s="39" t="s">
        <v>255</v>
      </c>
      <c r="D194" s="107">
        <f t="shared" ref="D194:AI194" si="195">D187+D193</f>
        <v>0</v>
      </c>
      <c r="E194" s="107">
        <f t="shared" si="195"/>
        <v>0</v>
      </c>
      <c r="F194" s="107">
        <f t="shared" si="195"/>
        <v>0</v>
      </c>
      <c r="G194" s="107">
        <f t="shared" si="195"/>
        <v>0</v>
      </c>
      <c r="H194" s="107">
        <f t="shared" si="195"/>
        <v>0</v>
      </c>
      <c r="I194" s="107">
        <f t="shared" si="195"/>
        <v>0</v>
      </c>
      <c r="J194" s="107">
        <f t="shared" si="195"/>
        <v>0</v>
      </c>
      <c r="K194" s="107">
        <f t="shared" si="195"/>
        <v>0</v>
      </c>
      <c r="L194" s="107">
        <f t="shared" si="195"/>
        <v>0</v>
      </c>
      <c r="M194" s="107">
        <f t="shared" si="195"/>
        <v>0</v>
      </c>
      <c r="N194" s="107">
        <f t="shared" si="195"/>
        <v>0</v>
      </c>
      <c r="O194" s="107">
        <f t="shared" si="195"/>
        <v>0</v>
      </c>
      <c r="P194" s="107">
        <f t="shared" si="195"/>
        <v>-2978.0557497081809</v>
      </c>
      <c r="Q194" s="107">
        <f t="shared" si="195"/>
        <v>-2003.8341466252082</v>
      </c>
      <c r="R194" s="107">
        <f t="shared" si="195"/>
        <v>-952.62257285936676</v>
      </c>
      <c r="S194" s="107">
        <f t="shared" si="195"/>
        <v>-51.037262778726586</v>
      </c>
      <c r="T194" s="107">
        <f t="shared" si="195"/>
        <v>4489.7343109071635</v>
      </c>
      <c r="U194" s="107">
        <f t="shared" si="195"/>
        <v>5727.8032375699249</v>
      </c>
      <c r="V194" s="107">
        <f t="shared" si="195"/>
        <v>6459.2990788824018</v>
      </c>
      <c r="W194" s="107">
        <f t="shared" si="195"/>
        <v>6935.2872661617021</v>
      </c>
      <c r="X194" s="107">
        <f t="shared" si="195"/>
        <v>7666.9185919223564</v>
      </c>
      <c r="Y194" s="107">
        <f t="shared" si="195"/>
        <v>9018.8043134088075</v>
      </c>
      <c r="Z194" s="107">
        <f t="shared" si="195"/>
        <v>11181.003544664378</v>
      </c>
      <c r="AA194" s="107">
        <f t="shared" si="195"/>
        <v>14125.290019790782</v>
      </c>
      <c r="AB194" s="107">
        <f t="shared" si="195"/>
        <v>17145.482905353816</v>
      </c>
      <c r="AC194" s="107">
        <f t="shared" si="195"/>
        <v>19835.214036668229</v>
      </c>
      <c r="AD194" s="107">
        <f t="shared" si="195"/>
        <v>21018.343698466444</v>
      </c>
      <c r="AE194" s="107">
        <f t="shared" si="195"/>
        <v>24389.850887492794</v>
      </c>
      <c r="AF194" s="107">
        <f t="shared" si="195"/>
        <v>15142.965216188821</v>
      </c>
      <c r="AG194" s="107">
        <f t="shared" si="195"/>
        <v>19069.646002545276</v>
      </c>
      <c r="AH194" s="107">
        <f t="shared" si="195"/>
        <v>21945.434047460025</v>
      </c>
      <c r="AI194" s="107">
        <f t="shared" si="195"/>
        <v>23896.586130759002</v>
      </c>
      <c r="AJ194" s="107">
        <f t="shared" ref="AJ194:BO194" si="196">AJ187+AJ193</f>
        <v>25520.082573661501</v>
      </c>
      <c r="AK194" s="107">
        <f t="shared" si="196"/>
        <v>27215.597394902117</v>
      </c>
      <c r="AL194" s="107">
        <f t="shared" si="196"/>
        <v>29696.213137351355</v>
      </c>
      <c r="AM194" s="107">
        <f t="shared" si="196"/>
        <v>32624.608950314745</v>
      </c>
      <c r="AN194" s="107">
        <f t="shared" si="196"/>
        <v>35861.538604825117</v>
      </c>
      <c r="AO194" s="107">
        <f t="shared" si="196"/>
        <v>39229.686641819309</v>
      </c>
      <c r="AP194" s="107">
        <f t="shared" si="196"/>
        <v>42759.431837382988</v>
      </c>
      <c r="AQ194" s="107">
        <f t="shared" si="196"/>
        <v>46895.66213450006</v>
      </c>
      <c r="AR194" s="107">
        <f t="shared" si="196"/>
        <v>18501.448659166996</v>
      </c>
      <c r="AS194" s="107">
        <f t="shared" si="196"/>
        <v>22463.569330399583</v>
      </c>
      <c r="AT194" s="107">
        <f t="shared" si="196"/>
        <v>25610.522475517271</v>
      </c>
      <c r="AU194" s="107">
        <f t="shared" si="196"/>
        <v>27893.842431110286</v>
      </c>
      <c r="AV194" s="107">
        <f t="shared" si="196"/>
        <v>29241.272454882772</v>
      </c>
      <c r="AW194" s="107">
        <f t="shared" si="196"/>
        <v>30085.774755067141</v>
      </c>
      <c r="AX194" s="107">
        <f t="shared" si="196"/>
        <v>31464.485625379282</v>
      </c>
      <c r="AY194" s="107">
        <f t="shared" si="196"/>
        <v>33268.083241811255</v>
      </c>
      <c r="AZ194" s="107">
        <f t="shared" si="196"/>
        <v>33195.983241811256</v>
      </c>
      <c r="BA194" s="107">
        <f t="shared" si="196"/>
        <v>33239.233241811256</v>
      </c>
      <c r="BB194" s="107">
        <f t="shared" si="196"/>
        <v>33376.983241811256</v>
      </c>
      <c r="BC194" s="107">
        <f t="shared" si="196"/>
        <v>33482.073241811253</v>
      </c>
      <c r="BD194" s="107">
        <f t="shared" si="196"/>
        <v>-14959.116924942602</v>
      </c>
      <c r="BE194" s="107">
        <f t="shared" si="196"/>
        <v>-17159.523569665136</v>
      </c>
      <c r="BF194" s="107">
        <f t="shared" si="196"/>
        <v>-19788.182628317354</v>
      </c>
      <c r="BG194" s="107">
        <f t="shared" si="196"/>
        <v>-22728.790307751711</v>
      </c>
      <c r="BH194" s="107">
        <f t="shared" si="196"/>
        <v>-25984.497159489314</v>
      </c>
      <c r="BI194" s="107">
        <f t="shared" si="196"/>
        <v>-29064.833643317899</v>
      </c>
      <c r="BJ194" s="107">
        <f t="shared" si="196"/>
        <v>-31078.603407898292</v>
      </c>
      <c r="BK194" s="107">
        <f t="shared" si="196"/>
        <v>-31636.292626929389</v>
      </c>
      <c r="BL194" s="107">
        <f t="shared" si="196"/>
        <v>-31366.432626929389</v>
      </c>
      <c r="BM194" s="107">
        <f t="shared" si="196"/>
        <v>-30716.442626929387</v>
      </c>
      <c r="BN194" s="107">
        <f t="shared" si="196"/>
        <v>-29602.012626929387</v>
      </c>
      <c r="BO194" s="107">
        <f t="shared" si="196"/>
        <v>-26581.282626929387</v>
      </c>
      <c r="BP194" s="107">
        <f t="shared" ref="BP194:CM194" si="197">BP187+BP193</f>
        <v>8940.2765921017126</v>
      </c>
      <c r="BQ194" s="107">
        <f t="shared" si="197"/>
        <v>12497.536592101713</v>
      </c>
      <c r="BR194" s="107">
        <f t="shared" si="197"/>
        <v>17465.786592101715</v>
      </c>
      <c r="BS194" s="107">
        <f t="shared" si="197"/>
        <v>23117.066592101713</v>
      </c>
      <c r="BT194" s="107">
        <f t="shared" si="197"/>
        <v>29946.166592101712</v>
      </c>
      <c r="BU194" s="107">
        <f t="shared" si="197"/>
        <v>36831.116592101709</v>
      </c>
      <c r="BV194" s="107">
        <f t="shared" si="197"/>
        <v>42153.346592101705</v>
      </c>
      <c r="BW194" s="107">
        <f t="shared" si="197"/>
        <v>47854.316592101706</v>
      </c>
      <c r="BX194" s="107">
        <f t="shared" si="197"/>
        <v>54673.886592101706</v>
      </c>
      <c r="BY194" s="107">
        <f t="shared" si="197"/>
        <v>63144.036592101707</v>
      </c>
      <c r="BZ194" s="107">
        <f t="shared" si="197"/>
        <v>72789.506592101709</v>
      </c>
      <c r="CA194" s="107">
        <f t="shared" si="197"/>
        <v>84172.886592101713</v>
      </c>
      <c r="CB194" s="107">
        <f t="shared" si="197"/>
        <v>49048.280000000006</v>
      </c>
      <c r="CC194" s="107">
        <f t="shared" si="197"/>
        <v>61263.040000000008</v>
      </c>
      <c r="CD194" s="107">
        <f t="shared" si="197"/>
        <v>72666.140000000014</v>
      </c>
      <c r="CE194" s="107">
        <f t="shared" si="197"/>
        <v>83805.970000000016</v>
      </c>
      <c r="CF194" s="107">
        <f t="shared" si="197"/>
        <v>95098.950000000012</v>
      </c>
      <c r="CG194" s="107">
        <f t="shared" si="197"/>
        <v>103913.87000000001</v>
      </c>
      <c r="CH194" s="107">
        <f t="shared" si="197"/>
        <v>110448.62000000001</v>
      </c>
      <c r="CI194" s="107">
        <f t="shared" si="197"/>
        <v>116803.34000000001</v>
      </c>
      <c r="CJ194" s="107">
        <f t="shared" si="197"/>
        <v>116803.34000000001</v>
      </c>
      <c r="CK194" s="107">
        <f t="shared" si="197"/>
        <v>116803.34000000001</v>
      </c>
      <c r="CL194" s="107">
        <f t="shared" si="197"/>
        <v>116803.34000000001</v>
      </c>
      <c r="CM194" s="107">
        <f t="shared" si="197"/>
        <v>116803.34000000001</v>
      </c>
    </row>
    <row r="195" spans="1:91" x14ac:dyDescent="0.2"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2"/>
      <c r="CG195" s="112"/>
      <c r="CH195" s="112"/>
      <c r="CI195" s="107"/>
      <c r="CJ195" s="107"/>
      <c r="CK195" s="107"/>
      <c r="CL195" s="107"/>
      <c r="CM195" s="107"/>
    </row>
    <row r="196" spans="1:91" x14ac:dyDescent="0.2">
      <c r="A196" s="98" t="s">
        <v>278</v>
      </c>
      <c r="C196" s="112">
        <v>18238221</v>
      </c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  <c r="BN196" s="108"/>
      <c r="BO196" s="108"/>
      <c r="BP196" s="108"/>
      <c r="BQ196" s="108"/>
      <c r="BR196" s="108"/>
      <c r="BS196" s="108"/>
      <c r="BT196" s="108"/>
      <c r="BU196" s="108"/>
      <c r="BV196" s="108"/>
      <c r="BW196" s="108"/>
      <c r="BX196" s="108"/>
      <c r="BY196" s="108"/>
      <c r="BZ196" s="108"/>
      <c r="CA196" s="108"/>
      <c r="CB196" s="108"/>
      <c r="CC196" s="108"/>
      <c r="CD196" s="108"/>
      <c r="CE196" s="108"/>
      <c r="CF196" s="108"/>
      <c r="CG196" s="108"/>
      <c r="CH196" s="108"/>
      <c r="CL196" s="25"/>
      <c r="CM196" s="25"/>
    </row>
    <row r="197" spans="1:91" x14ac:dyDescent="0.2">
      <c r="B197" s="39" t="s">
        <v>251</v>
      </c>
      <c r="C197" s="112">
        <v>25400461</v>
      </c>
      <c r="D197" s="107">
        <v>0</v>
      </c>
      <c r="E197" s="107">
        <f t="shared" ref="E197:AJ197" si="198">D205</f>
        <v>0</v>
      </c>
      <c r="F197" s="107">
        <f t="shared" si="198"/>
        <v>0</v>
      </c>
      <c r="G197" s="107">
        <f t="shared" si="198"/>
        <v>0</v>
      </c>
      <c r="H197" s="107">
        <f t="shared" si="198"/>
        <v>0</v>
      </c>
      <c r="I197" s="107">
        <f t="shared" si="198"/>
        <v>0</v>
      </c>
      <c r="J197" s="107">
        <f t="shared" si="198"/>
        <v>0</v>
      </c>
      <c r="K197" s="107">
        <f t="shared" si="198"/>
        <v>0</v>
      </c>
      <c r="L197" s="107">
        <f t="shared" si="198"/>
        <v>0</v>
      </c>
      <c r="M197" s="107">
        <f t="shared" si="198"/>
        <v>0</v>
      </c>
      <c r="N197" s="107">
        <f t="shared" si="198"/>
        <v>0</v>
      </c>
      <c r="O197" s="107">
        <f t="shared" si="198"/>
        <v>0</v>
      </c>
      <c r="P197" s="107">
        <f t="shared" si="198"/>
        <v>0</v>
      </c>
      <c r="Q197" s="107">
        <f t="shared" si="198"/>
        <v>-2040.6221793194486</v>
      </c>
      <c r="R197" s="107">
        <f t="shared" si="198"/>
        <v>-858.48346103532981</v>
      </c>
      <c r="S197" s="107">
        <f t="shared" si="198"/>
        <v>349.0378164554545</v>
      </c>
      <c r="T197" s="107">
        <f t="shared" si="198"/>
        <v>845.87628093397802</v>
      </c>
      <c r="U197" s="107">
        <f t="shared" si="198"/>
        <v>3919.062531501625</v>
      </c>
      <c r="V197" s="107">
        <f t="shared" si="198"/>
        <v>4951.0764024147938</v>
      </c>
      <c r="W197" s="107">
        <f t="shared" si="198"/>
        <v>5937.5060602223539</v>
      </c>
      <c r="X197" s="107">
        <f t="shared" si="198"/>
        <v>7528.429554811466</v>
      </c>
      <c r="Y197" s="107">
        <f t="shared" si="198"/>
        <v>9761.3489364825182</v>
      </c>
      <c r="Z197" s="107">
        <f t="shared" si="198"/>
        <v>12301.253894165226</v>
      </c>
      <c r="AA197" s="107">
        <f t="shared" si="198"/>
        <v>15746.224626685995</v>
      </c>
      <c r="AB197" s="107">
        <f t="shared" si="198"/>
        <v>20223.06978747153</v>
      </c>
      <c r="AC197" s="107">
        <f t="shared" si="198"/>
        <v>25270.221444743551</v>
      </c>
      <c r="AD197" s="107">
        <f t="shared" si="198"/>
        <v>30484.520267378055</v>
      </c>
      <c r="AE197" s="107">
        <f t="shared" si="198"/>
        <v>34902.095285244199</v>
      </c>
      <c r="AF197" s="107">
        <f t="shared" si="198"/>
        <v>41011.704375122557</v>
      </c>
      <c r="AG197" s="107">
        <f t="shared" si="198"/>
        <v>39826.654408872731</v>
      </c>
      <c r="AH197" s="107">
        <f t="shared" si="198"/>
        <v>45974.566515312858</v>
      </c>
      <c r="AI197" s="107">
        <f t="shared" si="198"/>
        <v>51581.277039573077</v>
      </c>
      <c r="AJ197" s="107">
        <f t="shared" si="198"/>
        <v>56535.021416801843</v>
      </c>
      <c r="AK197" s="107">
        <f t="shared" ref="AK197:BP197" si="199">AJ205</f>
        <v>61331.12508345172</v>
      </c>
      <c r="AL197" s="107">
        <f t="shared" si="199"/>
        <v>66007.86972532385</v>
      </c>
      <c r="AM197" s="107">
        <f t="shared" si="199"/>
        <v>71250.997582101641</v>
      </c>
      <c r="AN197" s="107">
        <f t="shared" si="199"/>
        <v>76558.210046085573</v>
      </c>
      <c r="AO197" s="107">
        <f t="shared" si="199"/>
        <v>81855.298498092263</v>
      </c>
      <c r="AP197" s="107">
        <f t="shared" si="199"/>
        <v>87460.491545287339</v>
      </c>
      <c r="AQ197" s="107">
        <f t="shared" si="199"/>
        <v>93218.916365291239</v>
      </c>
      <c r="AR197" s="107">
        <f t="shared" si="199"/>
        <v>99839.096398848473</v>
      </c>
      <c r="AS197" s="107">
        <f t="shared" si="199"/>
        <v>30136.303348457412</v>
      </c>
      <c r="AT197" s="107">
        <f t="shared" si="199"/>
        <v>36625.346976935136</v>
      </c>
      <c r="AU197" s="107">
        <f t="shared" si="199"/>
        <v>42647.02805359866</v>
      </c>
      <c r="AV197" s="107">
        <f t="shared" si="199"/>
        <v>47394.577552929608</v>
      </c>
      <c r="AW197" s="107">
        <f t="shared" si="199"/>
        <v>50679.473569648399</v>
      </c>
      <c r="AX197" s="107">
        <f t="shared" si="199"/>
        <v>53727.948011407323</v>
      </c>
      <c r="AY197" s="107">
        <f t="shared" si="199"/>
        <v>57052.403301003251</v>
      </c>
      <c r="AZ197" s="107">
        <f t="shared" si="199"/>
        <v>60570.663258913097</v>
      </c>
      <c r="BA197" s="107">
        <f t="shared" si="199"/>
        <v>62746.163258913097</v>
      </c>
      <c r="BB197" s="107">
        <f t="shared" si="199"/>
        <v>64695.193258913096</v>
      </c>
      <c r="BC197" s="107">
        <f t="shared" si="199"/>
        <v>66339.3932589131</v>
      </c>
      <c r="BD197" s="107">
        <f t="shared" si="199"/>
        <v>67722.623258913096</v>
      </c>
      <c r="BE197" s="107">
        <f t="shared" si="199"/>
        <v>-3352.5357238902361</v>
      </c>
      <c r="BF197" s="107">
        <f t="shared" si="199"/>
        <v>-4478.7607225222246</v>
      </c>
      <c r="BG197" s="107">
        <f t="shared" si="199"/>
        <v>-5872.6236075841543</v>
      </c>
      <c r="BH197" s="107">
        <f t="shared" si="199"/>
        <v>-7558.3649120682685</v>
      </c>
      <c r="BI197" s="107">
        <f t="shared" si="199"/>
        <v>-9594.9366488457235</v>
      </c>
      <c r="BJ197" s="107">
        <f t="shared" si="199"/>
        <v>-11627.254742528161</v>
      </c>
      <c r="BK197" s="107">
        <f t="shared" si="199"/>
        <v>-13054.081375258222</v>
      </c>
      <c r="BL197" s="107">
        <f t="shared" si="199"/>
        <v>-13439.48112082341</v>
      </c>
      <c r="BM197" s="107">
        <f t="shared" si="199"/>
        <v>-13890.391120823409</v>
      </c>
      <c r="BN197" s="107">
        <f t="shared" si="199"/>
        <v>-14730.701120823409</v>
      </c>
      <c r="BO197" s="107">
        <f t="shared" si="199"/>
        <v>-15206.57112082341</v>
      </c>
      <c r="BP197" s="107">
        <f t="shared" si="199"/>
        <v>-14857.81112082341</v>
      </c>
      <c r="BQ197" s="107">
        <f t="shared" ref="BQ197:CM197" si="200">BP205</f>
        <v>-1196.1213752582225</v>
      </c>
      <c r="BR197" s="107">
        <f t="shared" si="200"/>
        <v>-1423.5013752582227</v>
      </c>
      <c r="BS197" s="107">
        <f t="shared" si="200"/>
        <v>-1376.6513752582227</v>
      </c>
      <c r="BT197" s="107">
        <f t="shared" si="200"/>
        <v>-398.14137525822275</v>
      </c>
      <c r="BU197" s="107">
        <f t="shared" si="200"/>
        <v>1895.3686247417775</v>
      </c>
      <c r="BV197" s="107">
        <f t="shared" si="200"/>
        <v>3602.5786247417773</v>
      </c>
      <c r="BW197" s="107">
        <f t="shared" si="200"/>
        <v>3986.358624741777</v>
      </c>
      <c r="BX197" s="107">
        <f t="shared" si="200"/>
        <v>4793.1786247417767</v>
      </c>
      <c r="BY197" s="107">
        <f t="shared" si="200"/>
        <v>6425.9386247417769</v>
      </c>
      <c r="BZ197" s="107">
        <f t="shared" si="200"/>
        <v>8728.2786247417771</v>
      </c>
      <c r="CA197" s="107">
        <f t="shared" si="200"/>
        <v>11788.378624741777</v>
      </c>
      <c r="CB197" s="107">
        <f t="shared" si="200"/>
        <v>16767.618624741779</v>
      </c>
      <c r="CC197" s="107">
        <f t="shared" si="200"/>
        <v>19035.250000000004</v>
      </c>
      <c r="CD197" s="107">
        <f t="shared" si="200"/>
        <v>26080.110000000004</v>
      </c>
      <c r="CE197" s="107">
        <f t="shared" si="200"/>
        <v>32630.330000000005</v>
      </c>
      <c r="CF197" s="107">
        <f t="shared" si="200"/>
        <v>39657.140000000007</v>
      </c>
      <c r="CG197" s="107">
        <f t="shared" si="200"/>
        <v>47299.840000000004</v>
      </c>
      <c r="CH197" s="107">
        <f t="shared" si="200"/>
        <v>53437.01</v>
      </c>
      <c r="CI197" s="107">
        <f t="shared" si="200"/>
        <v>58585.97</v>
      </c>
      <c r="CJ197" s="107">
        <f t="shared" si="200"/>
        <v>64185.98</v>
      </c>
      <c r="CK197" s="107">
        <f t="shared" si="200"/>
        <v>64185.98</v>
      </c>
      <c r="CL197" s="107">
        <f t="shared" si="200"/>
        <v>64185.98</v>
      </c>
      <c r="CM197" s="107">
        <f t="shared" si="200"/>
        <v>64185.98</v>
      </c>
    </row>
    <row r="198" spans="1:91" x14ac:dyDescent="0.2">
      <c r="A198" s="113"/>
      <c r="B198" s="108" t="s">
        <v>252</v>
      </c>
      <c r="C198" s="108"/>
      <c r="D198" s="251">
        <v>0</v>
      </c>
      <c r="E198" s="251">
        <v>0</v>
      </c>
      <c r="F198" s="251">
        <v>0</v>
      </c>
      <c r="G198" s="251">
        <v>0</v>
      </c>
      <c r="H198" s="251">
        <v>0</v>
      </c>
      <c r="I198" s="251">
        <v>0</v>
      </c>
      <c r="J198" s="251">
        <v>0</v>
      </c>
      <c r="K198" s="251">
        <v>0</v>
      </c>
      <c r="L198" s="251">
        <v>0</v>
      </c>
      <c r="M198" s="251">
        <v>0</v>
      </c>
      <c r="N198" s="251">
        <v>0</v>
      </c>
      <c r="O198" s="251">
        <v>0</v>
      </c>
      <c r="P198" s="251">
        <v>0</v>
      </c>
      <c r="Q198" s="251">
        <v>0</v>
      </c>
      <c r="R198" s="251">
        <v>0</v>
      </c>
      <c r="S198" s="251">
        <v>0</v>
      </c>
      <c r="T198" s="251">
        <v>2364.0232455906512</v>
      </c>
      <c r="U198" s="251">
        <v>0</v>
      </c>
      <c r="V198" s="251">
        <v>0</v>
      </c>
      <c r="W198" s="251">
        <v>0</v>
      </c>
      <c r="X198" s="251">
        <v>0</v>
      </c>
      <c r="Y198" s="251">
        <v>0</v>
      </c>
      <c r="Z198" s="251">
        <v>0</v>
      </c>
      <c r="AA198" s="251">
        <v>0</v>
      </c>
      <c r="AB198" s="251">
        <v>0</v>
      </c>
      <c r="AC198" s="251">
        <v>0</v>
      </c>
      <c r="AD198" s="251">
        <v>0</v>
      </c>
      <c r="AE198" s="251">
        <v>0</v>
      </c>
      <c r="AF198" s="251">
        <v>0</v>
      </c>
      <c r="AG198" s="251">
        <v>0</v>
      </c>
      <c r="AH198" s="251">
        <v>0</v>
      </c>
      <c r="AI198" s="251">
        <v>0</v>
      </c>
      <c r="AJ198" s="251">
        <v>0</v>
      </c>
      <c r="AK198" s="251">
        <v>0</v>
      </c>
      <c r="AL198" s="251">
        <v>0</v>
      </c>
      <c r="AM198" s="251">
        <v>0</v>
      </c>
      <c r="AN198" s="251">
        <v>0</v>
      </c>
      <c r="AO198" s="251">
        <v>0</v>
      </c>
      <c r="AP198" s="251">
        <v>0</v>
      </c>
      <c r="AQ198" s="251">
        <v>0</v>
      </c>
      <c r="AR198" s="251">
        <v>-76558.210046085602</v>
      </c>
      <c r="AS198" s="251">
        <v>0</v>
      </c>
      <c r="AT198" s="251">
        <v>0</v>
      </c>
      <c r="AU198" s="251">
        <v>0</v>
      </c>
      <c r="AV198" s="251">
        <v>0</v>
      </c>
      <c r="AW198" s="251">
        <v>0</v>
      </c>
      <c r="AX198" s="251">
        <v>0</v>
      </c>
      <c r="AY198" s="251">
        <v>0</v>
      </c>
      <c r="AZ198" s="251">
        <v>0</v>
      </c>
      <c r="BA198" s="251">
        <v>0</v>
      </c>
      <c r="BB198" s="251">
        <v>0</v>
      </c>
      <c r="BC198" s="251">
        <v>0</v>
      </c>
      <c r="BD198" s="251">
        <v>-60570.66</v>
      </c>
      <c r="BE198" s="251">
        <v>0</v>
      </c>
      <c r="BF198" s="251">
        <v>0</v>
      </c>
      <c r="BG198" s="251">
        <v>0</v>
      </c>
      <c r="BH198" s="251">
        <v>0</v>
      </c>
      <c r="BI198" s="251">
        <v>0</v>
      </c>
      <c r="BJ198" s="251">
        <v>0</v>
      </c>
      <c r="BK198" s="251">
        <v>0</v>
      </c>
      <c r="BL198" s="251">
        <v>0</v>
      </c>
      <c r="BM198" s="251">
        <v>0</v>
      </c>
      <c r="BN198" s="251">
        <v>0</v>
      </c>
      <c r="BO198" s="251">
        <v>0</v>
      </c>
      <c r="BP198" s="251">
        <v>13439.469745565188</v>
      </c>
      <c r="BQ198" s="251">
        <v>0</v>
      </c>
      <c r="BR198" s="251">
        <v>0</v>
      </c>
      <c r="BS198" s="251">
        <v>0</v>
      </c>
      <c r="BT198" s="251">
        <v>0</v>
      </c>
      <c r="BU198" s="251">
        <v>0</v>
      </c>
      <c r="BV198" s="251">
        <v>0</v>
      </c>
      <c r="BW198" s="251">
        <v>0</v>
      </c>
      <c r="BX198" s="251">
        <v>0</v>
      </c>
      <c r="BY198" s="251">
        <v>0</v>
      </c>
      <c r="BZ198" s="251">
        <v>0</v>
      </c>
      <c r="CA198" s="251">
        <v>0</v>
      </c>
      <c r="CB198" s="251">
        <v>-4793.1786247417767</v>
      </c>
      <c r="CC198" s="251">
        <v>0</v>
      </c>
      <c r="CD198" s="251">
        <v>0</v>
      </c>
      <c r="CE198" s="251">
        <v>0</v>
      </c>
      <c r="CF198" s="251">
        <v>0</v>
      </c>
      <c r="CG198" s="251">
        <v>0</v>
      </c>
      <c r="CH198" s="251">
        <v>0</v>
      </c>
      <c r="CI198" s="251">
        <v>0</v>
      </c>
      <c r="CJ198" s="251"/>
      <c r="CK198" s="251"/>
      <c r="CL198" s="251"/>
      <c r="CM198" s="251"/>
    </row>
    <row r="199" spans="1:91" x14ac:dyDescent="0.2">
      <c r="A199" s="113"/>
      <c r="B199" s="108" t="s">
        <v>368</v>
      </c>
      <c r="C199" s="108"/>
      <c r="D199" s="251">
        <v>0</v>
      </c>
      <c r="E199" s="251">
        <v>0</v>
      </c>
      <c r="F199" s="251">
        <v>0</v>
      </c>
      <c r="G199" s="251">
        <v>0</v>
      </c>
      <c r="H199" s="251">
        <v>0</v>
      </c>
      <c r="I199" s="251">
        <v>0</v>
      </c>
      <c r="J199" s="251">
        <v>0</v>
      </c>
      <c r="K199" s="251">
        <v>0</v>
      </c>
      <c r="L199" s="251">
        <v>0</v>
      </c>
      <c r="M199" s="251">
        <v>0</v>
      </c>
      <c r="N199" s="251">
        <v>0</v>
      </c>
      <c r="O199" s="251">
        <v>0</v>
      </c>
      <c r="P199" s="251">
        <v>0</v>
      </c>
      <c r="Q199" s="251">
        <v>0</v>
      </c>
      <c r="R199" s="251">
        <v>0</v>
      </c>
      <c r="S199" s="251">
        <v>0</v>
      </c>
      <c r="T199" s="251">
        <v>0</v>
      </c>
      <c r="U199" s="251">
        <v>0</v>
      </c>
      <c r="V199" s="251">
        <v>0</v>
      </c>
      <c r="W199" s="251">
        <v>0</v>
      </c>
      <c r="X199" s="251">
        <v>0</v>
      </c>
      <c r="Y199" s="251">
        <v>0</v>
      </c>
      <c r="Z199" s="251">
        <v>0</v>
      </c>
      <c r="AA199" s="251">
        <v>0</v>
      </c>
      <c r="AB199" s="251">
        <v>0</v>
      </c>
      <c r="AC199" s="251">
        <v>0</v>
      </c>
      <c r="AD199" s="251">
        <v>-1223.4827647773363</v>
      </c>
      <c r="AE199" s="251">
        <v>-10.116183726268901</v>
      </c>
      <c r="AF199" s="251">
        <v>-5.4544034244208888</v>
      </c>
      <c r="AG199" s="251">
        <v>-0.97462459961752756</v>
      </c>
      <c r="AH199" s="251">
        <v>-0.47817265949015564</v>
      </c>
      <c r="AI199" s="251">
        <v>0</v>
      </c>
      <c r="AJ199" s="251">
        <v>0</v>
      </c>
      <c r="AK199" s="251">
        <v>0</v>
      </c>
      <c r="AL199" s="251">
        <v>0</v>
      </c>
      <c r="AM199" s="251">
        <v>0</v>
      </c>
      <c r="AN199" s="251">
        <v>0</v>
      </c>
      <c r="AO199" s="251">
        <v>0</v>
      </c>
      <c r="AP199" s="251">
        <v>0</v>
      </c>
      <c r="AQ199" s="251">
        <v>0</v>
      </c>
      <c r="AR199" s="251">
        <v>0</v>
      </c>
      <c r="AS199" s="251">
        <v>0</v>
      </c>
      <c r="AT199" s="251">
        <v>0</v>
      </c>
      <c r="AU199" s="251">
        <v>0</v>
      </c>
      <c r="AV199" s="251">
        <v>0</v>
      </c>
      <c r="AW199" s="251">
        <v>0</v>
      </c>
      <c r="AX199" s="251">
        <v>0</v>
      </c>
      <c r="AY199" s="251">
        <v>0</v>
      </c>
      <c r="AZ199" s="251">
        <v>0</v>
      </c>
      <c r="BA199" s="251">
        <v>0</v>
      </c>
      <c r="BB199" s="251">
        <v>0</v>
      </c>
      <c r="BC199" s="251">
        <v>0</v>
      </c>
      <c r="BD199" s="251">
        <v>0</v>
      </c>
      <c r="BE199" s="251">
        <v>0</v>
      </c>
      <c r="BF199" s="251">
        <v>0</v>
      </c>
      <c r="BG199" s="251">
        <v>0</v>
      </c>
      <c r="BH199" s="251">
        <v>0</v>
      </c>
      <c r="BI199" s="251">
        <v>0</v>
      </c>
      <c r="BJ199" s="251">
        <v>0</v>
      </c>
      <c r="BK199" s="251">
        <v>0</v>
      </c>
      <c r="BL199" s="251">
        <v>0</v>
      </c>
      <c r="BM199" s="251">
        <v>0</v>
      </c>
      <c r="BN199" s="251">
        <v>0</v>
      </c>
      <c r="BO199" s="251">
        <v>0</v>
      </c>
      <c r="BP199" s="251">
        <v>0</v>
      </c>
      <c r="BQ199" s="251">
        <v>0</v>
      </c>
      <c r="BR199" s="251">
        <v>0</v>
      </c>
      <c r="BS199" s="251">
        <v>0</v>
      </c>
      <c r="BT199" s="251">
        <v>0</v>
      </c>
      <c r="BU199" s="251">
        <v>0</v>
      </c>
      <c r="BV199" s="251">
        <v>0</v>
      </c>
      <c r="BW199" s="251">
        <v>0</v>
      </c>
      <c r="BX199" s="251">
        <v>0</v>
      </c>
      <c r="BY199" s="251">
        <v>0</v>
      </c>
      <c r="BZ199" s="251">
        <v>0</v>
      </c>
      <c r="CA199" s="251">
        <v>0</v>
      </c>
      <c r="CB199" s="251">
        <v>0</v>
      </c>
      <c r="CC199" s="251">
        <v>0</v>
      </c>
      <c r="CD199" s="251">
        <v>0</v>
      </c>
      <c r="CE199" s="251">
        <v>0</v>
      </c>
      <c r="CF199" s="251">
        <v>0</v>
      </c>
      <c r="CG199" s="251">
        <v>0</v>
      </c>
      <c r="CH199" s="251">
        <v>0</v>
      </c>
      <c r="CI199" s="251">
        <v>0</v>
      </c>
      <c r="CJ199" s="251"/>
      <c r="CK199" s="251"/>
      <c r="CL199" s="251"/>
      <c r="CM199" s="251"/>
    </row>
    <row r="200" spans="1:91" x14ac:dyDescent="0.2">
      <c r="A200" s="113"/>
      <c r="B200" s="108" t="s">
        <v>374</v>
      </c>
      <c r="C200" s="108"/>
      <c r="D200" s="251">
        <v>0</v>
      </c>
      <c r="E200" s="251">
        <v>0</v>
      </c>
      <c r="F200" s="251">
        <v>0</v>
      </c>
      <c r="G200" s="251">
        <v>0</v>
      </c>
      <c r="H200" s="251">
        <v>0</v>
      </c>
      <c r="I200" s="251">
        <v>0</v>
      </c>
      <c r="J200" s="251">
        <v>0</v>
      </c>
      <c r="K200" s="251">
        <v>0</v>
      </c>
      <c r="L200" s="251">
        <v>0</v>
      </c>
      <c r="M200" s="251">
        <v>0</v>
      </c>
      <c r="N200" s="251">
        <v>0</v>
      </c>
      <c r="O200" s="251">
        <v>0</v>
      </c>
      <c r="P200" s="251">
        <v>0</v>
      </c>
      <c r="Q200" s="251">
        <v>0</v>
      </c>
      <c r="R200" s="251">
        <v>0</v>
      </c>
      <c r="S200" s="251">
        <v>0</v>
      </c>
      <c r="T200" s="251">
        <v>0</v>
      </c>
      <c r="U200" s="251">
        <v>0</v>
      </c>
      <c r="V200" s="251">
        <v>0</v>
      </c>
      <c r="W200" s="251">
        <v>0</v>
      </c>
      <c r="X200" s="251">
        <v>0</v>
      </c>
      <c r="Y200" s="251">
        <v>0</v>
      </c>
      <c r="Z200" s="251">
        <v>0</v>
      </c>
      <c r="AA200" s="251">
        <v>0</v>
      </c>
      <c r="AB200" s="251">
        <v>0</v>
      </c>
      <c r="AC200" s="251">
        <v>0</v>
      </c>
      <c r="AD200" s="251">
        <v>0</v>
      </c>
      <c r="AE200" s="251">
        <v>0</v>
      </c>
      <c r="AF200" s="251">
        <v>-8013.8510305108357</v>
      </c>
      <c r="AG200" s="251">
        <v>0</v>
      </c>
      <c r="AH200" s="251">
        <v>0</v>
      </c>
      <c r="AI200" s="251">
        <v>0</v>
      </c>
      <c r="AJ200" s="251">
        <v>0</v>
      </c>
      <c r="AK200" s="251">
        <v>0</v>
      </c>
      <c r="AL200" s="251">
        <v>0</v>
      </c>
      <c r="AM200" s="251">
        <v>0</v>
      </c>
      <c r="AN200" s="251">
        <v>0</v>
      </c>
      <c r="AO200" s="251">
        <v>0</v>
      </c>
      <c r="AP200" s="251">
        <v>0</v>
      </c>
      <c r="AQ200" s="251">
        <v>0</v>
      </c>
      <c r="AR200" s="251">
        <v>0</v>
      </c>
      <c r="AS200" s="251">
        <v>0</v>
      </c>
      <c r="AT200" s="251">
        <v>0</v>
      </c>
      <c r="AU200" s="251">
        <v>0</v>
      </c>
      <c r="AV200" s="251">
        <v>0</v>
      </c>
      <c r="AW200" s="251">
        <v>0</v>
      </c>
      <c r="AX200" s="251">
        <v>0</v>
      </c>
      <c r="AY200" s="251">
        <v>0</v>
      </c>
      <c r="AZ200" s="251">
        <v>0</v>
      </c>
      <c r="BA200" s="251">
        <v>0</v>
      </c>
      <c r="BB200" s="251">
        <v>0</v>
      </c>
      <c r="BC200" s="251">
        <v>0</v>
      </c>
      <c r="BD200" s="251">
        <v>0</v>
      </c>
      <c r="BE200" s="251">
        <v>0</v>
      </c>
      <c r="BF200" s="251">
        <v>0</v>
      </c>
      <c r="BG200" s="251">
        <v>0</v>
      </c>
      <c r="BH200" s="251">
        <v>0</v>
      </c>
      <c r="BI200" s="251">
        <v>0</v>
      </c>
      <c r="BJ200" s="251">
        <v>0</v>
      </c>
      <c r="BK200" s="251">
        <v>0</v>
      </c>
      <c r="BL200" s="251">
        <v>0</v>
      </c>
      <c r="BM200" s="251">
        <v>0</v>
      </c>
      <c r="BN200" s="251">
        <v>0</v>
      </c>
      <c r="BO200" s="251">
        <v>0</v>
      </c>
      <c r="BP200" s="251">
        <v>0</v>
      </c>
      <c r="BQ200" s="251">
        <v>0</v>
      </c>
      <c r="BR200" s="251">
        <v>0</v>
      </c>
      <c r="BS200" s="251">
        <v>0</v>
      </c>
      <c r="BT200" s="251">
        <v>0</v>
      </c>
      <c r="BU200" s="251">
        <v>0</v>
      </c>
      <c r="BV200" s="251">
        <v>0</v>
      </c>
      <c r="BW200" s="251">
        <v>0</v>
      </c>
      <c r="BX200" s="251">
        <v>0</v>
      </c>
      <c r="BY200" s="251">
        <v>0</v>
      </c>
      <c r="BZ200" s="251">
        <v>0</v>
      </c>
      <c r="CA200" s="251">
        <v>0</v>
      </c>
      <c r="CB200" s="251">
        <v>0</v>
      </c>
      <c r="CC200" s="251">
        <v>0</v>
      </c>
      <c r="CD200" s="251">
        <v>0</v>
      </c>
      <c r="CE200" s="251">
        <v>0</v>
      </c>
      <c r="CF200" s="251">
        <v>0</v>
      </c>
      <c r="CG200" s="251">
        <v>0</v>
      </c>
      <c r="CH200" s="251">
        <v>0</v>
      </c>
      <c r="CI200" s="251">
        <v>0</v>
      </c>
      <c r="CJ200" s="251"/>
      <c r="CK200" s="251"/>
      <c r="CL200" s="251"/>
      <c r="CM200" s="251"/>
    </row>
    <row r="201" spans="1:91" x14ac:dyDescent="0.2">
      <c r="A201" s="113"/>
      <c r="B201" s="108" t="s">
        <v>371</v>
      </c>
      <c r="C201" s="108"/>
      <c r="D201" s="251">
        <v>0</v>
      </c>
      <c r="E201" s="251">
        <v>0</v>
      </c>
      <c r="F201" s="251">
        <v>0</v>
      </c>
      <c r="G201" s="251">
        <v>0</v>
      </c>
      <c r="H201" s="251">
        <v>0</v>
      </c>
      <c r="I201" s="251">
        <v>0</v>
      </c>
      <c r="J201" s="251">
        <v>0</v>
      </c>
      <c r="K201" s="251">
        <v>0</v>
      </c>
      <c r="L201" s="251">
        <v>0</v>
      </c>
      <c r="M201" s="251">
        <v>0</v>
      </c>
      <c r="N201" s="251">
        <v>0</v>
      </c>
      <c r="O201" s="251">
        <v>0</v>
      </c>
      <c r="P201" s="251">
        <v>-2364.0232455906512</v>
      </c>
      <c r="Q201" s="251">
        <v>0</v>
      </c>
      <c r="R201" s="251">
        <v>0</v>
      </c>
      <c r="S201" s="251">
        <v>0</v>
      </c>
      <c r="T201" s="251">
        <v>0</v>
      </c>
      <c r="U201" s="251">
        <v>0</v>
      </c>
      <c r="V201" s="251">
        <v>0</v>
      </c>
      <c r="W201" s="251">
        <v>0</v>
      </c>
      <c r="X201" s="251">
        <v>0</v>
      </c>
      <c r="Y201" s="251">
        <v>0</v>
      </c>
      <c r="Z201" s="251">
        <v>0</v>
      </c>
      <c r="AA201" s="251">
        <v>0</v>
      </c>
      <c r="AB201" s="251">
        <v>0</v>
      </c>
      <c r="AC201" s="251">
        <v>0</v>
      </c>
      <c r="AD201" s="251">
        <v>0</v>
      </c>
      <c r="AE201" s="251">
        <v>0</v>
      </c>
      <c r="AF201" s="251">
        <v>0</v>
      </c>
      <c r="AG201" s="251">
        <v>0</v>
      </c>
      <c r="AH201" s="251">
        <v>0</v>
      </c>
      <c r="AI201" s="251">
        <v>0</v>
      </c>
      <c r="AJ201" s="251">
        <v>0</v>
      </c>
      <c r="AK201" s="251">
        <v>0</v>
      </c>
      <c r="AL201" s="251">
        <v>0</v>
      </c>
      <c r="AM201" s="251">
        <v>0</v>
      </c>
      <c r="AN201" s="251">
        <v>0</v>
      </c>
      <c r="AO201" s="251">
        <v>0</v>
      </c>
      <c r="AP201" s="251">
        <v>0</v>
      </c>
      <c r="AQ201" s="251">
        <v>0</v>
      </c>
      <c r="AR201" s="251">
        <v>0</v>
      </c>
      <c r="AS201" s="251">
        <v>0</v>
      </c>
      <c r="AT201" s="251">
        <v>0</v>
      </c>
      <c r="AU201" s="251">
        <v>0</v>
      </c>
      <c r="AV201" s="251">
        <v>0</v>
      </c>
      <c r="AW201" s="251">
        <v>0</v>
      </c>
      <c r="AX201" s="251">
        <v>0</v>
      </c>
      <c r="AY201" s="251">
        <v>0</v>
      </c>
      <c r="AZ201" s="251">
        <v>0</v>
      </c>
      <c r="BA201" s="251">
        <v>0</v>
      </c>
      <c r="BB201" s="251">
        <v>0</v>
      </c>
      <c r="BC201" s="251">
        <v>0</v>
      </c>
      <c r="BD201" s="251">
        <v>0</v>
      </c>
      <c r="BE201" s="251">
        <v>0</v>
      </c>
      <c r="BF201" s="251">
        <v>0</v>
      </c>
      <c r="BG201" s="251">
        <v>0</v>
      </c>
      <c r="BH201" s="251">
        <v>0</v>
      </c>
      <c r="BI201" s="251">
        <v>0</v>
      </c>
      <c r="BJ201" s="251">
        <v>0</v>
      </c>
      <c r="BK201" s="251">
        <v>0</v>
      </c>
      <c r="BL201" s="251">
        <v>0</v>
      </c>
      <c r="BM201" s="251">
        <v>0</v>
      </c>
      <c r="BN201" s="251">
        <v>0</v>
      </c>
      <c r="BO201" s="251">
        <v>0</v>
      </c>
      <c r="BP201" s="251">
        <v>0</v>
      </c>
      <c r="BQ201" s="251">
        <v>0</v>
      </c>
      <c r="BR201" s="251">
        <v>0</v>
      </c>
      <c r="BS201" s="251">
        <v>0</v>
      </c>
      <c r="BT201" s="251">
        <v>0</v>
      </c>
      <c r="BU201" s="251">
        <v>0</v>
      </c>
      <c r="BV201" s="251">
        <v>0</v>
      </c>
      <c r="BW201" s="251">
        <v>0</v>
      </c>
      <c r="BX201" s="251">
        <v>0</v>
      </c>
      <c r="BY201" s="251">
        <v>0</v>
      </c>
      <c r="BZ201" s="251">
        <v>0</v>
      </c>
      <c r="CA201" s="251">
        <v>0</v>
      </c>
      <c r="CB201" s="251">
        <v>0</v>
      </c>
      <c r="CC201" s="251">
        <v>0</v>
      </c>
      <c r="CD201" s="251">
        <v>0</v>
      </c>
      <c r="CE201" s="251">
        <v>0</v>
      </c>
      <c r="CF201" s="251">
        <v>0</v>
      </c>
      <c r="CG201" s="251">
        <v>0</v>
      </c>
      <c r="CH201" s="251">
        <v>0</v>
      </c>
      <c r="CI201" s="251">
        <v>0</v>
      </c>
      <c r="CJ201" s="251"/>
      <c r="CK201" s="251"/>
      <c r="CL201" s="251"/>
      <c r="CM201" s="251"/>
    </row>
    <row r="202" spans="1:91" x14ac:dyDescent="0.2">
      <c r="A202" s="113"/>
      <c r="B202" s="108" t="s">
        <v>372</v>
      </c>
      <c r="C202" s="108"/>
      <c r="D202" s="251">
        <v>0</v>
      </c>
      <c r="E202" s="251">
        <v>0</v>
      </c>
      <c r="F202" s="251">
        <v>0</v>
      </c>
      <c r="G202" s="251">
        <v>0</v>
      </c>
      <c r="H202" s="251">
        <v>0</v>
      </c>
      <c r="I202" s="251">
        <v>0</v>
      </c>
      <c r="J202" s="251">
        <v>0</v>
      </c>
      <c r="K202" s="251">
        <v>0</v>
      </c>
      <c r="L202" s="251">
        <v>0</v>
      </c>
      <c r="M202" s="251">
        <v>0</v>
      </c>
      <c r="N202" s="251">
        <v>0</v>
      </c>
      <c r="O202" s="251">
        <v>0</v>
      </c>
      <c r="P202" s="251">
        <v>0</v>
      </c>
      <c r="Q202" s="251">
        <v>0</v>
      </c>
      <c r="R202" s="251">
        <v>0</v>
      </c>
      <c r="S202" s="251">
        <v>0</v>
      </c>
      <c r="T202" s="251">
        <v>0</v>
      </c>
      <c r="U202" s="251">
        <v>0</v>
      </c>
      <c r="V202" s="251">
        <v>0</v>
      </c>
      <c r="W202" s="251">
        <v>0</v>
      </c>
      <c r="X202" s="251">
        <v>0</v>
      </c>
      <c r="Y202" s="251">
        <v>0</v>
      </c>
      <c r="Z202" s="251">
        <v>0</v>
      </c>
      <c r="AA202" s="251">
        <v>0</v>
      </c>
      <c r="AB202" s="251">
        <v>0</v>
      </c>
      <c r="AC202" s="251">
        <v>0</v>
      </c>
      <c r="AD202" s="251">
        <v>0</v>
      </c>
      <c r="AE202" s="251">
        <v>0</v>
      </c>
      <c r="AF202" s="251">
        <v>0</v>
      </c>
      <c r="AG202" s="251">
        <v>0</v>
      </c>
      <c r="AH202" s="251">
        <v>0</v>
      </c>
      <c r="AI202" s="251">
        <v>0</v>
      </c>
      <c r="AJ202" s="251">
        <v>0</v>
      </c>
      <c r="AK202" s="251">
        <v>0</v>
      </c>
      <c r="AL202" s="251">
        <v>0</v>
      </c>
      <c r="AM202" s="251">
        <v>0</v>
      </c>
      <c r="AN202" s="251">
        <v>0</v>
      </c>
      <c r="AO202" s="251">
        <v>0</v>
      </c>
      <c r="AP202" s="251">
        <v>0</v>
      </c>
      <c r="AQ202" s="251">
        <v>0</v>
      </c>
      <c r="AR202" s="251">
        <v>0</v>
      </c>
      <c r="AS202" s="251">
        <v>0</v>
      </c>
      <c r="AT202" s="251">
        <v>0</v>
      </c>
      <c r="AU202" s="251">
        <v>0</v>
      </c>
      <c r="AV202" s="251">
        <v>0</v>
      </c>
      <c r="AW202" s="251">
        <v>0</v>
      </c>
      <c r="AX202" s="251">
        <v>0</v>
      </c>
      <c r="AY202" s="251">
        <v>0</v>
      </c>
      <c r="AZ202" s="251"/>
      <c r="BA202" s="251"/>
      <c r="BB202" s="251"/>
      <c r="BC202" s="251"/>
      <c r="BD202" s="251">
        <v>-10583.300000000001</v>
      </c>
      <c r="BE202" s="251"/>
      <c r="BF202" s="251"/>
      <c r="BG202" s="251"/>
      <c r="BH202" s="251">
        <v>0</v>
      </c>
      <c r="BI202" s="251">
        <v>0</v>
      </c>
      <c r="BJ202" s="251">
        <v>0</v>
      </c>
      <c r="BK202" s="251">
        <v>0</v>
      </c>
      <c r="BL202" s="251">
        <v>0</v>
      </c>
      <c r="BM202" s="251">
        <v>0</v>
      </c>
      <c r="BN202" s="251">
        <v>0</v>
      </c>
      <c r="BO202" s="251">
        <v>0</v>
      </c>
      <c r="BP202" s="251">
        <v>0</v>
      </c>
      <c r="BQ202" s="251">
        <v>0</v>
      </c>
      <c r="BR202" s="251">
        <v>0</v>
      </c>
      <c r="BS202" s="251">
        <v>0</v>
      </c>
      <c r="BT202" s="251">
        <v>0</v>
      </c>
      <c r="BU202" s="251">
        <v>0</v>
      </c>
      <c r="BV202" s="251">
        <v>0</v>
      </c>
      <c r="BW202" s="251">
        <v>0</v>
      </c>
      <c r="BX202" s="251">
        <v>0</v>
      </c>
      <c r="BY202" s="251">
        <v>0</v>
      </c>
      <c r="BZ202" s="251">
        <v>0</v>
      </c>
      <c r="CA202" s="251">
        <v>0</v>
      </c>
      <c r="CB202" s="251">
        <v>0</v>
      </c>
      <c r="CC202" s="251">
        <v>0</v>
      </c>
      <c r="CD202" s="251">
        <v>0</v>
      </c>
      <c r="CE202" s="251">
        <v>0</v>
      </c>
      <c r="CF202" s="251">
        <v>0</v>
      </c>
      <c r="CG202" s="251">
        <v>0</v>
      </c>
      <c r="CH202" s="251">
        <v>0</v>
      </c>
      <c r="CI202" s="251">
        <v>0</v>
      </c>
      <c r="CJ202" s="251"/>
      <c r="CK202" s="251"/>
      <c r="CL202" s="251"/>
      <c r="CM202" s="251"/>
    </row>
    <row r="203" spans="1:91" x14ac:dyDescent="0.2">
      <c r="A203" s="108"/>
      <c r="B203" s="108" t="s">
        <v>272</v>
      </c>
      <c r="C203" s="116"/>
      <c r="D203" s="251">
        <v>0</v>
      </c>
      <c r="E203" s="251">
        <v>0</v>
      </c>
      <c r="F203" s="251">
        <v>0</v>
      </c>
      <c r="G203" s="251">
        <v>0</v>
      </c>
      <c r="H203" s="251">
        <v>0</v>
      </c>
      <c r="I203" s="251">
        <v>0</v>
      </c>
      <c r="J203" s="251">
        <v>0</v>
      </c>
      <c r="K203" s="251">
        <v>0</v>
      </c>
      <c r="L203" s="251">
        <v>0</v>
      </c>
      <c r="M203" s="251">
        <v>0</v>
      </c>
      <c r="N203" s="251">
        <v>0</v>
      </c>
      <c r="O203" s="251">
        <v>0</v>
      </c>
      <c r="P203" s="251">
        <v>323.40106627120258</v>
      </c>
      <c r="Q203" s="251">
        <v>1182.1387182841188</v>
      </c>
      <c r="R203" s="251">
        <v>1207.5212774907843</v>
      </c>
      <c r="S203" s="251">
        <v>496.83846447852352</v>
      </c>
      <c r="T203" s="251">
        <v>709.16300497699604</v>
      </c>
      <c r="U203" s="251">
        <v>1032.0138709131686</v>
      </c>
      <c r="V203" s="251">
        <v>986.42965780755969</v>
      </c>
      <c r="W203" s="251">
        <v>1590.9234945891124</v>
      </c>
      <c r="X203" s="251">
        <v>2232.9193816710531</v>
      </c>
      <c r="Y203" s="251">
        <v>2539.9049576827074</v>
      </c>
      <c r="Z203" s="251">
        <v>3444.9707325207687</v>
      </c>
      <c r="AA203" s="251">
        <v>4476.8451607855359</v>
      </c>
      <c r="AB203" s="251">
        <v>5047.1516572720202</v>
      </c>
      <c r="AC203" s="251">
        <v>5214.2988226345042</v>
      </c>
      <c r="AD203" s="251">
        <v>5641.057782643481</v>
      </c>
      <c r="AE203" s="251">
        <v>6119.7252736046275</v>
      </c>
      <c r="AF203" s="251">
        <v>6834.2554676854334</v>
      </c>
      <c r="AG203" s="251">
        <v>6148.8867310397436</v>
      </c>
      <c r="AH203" s="251">
        <v>5607.1886969197067</v>
      </c>
      <c r="AI203" s="251">
        <v>4953.7443772287688</v>
      </c>
      <c r="AJ203" s="251">
        <v>4796.1036666498794</v>
      </c>
      <c r="AK203" s="251">
        <v>4676.7446418721365</v>
      </c>
      <c r="AL203" s="251">
        <v>5243.1278567777917</v>
      </c>
      <c r="AM203" s="251">
        <v>5307.2124639839376</v>
      </c>
      <c r="AN203" s="251">
        <v>5297.0884520066929</v>
      </c>
      <c r="AO203" s="251">
        <v>5605.1930471950755</v>
      </c>
      <c r="AP203" s="251">
        <v>5758.4248200039028</v>
      </c>
      <c r="AQ203" s="251">
        <v>6620.1800335572398</v>
      </c>
      <c r="AR203" s="251">
        <v>6855.4169956945452</v>
      </c>
      <c r="AS203" s="251">
        <v>6489.0436284777252</v>
      </c>
      <c r="AT203" s="251">
        <v>6021.6810766635272</v>
      </c>
      <c r="AU203" s="251">
        <v>4747.5494993309503</v>
      </c>
      <c r="AV203" s="251">
        <v>3284.8960167187893</v>
      </c>
      <c r="AW203" s="251">
        <v>3048.4744417589227</v>
      </c>
      <c r="AX203" s="251">
        <v>3324.4552895959291</v>
      </c>
      <c r="AY203" s="251">
        <v>3518.2599579098455</v>
      </c>
      <c r="AZ203" s="251">
        <v>2175.5</v>
      </c>
      <c r="BA203" s="251">
        <v>1949.03</v>
      </c>
      <c r="BB203" s="251">
        <v>1644.2</v>
      </c>
      <c r="BC203" s="251">
        <v>1383.23</v>
      </c>
      <c r="BD203" s="251">
        <v>78.80101719667239</v>
      </c>
      <c r="BE203" s="251">
        <v>-1126.2249986319882</v>
      </c>
      <c r="BF203" s="251">
        <v>-1393.8628850619298</v>
      </c>
      <c r="BG203" s="251">
        <v>-1685.7413044841144</v>
      </c>
      <c r="BH203" s="251">
        <v>-2036.5717367774548</v>
      </c>
      <c r="BI203" s="251">
        <v>-2032.3180936824381</v>
      </c>
      <c r="BJ203" s="251">
        <v>-1426.8266327300605</v>
      </c>
      <c r="BK203" s="251">
        <v>-385.39974556518763</v>
      </c>
      <c r="BL203" s="251">
        <v>-450.91</v>
      </c>
      <c r="BM203" s="251">
        <v>-840.31</v>
      </c>
      <c r="BN203" s="251">
        <v>-475.87</v>
      </c>
      <c r="BO203" s="251">
        <v>348.76</v>
      </c>
      <c r="BP203" s="251">
        <v>222.22</v>
      </c>
      <c r="BQ203" s="251">
        <v>-227.38</v>
      </c>
      <c r="BR203" s="251">
        <v>46.85</v>
      </c>
      <c r="BS203" s="251">
        <v>978.51</v>
      </c>
      <c r="BT203" s="251">
        <v>2293.5100000000002</v>
      </c>
      <c r="BU203" s="251">
        <v>1707.21</v>
      </c>
      <c r="BV203" s="251">
        <v>383.78</v>
      </c>
      <c r="BW203" s="251">
        <v>806.82</v>
      </c>
      <c r="BX203" s="109">
        <f>'Schedule 10&amp;31'!C24</f>
        <v>1632.76</v>
      </c>
      <c r="BY203" s="109">
        <f>'Schedule 10&amp;31'!D24</f>
        <v>2302.34</v>
      </c>
      <c r="BZ203" s="109">
        <f>'Schedule 10&amp;31'!E24</f>
        <v>3060.1</v>
      </c>
      <c r="CA203" s="109">
        <f>'Schedule 10&amp;31'!F24</f>
        <v>4979.24</v>
      </c>
      <c r="CB203" s="109">
        <f>'Schedule 10&amp;31'!G24</f>
        <v>7060.81</v>
      </c>
      <c r="CC203" s="109">
        <f>'Schedule 10&amp;31'!H24</f>
        <v>7044.86</v>
      </c>
      <c r="CD203" s="109">
        <f>'Schedule 10&amp;31'!I24</f>
        <v>6550.22</v>
      </c>
      <c r="CE203" s="109">
        <f>'Schedule 10&amp;31'!J24</f>
        <v>7026.81</v>
      </c>
      <c r="CF203" s="109">
        <f>'Schedule 10&amp;31'!K24</f>
        <v>7642.7</v>
      </c>
      <c r="CG203" s="109">
        <f>'Schedule 10&amp;31'!L24</f>
        <v>6137.17</v>
      </c>
      <c r="CH203" s="109">
        <f>'Schedule 10&amp;31'!M24</f>
        <v>5148.96</v>
      </c>
      <c r="CI203" s="109">
        <f>'Schedule 10&amp;31'!N24</f>
        <v>5600.01</v>
      </c>
      <c r="CJ203" s="109"/>
      <c r="CK203" s="109"/>
      <c r="CL203" s="251"/>
      <c r="CM203" s="251"/>
    </row>
    <row r="204" spans="1:91" x14ac:dyDescent="0.2">
      <c r="B204" s="39" t="s">
        <v>254</v>
      </c>
      <c r="D204" s="110">
        <f t="shared" ref="D204:AI204" si="201">SUM(D198:D203)</f>
        <v>0</v>
      </c>
      <c r="E204" s="110">
        <f t="shared" si="201"/>
        <v>0</v>
      </c>
      <c r="F204" s="110">
        <f t="shared" si="201"/>
        <v>0</v>
      </c>
      <c r="G204" s="110">
        <f t="shared" si="201"/>
        <v>0</v>
      </c>
      <c r="H204" s="110">
        <f t="shared" si="201"/>
        <v>0</v>
      </c>
      <c r="I204" s="110">
        <f t="shared" si="201"/>
        <v>0</v>
      </c>
      <c r="J204" s="110">
        <f t="shared" si="201"/>
        <v>0</v>
      </c>
      <c r="K204" s="110">
        <f t="shared" si="201"/>
        <v>0</v>
      </c>
      <c r="L204" s="110">
        <f t="shared" si="201"/>
        <v>0</v>
      </c>
      <c r="M204" s="110">
        <f t="shared" si="201"/>
        <v>0</v>
      </c>
      <c r="N204" s="110">
        <f t="shared" si="201"/>
        <v>0</v>
      </c>
      <c r="O204" s="110">
        <f t="shared" si="201"/>
        <v>0</v>
      </c>
      <c r="P204" s="110">
        <f t="shared" si="201"/>
        <v>-2040.6221793194486</v>
      </c>
      <c r="Q204" s="110">
        <f t="shared" si="201"/>
        <v>1182.1387182841188</v>
      </c>
      <c r="R204" s="110">
        <f t="shared" si="201"/>
        <v>1207.5212774907843</v>
      </c>
      <c r="S204" s="110">
        <f t="shared" si="201"/>
        <v>496.83846447852352</v>
      </c>
      <c r="T204" s="110">
        <f t="shared" si="201"/>
        <v>3073.1862505676472</v>
      </c>
      <c r="U204" s="110">
        <f t="shared" si="201"/>
        <v>1032.0138709131686</v>
      </c>
      <c r="V204" s="110">
        <f t="shared" si="201"/>
        <v>986.42965780755969</v>
      </c>
      <c r="W204" s="110">
        <f t="shared" si="201"/>
        <v>1590.9234945891124</v>
      </c>
      <c r="X204" s="110">
        <f t="shared" si="201"/>
        <v>2232.9193816710531</v>
      </c>
      <c r="Y204" s="110">
        <f t="shared" si="201"/>
        <v>2539.9049576827074</v>
      </c>
      <c r="Z204" s="110">
        <f t="shared" si="201"/>
        <v>3444.9707325207687</v>
      </c>
      <c r="AA204" s="110">
        <f t="shared" si="201"/>
        <v>4476.8451607855359</v>
      </c>
      <c r="AB204" s="110">
        <f t="shared" si="201"/>
        <v>5047.1516572720202</v>
      </c>
      <c r="AC204" s="110">
        <f t="shared" si="201"/>
        <v>5214.2988226345042</v>
      </c>
      <c r="AD204" s="110">
        <f t="shared" si="201"/>
        <v>4417.5750178661447</v>
      </c>
      <c r="AE204" s="110">
        <f t="shared" si="201"/>
        <v>6109.6090898783586</v>
      </c>
      <c r="AF204" s="110">
        <f t="shared" si="201"/>
        <v>-1185.0499662498232</v>
      </c>
      <c r="AG204" s="110">
        <f t="shared" si="201"/>
        <v>6147.9121064401261</v>
      </c>
      <c r="AH204" s="110">
        <f t="shared" si="201"/>
        <v>5606.7105242602165</v>
      </c>
      <c r="AI204" s="110">
        <f t="shared" si="201"/>
        <v>4953.7443772287688</v>
      </c>
      <c r="AJ204" s="110">
        <f t="shared" ref="AJ204:BO204" si="202">SUM(AJ198:AJ203)</f>
        <v>4796.1036666498794</v>
      </c>
      <c r="AK204" s="110">
        <f t="shared" si="202"/>
        <v>4676.7446418721365</v>
      </c>
      <c r="AL204" s="110">
        <f t="shared" si="202"/>
        <v>5243.1278567777917</v>
      </c>
      <c r="AM204" s="110">
        <f t="shared" si="202"/>
        <v>5307.2124639839376</v>
      </c>
      <c r="AN204" s="110">
        <f t="shared" si="202"/>
        <v>5297.0884520066929</v>
      </c>
      <c r="AO204" s="110">
        <f t="shared" si="202"/>
        <v>5605.1930471950755</v>
      </c>
      <c r="AP204" s="110">
        <f t="shared" si="202"/>
        <v>5758.4248200039028</v>
      </c>
      <c r="AQ204" s="110">
        <f t="shared" si="202"/>
        <v>6620.1800335572398</v>
      </c>
      <c r="AR204" s="110">
        <f t="shared" si="202"/>
        <v>-69702.793050391061</v>
      </c>
      <c r="AS204" s="110">
        <f t="shared" si="202"/>
        <v>6489.0436284777252</v>
      </c>
      <c r="AT204" s="110">
        <f t="shared" si="202"/>
        <v>6021.6810766635272</v>
      </c>
      <c r="AU204" s="110">
        <f t="shared" si="202"/>
        <v>4747.5494993309503</v>
      </c>
      <c r="AV204" s="110">
        <f t="shared" si="202"/>
        <v>3284.8960167187893</v>
      </c>
      <c r="AW204" s="110">
        <f t="shared" si="202"/>
        <v>3048.4744417589227</v>
      </c>
      <c r="AX204" s="110">
        <f t="shared" si="202"/>
        <v>3324.4552895959291</v>
      </c>
      <c r="AY204" s="110">
        <f t="shared" si="202"/>
        <v>3518.2599579098455</v>
      </c>
      <c r="AZ204" s="110">
        <f t="shared" si="202"/>
        <v>2175.5</v>
      </c>
      <c r="BA204" s="110">
        <f t="shared" si="202"/>
        <v>1949.03</v>
      </c>
      <c r="BB204" s="110">
        <f t="shared" si="202"/>
        <v>1644.2</v>
      </c>
      <c r="BC204" s="110">
        <f t="shared" si="202"/>
        <v>1383.23</v>
      </c>
      <c r="BD204" s="110">
        <f t="shared" si="202"/>
        <v>-71075.158982803332</v>
      </c>
      <c r="BE204" s="110">
        <f t="shared" si="202"/>
        <v>-1126.2249986319882</v>
      </c>
      <c r="BF204" s="110">
        <f t="shared" si="202"/>
        <v>-1393.8628850619298</v>
      </c>
      <c r="BG204" s="110">
        <f t="shared" si="202"/>
        <v>-1685.7413044841144</v>
      </c>
      <c r="BH204" s="110">
        <f t="shared" si="202"/>
        <v>-2036.5717367774548</v>
      </c>
      <c r="BI204" s="110">
        <f t="shared" si="202"/>
        <v>-2032.3180936824381</v>
      </c>
      <c r="BJ204" s="110">
        <f t="shared" si="202"/>
        <v>-1426.8266327300605</v>
      </c>
      <c r="BK204" s="110">
        <f t="shared" si="202"/>
        <v>-385.39974556518763</v>
      </c>
      <c r="BL204" s="110">
        <f t="shared" si="202"/>
        <v>-450.91</v>
      </c>
      <c r="BM204" s="110">
        <f t="shared" si="202"/>
        <v>-840.31</v>
      </c>
      <c r="BN204" s="110">
        <f t="shared" si="202"/>
        <v>-475.87</v>
      </c>
      <c r="BO204" s="110">
        <f t="shared" si="202"/>
        <v>348.76</v>
      </c>
      <c r="BP204" s="110">
        <f t="shared" ref="BP204:CM204" si="203">SUM(BP198:BP203)</f>
        <v>13661.689745565187</v>
      </c>
      <c r="BQ204" s="110">
        <f t="shared" si="203"/>
        <v>-227.38</v>
      </c>
      <c r="BR204" s="110">
        <f t="shared" si="203"/>
        <v>46.85</v>
      </c>
      <c r="BS204" s="110">
        <f t="shared" si="203"/>
        <v>978.51</v>
      </c>
      <c r="BT204" s="110">
        <f t="shared" si="203"/>
        <v>2293.5100000000002</v>
      </c>
      <c r="BU204" s="110">
        <f t="shared" si="203"/>
        <v>1707.21</v>
      </c>
      <c r="BV204" s="110">
        <f t="shared" si="203"/>
        <v>383.78</v>
      </c>
      <c r="BW204" s="110">
        <f t="shared" si="203"/>
        <v>806.82</v>
      </c>
      <c r="BX204" s="110">
        <f t="shared" si="203"/>
        <v>1632.76</v>
      </c>
      <c r="BY204" s="110">
        <f t="shared" si="203"/>
        <v>2302.34</v>
      </c>
      <c r="BZ204" s="110">
        <f t="shared" si="203"/>
        <v>3060.1</v>
      </c>
      <c r="CA204" s="110">
        <f t="shared" si="203"/>
        <v>4979.24</v>
      </c>
      <c r="CB204" s="110">
        <f t="shared" si="203"/>
        <v>2267.6313752582237</v>
      </c>
      <c r="CC204" s="110">
        <f t="shared" si="203"/>
        <v>7044.86</v>
      </c>
      <c r="CD204" s="110">
        <f t="shared" si="203"/>
        <v>6550.22</v>
      </c>
      <c r="CE204" s="110">
        <f t="shared" si="203"/>
        <v>7026.81</v>
      </c>
      <c r="CF204" s="110">
        <f t="shared" si="203"/>
        <v>7642.7</v>
      </c>
      <c r="CG204" s="110">
        <f t="shared" si="203"/>
        <v>6137.17</v>
      </c>
      <c r="CH204" s="110">
        <f t="shared" si="203"/>
        <v>5148.96</v>
      </c>
      <c r="CI204" s="110">
        <f t="shared" si="203"/>
        <v>5600.01</v>
      </c>
      <c r="CJ204" s="110">
        <f t="shared" si="203"/>
        <v>0</v>
      </c>
      <c r="CK204" s="110">
        <f t="shared" si="203"/>
        <v>0</v>
      </c>
      <c r="CL204" s="110">
        <f t="shared" si="203"/>
        <v>0</v>
      </c>
      <c r="CM204" s="110">
        <f t="shared" si="203"/>
        <v>0</v>
      </c>
    </row>
    <row r="205" spans="1:91" x14ac:dyDescent="0.2">
      <c r="B205" s="39" t="s">
        <v>255</v>
      </c>
      <c r="D205" s="107">
        <f t="shared" ref="D205:AI205" si="204">D197+D204</f>
        <v>0</v>
      </c>
      <c r="E205" s="107">
        <f t="shared" si="204"/>
        <v>0</v>
      </c>
      <c r="F205" s="107">
        <f t="shared" si="204"/>
        <v>0</v>
      </c>
      <c r="G205" s="107">
        <f t="shared" si="204"/>
        <v>0</v>
      </c>
      <c r="H205" s="107">
        <f t="shared" si="204"/>
        <v>0</v>
      </c>
      <c r="I205" s="107">
        <f t="shared" si="204"/>
        <v>0</v>
      </c>
      <c r="J205" s="107">
        <f t="shared" si="204"/>
        <v>0</v>
      </c>
      <c r="K205" s="107">
        <f t="shared" si="204"/>
        <v>0</v>
      </c>
      <c r="L205" s="107">
        <f t="shared" si="204"/>
        <v>0</v>
      </c>
      <c r="M205" s="107">
        <f t="shared" si="204"/>
        <v>0</v>
      </c>
      <c r="N205" s="107">
        <f t="shared" si="204"/>
        <v>0</v>
      </c>
      <c r="O205" s="107">
        <f t="shared" si="204"/>
        <v>0</v>
      </c>
      <c r="P205" s="107">
        <f t="shared" si="204"/>
        <v>-2040.6221793194486</v>
      </c>
      <c r="Q205" s="107">
        <f t="shared" si="204"/>
        <v>-858.48346103532981</v>
      </c>
      <c r="R205" s="107">
        <f t="shared" si="204"/>
        <v>349.0378164554545</v>
      </c>
      <c r="S205" s="107">
        <f t="shared" si="204"/>
        <v>845.87628093397802</v>
      </c>
      <c r="T205" s="107">
        <f t="shared" si="204"/>
        <v>3919.062531501625</v>
      </c>
      <c r="U205" s="107">
        <f t="shared" si="204"/>
        <v>4951.0764024147938</v>
      </c>
      <c r="V205" s="107">
        <f t="shared" si="204"/>
        <v>5937.5060602223539</v>
      </c>
      <c r="W205" s="107">
        <f t="shared" si="204"/>
        <v>7528.429554811466</v>
      </c>
      <c r="X205" s="107">
        <f t="shared" si="204"/>
        <v>9761.3489364825182</v>
      </c>
      <c r="Y205" s="107">
        <f t="shared" si="204"/>
        <v>12301.253894165226</v>
      </c>
      <c r="Z205" s="107">
        <f t="shared" si="204"/>
        <v>15746.224626685995</v>
      </c>
      <c r="AA205" s="107">
        <f t="shared" si="204"/>
        <v>20223.06978747153</v>
      </c>
      <c r="AB205" s="107">
        <f t="shared" si="204"/>
        <v>25270.221444743551</v>
      </c>
      <c r="AC205" s="107">
        <f t="shared" si="204"/>
        <v>30484.520267378055</v>
      </c>
      <c r="AD205" s="107">
        <f t="shared" si="204"/>
        <v>34902.095285244199</v>
      </c>
      <c r="AE205" s="107">
        <f t="shared" si="204"/>
        <v>41011.704375122557</v>
      </c>
      <c r="AF205" s="107">
        <f t="shared" si="204"/>
        <v>39826.654408872731</v>
      </c>
      <c r="AG205" s="107">
        <f t="shared" si="204"/>
        <v>45974.566515312858</v>
      </c>
      <c r="AH205" s="107">
        <f t="shared" si="204"/>
        <v>51581.277039573077</v>
      </c>
      <c r="AI205" s="107">
        <f t="shared" si="204"/>
        <v>56535.021416801843</v>
      </c>
      <c r="AJ205" s="107">
        <f t="shared" ref="AJ205:BO205" si="205">AJ197+AJ204</f>
        <v>61331.12508345172</v>
      </c>
      <c r="AK205" s="107">
        <f t="shared" si="205"/>
        <v>66007.86972532385</v>
      </c>
      <c r="AL205" s="107">
        <f t="shared" si="205"/>
        <v>71250.997582101641</v>
      </c>
      <c r="AM205" s="107">
        <f t="shared" si="205"/>
        <v>76558.210046085573</v>
      </c>
      <c r="AN205" s="107">
        <f t="shared" si="205"/>
        <v>81855.298498092263</v>
      </c>
      <c r="AO205" s="107">
        <f t="shared" si="205"/>
        <v>87460.491545287339</v>
      </c>
      <c r="AP205" s="107">
        <f t="shared" si="205"/>
        <v>93218.916365291239</v>
      </c>
      <c r="AQ205" s="107">
        <f t="shared" si="205"/>
        <v>99839.096398848473</v>
      </c>
      <c r="AR205" s="107">
        <f t="shared" si="205"/>
        <v>30136.303348457412</v>
      </c>
      <c r="AS205" s="107">
        <f t="shared" si="205"/>
        <v>36625.346976935136</v>
      </c>
      <c r="AT205" s="107">
        <f t="shared" si="205"/>
        <v>42647.02805359866</v>
      </c>
      <c r="AU205" s="107">
        <f t="shared" si="205"/>
        <v>47394.577552929608</v>
      </c>
      <c r="AV205" s="107">
        <f t="shared" si="205"/>
        <v>50679.473569648399</v>
      </c>
      <c r="AW205" s="107">
        <f t="shared" si="205"/>
        <v>53727.948011407323</v>
      </c>
      <c r="AX205" s="107">
        <f t="shared" si="205"/>
        <v>57052.403301003251</v>
      </c>
      <c r="AY205" s="107">
        <f t="shared" si="205"/>
        <v>60570.663258913097</v>
      </c>
      <c r="AZ205" s="107">
        <f t="shared" si="205"/>
        <v>62746.163258913097</v>
      </c>
      <c r="BA205" s="107">
        <f t="shared" si="205"/>
        <v>64695.193258913096</v>
      </c>
      <c r="BB205" s="107">
        <f t="shared" si="205"/>
        <v>66339.3932589131</v>
      </c>
      <c r="BC205" s="107">
        <f t="shared" si="205"/>
        <v>67722.623258913096</v>
      </c>
      <c r="BD205" s="107">
        <f t="shared" si="205"/>
        <v>-3352.5357238902361</v>
      </c>
      <c r="BE205" s="107">
        <f t="shared" si="205"/>
        <v>-4478.7607225222246</v>
      </c>
      <c r="BF205" s="107">
        <f t="shared" si="205"/>
        <v>-5872.6236075841543</v>
      </c>
      <c r="BG205" s="107">
        <f t="shared" si="205"/>
        <v>-7558.3649120682685</v>
      </c>
      <c r="BH205" s="107">
        <f t="shared" si="205"/>
        <v>-9594.9366488457235</v>
      </c>
      <c r="BI205" s="107">
        <f t="shared" si="205"/>
        <v>-11627.254742528161</v>
      </c>
      <c r="BJ205" s="107">
        <f t="shared" si="205"/>
        <v>-13054.081375258222</v>
      </c>
      <c r="BK205" s="107">
        <f t="shared" si="205"/>
        <v>-13439.48112082341</v>
      </c>
      <c r="BL205" s="107">
        <f t="shared" si="205"/>
        <v>-13890.391120823409</v>
      </c>
      <c r="BM205" s="107">
        <f t="shared" si="205"/>
        <v>-14730.701120823409</v>
      </c>
      <c r="BN205" s="107">
        <f t="shared" si="205"/>
        <v>-15206.57112082341</v>
      </c>
      <c r="BO205" s="107">
        <f t="shared" si="205"/>
        <v>-14857.81112082341</v>
      </c>
      <c r="BP205" s="107">
        <f t="shared" ref="BP205:CM205" si="206">BP197+BP204</f>
        <v>-1196.1213752582225</v>
      </c>
      <c r="BQ205" s="107">
        <f t="shared" si="206"/>
        <v>-1423.5013752582227</v>
      </c>
      <c r="BR205" s="107">
        <f t="shared" si="206"/>
        <v>-1376.6513752582227</v>
      </c>
      <c r="BS205" s="107">
        <f t="shared" si="206"/>
        <v>-398.14137525822275</v>
      </c>
      <c r="BT205" s="107">
        <f t="shared" si="206"/>
        <v>1895.3686247417775</v>
      </c>
      <c r="BU205" s="107">
        <f t="shared" si="206"/>
        <v>3602.5786247417773</v>
      </c>
      <c r="BV205" s="107">
        <f t="shared" si="206"/>
        <v>3986.358624741777</v>
      </c>
      <c r="BW205" s="107">
        <f t="shared" si="206"/>
        <v>4793.1786247417767</v>
      </c>
      <c r="BX205" s="107">
        <f t="shared" si="206"/>
        <v>6425.9386247417769</v>
      </c>
      <c r="BY205" s="107">
        <f t="shared" si="206"/>
        <v>8728.2786247417771</v>
      </c>
      <c r="BZ205" s="107">
        <f t="shared" si="206"/>
        <v>11788.378624741777</v>
      </c>
      <c r="CA205" s="107">
        <f t="shared" si="206"/>
        <v>16767.618624741779</v>
      </c>
      <c r="CB205" s="107">
        <f t="shared" si="206"/>
        <v>19035.250000000004</v>
      </c>
      <c r="CC205" s="107">
        <f t="shared" si="206"/>
        <v>26080.110000000004</v>
      </c>
      <c r="CD205" s="107">
        <f t="shared" si="206"/>
        <v>32630.330000000005</v>
      </c>
      <c r="CE205" s="107">
        <f t="shared" si="206"/>
        <v>39657.140000000007</v>
      </c>
      <c r="CF205" s="107">
        <f t="shared" si="206"/>
        <v>47299.840000000004</v>
      </c>
      <c r="CG205" s="107">
        <f t="shared" si="206"/>
        <v>53437.01</v>
      </c>
      <c r="CH205" s="107">
        <f t="shared" si="206"/>
        <v>58585.97</v>
      </c>
      <c r="CI205" s="107">
        <f t="shared" si="206"/>
        <v>64185.98</v>
      </c>
      <c r="CJ205" s="107">
        <f t="shared" si="206"/>
        <v>64185.98</v>
      </c>
      <c r="CK205" s="107">
        <f t="shared" si="206"/>
        <v>64185.98</v>
      </c>
      <c r="CL205" s="107">
        <f t="shared" si="206"/>
        <v>64185.98</v>
      </c>
      <c r="CM205" s="107">
        <f t="shared" si="206"/>
        <v>64185.98</v>
      </c>
    </row>
    <row r="206" spans="1:91" x14ac:dyDescent="0.2"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  <c r="CF206" s="112"/>
      <c r="CG206" s="112"/>
      <c r="CH206" s="112"/>
      <c r="CI206" s="107"/>
      <c r="CJ206" s="107"/>
      <c r="CK206" s="107"/>
      <c r="CL206" s="107"/>
      <c r="CM206" s="107"/>
    </row>
    <row r="207" spans="1:91" x14ac:dyDescent="0.2">
      <c r="A207" s="98" t="s">
        <v>279</v>
      </c>
      <c r="C207" s="112">
        <v>18237401</v>
      </c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108"/>
      <c r="BB207" s="108"/>
      <c r="BC207" s="108"/>
      <c r="BD207" s="108"/>
      <c r="BE207" s="108"/>
      <c r="BF207" s="108"/>
      <c r="BG207" s="108"/>
      <c r="BH207" s="108"/>
      <c r="BI207" s="108"/>
      <c r="BJ207" s="108"/>
      <c r="BK207" s="108"/>
      <c r="BL207" s="108"/>
      <c r="BM207" s="108"/>
      <c r="BN207" s="108"/>
      <c r="BO207" s="108"/>
      <c r="BP207" s="108"/>
      <c r="BQ207" s="108"/>
      <c r="BR207" s="108"/>
      <c r="BS207" s="108"/>
      <c r="BT207" s="108"/>
      <c r="BU207" s="108"/>
      <c r="BV207" s="108"/>
      <c r="BW207" s="108"/>
      <c r="BX207" s="108"/>
      <c r="BY207" s="108"/>
      <c r="BZ207" s="108"/>
      <c r="CA207" s="108"/>
      <c r="CB207" s="108"/>
      <c r="CC207" s="108"/>
      <c r="CD207" s="108"/>
      <c r="CE207" s="108"/>
      <c r="CF207" s="108"/>
      <c r="CG207" s="108"/>
      <c r="CH207" s="108"/>
      <c r="CL207" s="25"/>
      <c r="CM207" s="25"/>
    </row>
    <row r="208" spans="1:91" x14ac:dyDescent="0.2">
      <c r="B208" s="39" t="s">
        <v>251</v>
      </c>
      <c r="C208" s="112">
        <v>25400691</v>
      </c>
      <c r="D208" s="107">
        <v>0</v>
      </c>
      <c r="E208" s="107">
        <f t="shared" ref="E208:AJ208" si="207">D213</f>
        <v>0</v>
      </c>
      <c r="F208" s="107">
        <f t="shared" si="207"/>
        <v>0</v>
      </c>
      <c r="G208" s="107">
        <f t="shared" si="207"/>
        <v>0</v>
      </c>
      <c r="H208" s="107">
        <f t="shared" si="207"/>
        <v>0</v>
      </c>
      <c r="I208" s="107">
        <f t="shared" si="207"/>
        <v>0</v>
      </c>
      <c r="J208" s="107">
        <f t="shared" si="207"/>
        <v>0</v>
      </c>
      <c r="K208" s="107">
        <f t="shared" si="207"/>
        <v>0</v>
      </c>
      <c r="L208" s="107">
        <f t="shared" si="207"/>
        <v>0</v>
      </c>
      <c r="M208" s="107">
        <f t="shared" si="207"/>
        <v>0</v>
      </c>
      <c r="N208" s="107">
        <f t="shared" si="207"/>
        <v>0</v>
      </c>
      <c r="O208" s="107">
        <f t="shared" si="207"/>
        <v>0</v>
      </c>
      <c r="P208" s="107">
        <f t="shared" si="207"/>
        <v>0</v>
      </c>
      <c r="Q208" s="107">
        <f t="shared" si="207"/>
        <v>0</v>
      </c>
      <c r="R208" s="107">
        <f t="shared" si="207"/>
        <v>0</v>
      </c>
      <c r="S208" s="107">
        <f t="shared" si="207"/>
        <v>0</v>
      </c>
      <c r="T208" s="107">
        <f t="shared" si="207"/>
        <v>0</v>
      </c>
      <c r="U208" s="107">
        <f t="shared" si="207"/>
        <v>0</v>
      </c>
      <c r="V208" s="107">
        <f t="shared" si="207"/>
        <v>0</v>
      </c>
      <c r="W208" s="107">
        <f t="shared" si="207"/>
        <v>0</v>
      </c>
      <c r="X208" s="107">
        <f t="shared" si="207"/>
        <v>0</v>
      </c>
      <c r="Y208" s="107">
        <f t="shared" si="207"/>
        <v>0</v>
      </c>
      <c r="Z208" s="107">
        <f t="shared" si="207"/>
        <v>0</v>
      </c>
      <c r="AA208" s="107">
        <f t="shared" si="207"/>
        <v>0</v>
      </c>
      <c r="AB208" s="107">
        <f t="shared" si="207"/>
        <v>0</v>
      </c>
      <c r="AC208" s="107">
        <f t="shared" si="207"/>
        <v>0</v>
      </c>
      <c r="AD208" s="107">
        <f t="shared" si="207"/>
        <v>0</v>
      </c>
      <c r="AE208" s="107">
        <f t="shared" si="207"/>
        <v>0</v>
      </c>
      <c r="AF208" s="107">
        <f t="shared" si="207"/>
        <v>0</v>
      </c>
      <c r="AG208" s="107">
        <f t="shared" si="207"/>
        <v>0</v>
      </c>
      <c r="AH208" s="107">
        <f t="shared" si="207"/>
        <v>0</v>
      </c>
      <c r="AI208" s="107">
        <f t="shared" si="207"/>
        <v>0</v>
      </c>
      <c r="AJ208" s="107">
        <f t="shared" si="207"/>
        <v>0</v>
      </c>
      <c r="AK208" s="107">
        <f t="shared" ref="AK208:BP208" si="208">AJ213</f>
        <v>0</v>
      </c>
      <c r="AL208" s="107">
        <f t="shared" si="208"/>
        <v>0</v>
      </c>
      <c r="AM208" s="107">
        <f t="shared" si="208"/>
        <v>0</v>
      </c>
      <c r="AN208" s="107">
        <f t="shared" si="208"/>
        <v>0</v>
      </c>
      <c r="AO208" s="107">
        <f t="shared" si="208"/>
        <v>0</v>
      </c>
      <c r="AP208" s="107">
        <f t="shared" si="208"/>
        <v>0</v>
      </c>
      <c r="AQ208" s="107">
        <f t="shared" si="208"/>
        <v>0</v>
      </c>
      <c r="AR208" s="107">
        <f t="shared" si="208"/>
        <v>0</v>
      </c>
      <c r="AS208" s="107">
        <f t="shared" si="208"/>
        <v>0</v>
      </c>
      <c r="AT208" s="107">
        <f t="shared" si="208"/>
        <v>0</v>
      </c>
      <c r="AU208" s="107">
        <f t="shared" si="208"/>
        <v>0</v>
      </c>
      <c r="AV208" s="107">
        <f t="shared" si="208"/>
        <v>0</v>
      </c>
      <c r="AW208" s="107">
        <f t="shared" si="208"/>
        <v>0</v>
      </c>
      <c r="AX208" s="107">
        <f t="shared" si="208"/>
        <v>0</v>
      </c>
      <c r="AY208" s="107">
        <f t="shared" si="208"/>
        <v>0</v>
      </c>
      <c r="AZ208" s="107">
        <f t="shared" si="208"/>
        <v>0</v>
      </c>
      <c r="BA208" s="107">
        <f t="shared" si="208"/>
        <v>0</v>
      </c>
      <c r="BB208" s="107">
        <f t="shared" si="208"/>
        <v>0</v>
      </c>
      <c r="BC208" s="107">
        <f t="shared" si="208"/>
        <v>0</v>
      </c>
      <c r="BD208" s="107">
        <f t="shared" si="208"/>
        <v>0</v>
      </c>
      <c r="BE208" s="107">
        <f t="shared" si="208"/>
        <v>0</v>
      </c>
      <c r="BF208" s="107">
        <f t="shared" si="208"/>
        <v>0</v>
      </c>
      <c r="BG208" s="107">
        <f t="shared" si="208"/>
        <v>0</v>
      </c>
      <c r="BH208" s="107">
        <f t="shared" si="208"/>
        <v>0</v>
      </c>
      <c r="BI208" s="107">
        <f t="shared" si="208"/>
        <v>0</v>
      </c>
      <c r="BJ208" s="107">
        <f t="shared" si="208"/>
        <v>0</v>
      </c>
      <c r="BK208" s="107">
        <f t="shared" si="208"/>
        <v>0</v>
      </c>
      <c r="BL208" s="107">
        <f t="shared" si="208"/>
        <v>-40.18143303371297</v>
      </c>
      <c r="BM208" s="107">
        <f t="shared" si="208"/>
        <v>47514.417704966283</v>
      </c>
      <c r="BN208" s="107">
        <f t="shared" si="208"/>
        <v>51793.967704966286</v>
      </c>
      <c r="BO208" s="107">
        <f t="shared" si="208"/>
        <v>55855.977704966288</v>
      </c>
      <c r="BP208" s="107">
        <f t="shared" si="208"/>
        <v>60008.717704966286</v>
      </c>
      <c r="BQ208" s="107">
        <f t="shared" ref="BQ208:CM208" si="209">BP213</f>
        <v>18148.190000000002</v>
      </c>
      <c r="BR208" s="107">
        <f t="shared" si="209"/>
        <v>20893.750000000004</v>
      </c>
      <c r="BS208" s="107">
        <f t="shared" si="209"/>
        <v>23517.58</v>
      </c>
      <c r="BT208" s="107">
        <f t="shared" si="209"/>
        <v>25878.600000000002</v>
      </c>
      <c r="BU208" s="107">
        <f t="shared" si="209"/>
        <v>27995.270000000004</v>
      </c>
      <c r="BV208" s="107">
        <f t="shared" si="209"/>
        <v>29999.530000000002</v>
      </c>
      <c r="BW208" s="107">
        <f t="shared" si="209"/>
        <v>31756.590000000004</v>
      </c>
      <c r="BX208" s="107">
        <f t="shared" si="209"/>
        <v>33274.320000000007</v>
      </c>
      <c r="BY208" s="107">
        <f t="shared" si="209"/>
        <v>34628.530000000006</v>
      </c>
      <c r="BZ208" s="107">
        <f t="shared" si="209"/>
        <v>35698.160000000003</v>
      </c>
      <c r="CA208" s="107">
        <f t="shared" si="209"/>
        <v>36477.570000000007</v>
      </c>
      <c r="CB208" s="107">
        <f t="shared" si="209"/>
        <v>37022.590000000004</v>
      </c>
      <c r="CC208" s="107">
        <f t="shared" si="209"/>
        <v>4140.6899999999951</v>
      </c>
      <c r="CD208" s="107">
        <f t="shared" si="209"/>
        <v>4501.4199999999946</v>
      </c>
      <c r="CE208" s="107">
        <f t="shared" si="209"/>
        <v>4833.7999999999947</v>
      </c>
      <c r="CF208" s="107">
        <f t="shared" si="209"/>
        <v>5129.7199999999948</v>
      </c>
      <c r="CG208" s="107">
        <f t="shared" si="209"/>
        <v>5393.2799999999952</v>
      </c>
      <c r="CH208" s="107">
        <f t="shared" si="209"/>
        <v>5626.0499999999956</v>
      </c>
      <c r="CI208" s="107">
        <f t="shared" si="209"/>
        <v>5823.1599999999953</v>
      </c>
      <c r="CJ208" s="107">
        <f t="shared" si="209"/>
        <v>5989.3999999999951</v>
      </c>
      <c r="CK208" s="107">
        <f t="shared" si="209"/>
        <v>5989.3999999999951</v>
      </c>
      <c r="CL208" s="107">
        <f t="shared" si="209"/>
        <v>5989.3999999999951</v>
      </c>
      <c r="CM208" s="107">
        <f t="shared" si="209"/>
        <v>5989.3999999999951</v>
      </c>
    </row>
    <row r="209" spans="1:91" x14ac:dyDescent="0.2">
      <c r="A209" s="113"/>
      <c r="B209" s="108" t="s">
        <v>252</v>
      </c>
      <c r="C209" s="108"/>
      <c r="D209" s="251">
        <v>0</v>
      </c>
      <c r="E209" s="251">
        <v>0</v>
      </c>
      <c r="F209" s="251">
        <v>0</v>
      </c>
      <c r="G209" s="251">
        <v>0</v>
      </c>
      <c r="H209" s="251">
        <v>0</v>
      </c>
      <c r="I209" s="251">
        <v>0</v>
      </c>
      <c r="J209" s="251">
        <v>0</v>
      </c>
      <c r="K209" s="251">
        <v>0</v>
      </c>
      <c r="L209" s="251">
        <v>0</v>
      </c>
      <c r="M209" s="251">
        <v>0</v>
      </c>
      <c r="N209" s="251">
        <v>0</v>
      </c>
      <c r="O209" s="251">
        <v>0</v>
      </c>
      <c r="P209" s="251">
        <v>0</v>
      </c>
      <c r="Q209" s="251">
        <v>0</v>
      </c>
      <c r="R209" s="251">
        <v>0</v>
      </c>
      <c r="S209" s="251">
        <v>0</v>
      </c>
      <c r="T209" s="251">
        <v>0</v>
      </c>
      <c r="U209" s="251">
        <v>0</v>
      </c>
      <c r="V209" s="251">
        <v>0</v>
      </c>
      <c r="W209" s="251">
        <v>0</v>
      </c>
      <c r="X209" s="251">
        <v>0</v>
      </c>
      <c r="Y209" s="251">
        <v>0</v>
      </c>
      <c r="Z209" s="251">
        <v>0</v>
      </c>
      <c r="AA209" s="251">
        <v>0</v>
      </c>
      <c r="AB209" s="251">
        <v>0</v>
      </c>
      <c r="AC209" s="251">
        <v>0</v>
      </c>
      <c r="AD209" s="251">
        <v>0</v>
      </c>
      <c r="AE209" s="251">
        <v>0</v>
      </c>
      <c r="AF209" s="251">
        <v>0</v>
      </c>
      <c r="AG209" s="251">
        <v>0</v>
      </c>
      <c r="AH209" s="251">
        <v>0</v>
      </c>
      <c r="AI209" s="251">
        <v>0</v>
      </c>
      <c r="AJ209" s="251">
        <v>0</v>
      </c>
      <c r="AK209" s="251">
        <v>0</v>
      </c>
      <c r="AL209" s="251">
        <v>0</v>
      </c>
      <c r="AM209" s="251">
        <v>0</v>
      </c>
      <c r="AN209" s="251">
        <v>0</v>
      </c>
      <c r="AO209" s="251">
        <v>0</v>
      </c>
      <c r="AP209" s="251">
        <v>0</v>
      </c>
      <c r="AQ209" s="251">
        <v>0</v>
      </c>
      <c r="AR209" s="251">
        <v>0</v>
      </c>
      <c r="AS209" s="251">
        <v>0</v>
      </c>
      <c r="AT209" s="251">
        <v>0</v>
      </c>
      <c r="AU209" s="251">
        <v>0</v>
      </c>
      <c r="AV209" s="251">
        <v>0</v>
      </c>
      <c r="AW209" s="251">
        <v>0</v>
      </c>
      <c r="AX209" s="251">
        <v>0</v>
      </c>
      <c r="AY209" s="251">
        <v>0</v>
      </c>
      <c r="AZ209" s="251">
        <v>0</v>
      </c>
      <c r="BA209" s="251">
        <v>0</v>
      </c>
      <c r="BB209" s="251">
        <v>0</v>
      </c>
      <c r="BC209" s="251">
        <v>0</v>
      </c>
      <c r="BD209" s="251">
        <v>0</v>
      </c>
      <c r="BE209" s="251">
        <v>0</v>
      </c>
      <c r="BF209" s="251">
        <v>0</v>
      </c>
      <c r="BG209" s="251">
        <v>0</v>
      </c>
      <c r="BH209" s="251">
        <v>0</v>
      </c>
      <c r="BI209" s="251">
        <v>0</v>
      </c>
      <c r="BJ209" s="251">
        <v>0</v>
      </c>
      <c r="BK209" s="251">
        <v>0</v>
      </c>
      <c r="BL209" s="251">
        <v>0</v>
      </c>
      <c r="BM209" s="251">
        <v>0</v>
      </c>
      <c r="BN209" s="251">
        <v>0</v>
      </c>
      <c r="BO209" s="251">
        <v>0</v>
      </c>
      <c r="BP209" s="251">
        <v>-45312.897704966286</v>
      </c>
      <c r="BQ209" s="251">
        <v>0</v>
      </c>
      <c r="BR209" s="251">
        <v>0</v>
      </c>
      <c r="BS209" s="251">
        <v>0</v>
      </c>
      <c r="BT209" s="251">
        <v>0</v>
      </c>
      <c r="BU209" s="251">
        <v>0</v>
      </c>
      <c r="BV209" s="251">
        <v>0</v>
      </c>
      <c r="BW209" s="251">
        <v>0</v>
      </c>
      <c r="BX209" s="251">
        <v>0</v>
      </c>
      <c r="BY209" s="251">
        <v>0</v>
      </c>
      <c r="BZ209" s="251">
        <v>0</v>
      </c>
      <c r="CA209" s="251">
        <v>0</v>
      </c>
      <c r="CB209" s="251">
        <v>-33274.320000000007</v>
      </c>
      <c r="CC209" s="251">
        <v>0</v>
      </c>
      <c r="CD209" s="251">
        <v>0</v>
      </c>
      <c r="CE209" s="251">
        <v>0</v>
      </c>
      <c r="CF209" s="251">
        <v>0</v>
      </c>
      <c r="CG209" s="251">
        <v>0</v>
      </c>
      <c r="CH209" s="251">
        <v>0</v>
      </c>
      <c r="CI209" s="251">
        <v>0</v>
      </c>
      <c r="CJ209" s="251"/>
      <c r="CK209" s="251"/>
      <c r="CL209" s="251"/>
      <c r="CM209" s="251"/>
    </row>
    <row r="210" spans="1:91" x14ac:dyDescent="0.2">
      <c r="A210" s="113"/>
      <c r="B210" s="108" t="s">
        <v>274</v>
      </c>
      <c r="C210" s="108"/>
      <c r="D210" s="251">
        <v>0</v>
      </c>
      <c r="E210" s="251">
        <v>0</v>
      </c>
      <c r="F210" s="251">
        <v>0</v>
      </c>
      <c r="G210" s="251">
        <v>0</v>
      </c>
      <c r="H210" s="251">
        <v>0</v>
      </c>
      <c r="I210" s="251">
        <v>0</v>
      </c>
      <c r="J210" s="251">
        <v>0</v>
      </c>
      <c r="K210" s="251">
        <v>0</v>
      </c>
      <c r="L210" s="251">
        <v>0</v>
      </c>
      <c r="M210" s="251">
        <v>0</v>
      </c>
      <c r="N210" s="251">
        <v>0</v>
      </c>
      <c r="O210" s="251">
        <v>0</v>
      </c>
      <c r="P210" s="251">
        <v>0</v>
      </c>
      <c r="Q210" s="251">
        <v>0</v>
      </c>
      <c r="R210" s="251">
        <v>0</v>
      </c>
      <c r="S210" s="251">
        <v>0</v>
      </c>
      <c r="T210" s="251">
        <v>0</v>
      </c>
      <c r="U210" s="251">
        <v>0</v>
      </c>
      <c r="V210" s="251">
        <v>0</v>
      </c>
      <c r="W210" s="251">
        <v>0</v>
      </c>
      <c r="X210" s="251">
        <v>0</v>
      </c>
      <c r="Y210" s="251">
        <v>0</v>
      </c>
      <c r="Z210" s="251">
        <v>0</v>
      </c>
      <c r="AA210" s="251">
        <v>0</v>
      </c>
      <c r="AB210" s="251">
        <v>0</v>
      </c>
      <c r="AC210" s="251">
        <v>0</v>
      </c>
      <c r="AD210" s="251">
        <v>0</v>
      </c>
      <c r="AE210" s="251">
        <v>0</v>
      </c>
      <c r="AF210" s="251">
        <v>0</v>
      </c>
      <c r="AG210" s="251">
        <v>0</v>
      </c>
      <c r="AH210" s="251">
        <v>0</v>
      </c>
      <c r="AI210" s="251">
        <v>0</v>
      </c>
      <c r="AJ210" s="251">
        <v>0</v>
      </c>
      <c r="AK210" s="251">
        <v>0</v>
      </c>
      <c r="AL210" s="251">
        <v>0</v>
      </c>
      <c r="AM210" s="251">
        <v>0</v>
      </c>
      <c r="AN210" s="251">
        <v>0</v>
      </c>
      <c r="AO210" s="251">
        <v>0</v>
      </c>
      <c r="AP210" s="251">
        <v>0</v>
      </c>
      <c r="AQ210" s="251">
        <v>0</v>
      </c>
      <c r="AR210" s="251">
        <v>0</v>
      </c>
      <c r="AS210" s="251">
        <v>0</v>
      </c>
      <c r="AT210" s="251">
        <v>0</v>
      </c>
      <c r="AU210" s="251">
        <v>0</v>
      </c>
      <c r="AV210" s="251">
        <v>0</v>
      </c>
      <c r="AW210" s="251">
        <v>0</v>
      </c>
      <c r="AX210" s="251">
        <v>0</v>
      </c>
      <c r="AY210" s="251">
        <v>0</v>
      </c>
      <c r="AZ210" s="251">
        <v>0</v>
      </c>
      <c r="BA210" s="251">
        <v>0</v>
      </c>
      <c r="BB210" s="251">
        <v>0</v>
      </c>
      <c r="BC210" s="251">
        <v>0</v>
      </c>
      <c r="BD210" s="251">
        <v>0</v>
      </c>
      <c r="BE210" s="251">
        <v>0</v>
      </c>
      <c r="BF210" s="251">
        <v>0</v>
      </c>
      <c r="BG210" s="251">
        <v>0</v>
      </c>
      <c r="BH210" s="251">
        <v>0</v>
      </c>
      <c r="BI210" s="251">
        <v>0</v>
      </c>
      <c r="BJ210" s="251">
        <v>0</v>
      </c>
      <c r="BK210" s="251">
        <v>0</v>
      </c>
      <c r="BL210" s="251">
        <v>45353.079138000001</v>
      </c>
      <c r="BM210" s="251">
        <v>0</v>
      </c>
      <c r="BN210" s="251">
        <v>0</v>
      </c>
      <c r="BO210" s="251">
        <v>0</v>
      </c>
      <c r="BP210" s="251">
        <v>0</v>
      </c>
      <c r="BQ210" s="251">
        <v>0</v>
      </c>
      <c r="BR210" s="251">
        <v>0</v>
      </c>
      <c r="BS210" s="251">
        <v>0</v>
      </c>
      <c r="BT210" s="251">
        <v>0</v>
      </c>
      <c r="BU210" s="251">
        <v>0</v>
      </c>
      <c r="BV210" s="251">
        <v>0</v>
      </c>
      <c r="BW210" s="251">
        <v>0</v>
      </c>
      <c r="BX210" s="251">
        <v>0</v>
      </c>
      <c r="BY210" s="251">
        <v>0</v>
      </c>
      <c r="BZ210" s="251">
        <v>0</v>
      </c>
      <c r="CA210" s="251">
        <v>0</v>
      </c>
      <c r="CB210" s="251">
        <v>0</v>
      </c>
      <c r="CC210" s="251">
        <v>0</v>
      </c>
      <c r="CD210" s="251">
        <v>0</v>
      </c>
      <c r="CE210" s="251">
        <v>0</v>
      </c>
      <c r="CF210" s="251">
        <v>0</v>
      </c>
      <c r="CG210" s="251">
        <v>0</v>
      </c>
      <c r="CH210" s="251">
        <v>0</v>
      </c>
      <c r="CI210" s="251">
        <v>0</v>
      </c>
      <c r="CJ210" s="251"/>
      <c r="CK210" s="251"/>
      <c r="CL210" s="251"/>
      <c r="CM210" s="251"/>
    </row>
    <row r="211" spans="1:91" x14ac:dyDescent="0.2">
      <c r="A211" s="108"/>
      <c r="B211" s="108" t="s">
        <v>272</v>
      </c>
      <c r="C211" s="116"/>
      <c r="D211" s="251">
        <v>0</v>
      </c>
      <c r="E211" s="251">
        <v>0</v>
      </c>
      <c r="F211" s="251">
        <v>0</v>
      </c>
      <c r="G211" s="251">
        <v>0</v>
      </c>
      <c r="H211" s="251">
        <v>0</v>
      </c>
      <c r="I211" s="251">
        <v>0</v>
      </c>
      <c r="J211" s="251">
        <v>0</v>
      </c>
      <c r="K211" s="251">
        <v>0</v>
      </c>
      <c r="L211" s="251">
        <v>0</v>
      </c>
      <c r="M211" s="251">
        <v>0</v>
      </c>
      <c r="N211" s="251">
        <v>0</v>
      </c>
      <c r="O211" s="251">
        <v>0</v>
      </c>
      <c r="P211" s="251">
        <v>0</v>
      </c>
      <c r="Q211" s="251">
        <v>0</v>
      </c>
      <c r="R211" s="251">
        <v>0</v>
      </c>
      <c r="S211" s="251">
        <v>0</v>
      </c>
      <c r="T211" s="251">
        <v>0</v>
      </c>
      <c r="U211" s="251">
        <v>0</v>
      </c>
      <c r="V211" s="251">
        <v>0</v>
      </c>
      <c r="W211" s="251">
        <v>0</v>
      </c>
      <c r="X211" s="251">
        <v>0</v>
      </c>
      <c r="Y211" s="251">
        <v>0</v>
      </c>
      <c r="Z211" s="251">
        <v>0</v>
      </c>
      <c r="AA211" s="251">
        <v>0</v>
      </c>
      <c r="AB211" s="251">
        <v>0</v>
      </c>
      <c r="AC211" s="251">
        <v>0</v>
      </c>
      <c r="AD211" s="251">
        <v>0</v>
      </c>
      <c r="AE211" s="251">
        <v>0</v>
      </c>
      <c r="AF211" s="251">
        <v>0</v>
      </c>
      <c r="AG211" s="251">
        <v>0</v>
      </c>
      <c r="AH211" s="251">
        <v>0</v>
      </c>
      <c r="AI211" s="251">
        <v>0</v>
      </c>
      <c r="AJ211" s="251">
        <v>0</v>
      </c>
      <c r="AK211" s="251">
        <v>0</v>
      </c>
      <c r="AL211" s="251">
        <v>0</v>
      </c>
      <c r="AM211" s="251">
        <v>0</v>
      </c>
      <c r="AN211" s="251">
        <v>0</v>
      </c>
      <c r="AO211" s="251">
        <v>0</v>
      </c>
      <c r="AP211" s="251">
        <v>0</v>
      </c>
      <c r="AQ211" s="251">
        <v>0</v>
      </c>
      <c r="AR211" s="251">
        <v>0</v>
      </c>
      <c r="AS211" s="251">
        <v>0</v>
      </c>
      <c r="AT211" s="251">
        <v>0</v>
      </c>
      <c r="AU211" s="251">
        <v>0</v>
      </c>
      <c r="AV211" s="251">
        <v>0</v>
      </c>
      <c r="AW211" s="251">
        <v>0</v>
      </c>
      <c r="AX211" s="251">
        <v>0</v>
      </c>
      <c r="AY211" s="251">
        <v>0</v>
      </c>
      <c r="AZ211" s="251">
        <v>0</v>
      </c>
      <c r="BA211" s="251">
        <v>0</v>
      </c>
      <c r="BB211" s="251">
        <v>0</v>
      </c>
      <c r="BC211" s="251">
        <v>0</v>
      </c>
      <c r="BD211" s="251">
        <v>0</v>
      </c>
      <c r="BE211" s="251">
        <v>0</v>
      </c>
      <c r="BF211" s="251">
        <v>0</v>
      </c>
      <c r="BG211" s="251">
        <v>0</v>
      </c>
      <c r="BH211" s="251">
        <v>0</v>
      </c>
      <c r="BI211" s="251">
        <v>0</v>
      </c>
      <c r="BJ211" s="251">
        <v>0</v>
      </c>
      <c r="BK211" s="251">
        <v>-40.18143303371297</v>
      </c>
      <c r="BL211" s="251">
        <v>2201.52</v>
      </c>
      <c r="BM211" s="251">
        <v>4279.55</v>
      </c>
      <c r="BN211" s="251">
        <v>4062.01</v>
      </c>
      <c r="BO211" s="251">
        <v>4152.74</v>
      </c>
      <c r="BP211" s="251">
        <v>3452.37</v>
      </c>
      <c r="BQ211" s="251">
        <v>2745.56</v>
      </c>
      <c r="BR211" s="251">
        <v>2623.83</v>
      </c>
      <c r="BS211" s="251">
        <v>2361.02</v>
      </c>
      <c r="BT211" s="251">
        <v>2116.67</v>
      </c>
      <c r="BU211" s="251">
        <v>2004.26</v>
      </c>
      <c r="BV211" s="251">
        <v>1757.06</v>
      </c>
      <c r="BW211" s="251">
        <v>1517.73</v>
      </c>
      <c r="BX211" s="109">
        <f>'Schedule 46&amp;49'!C12</f>
        <v>1354.21</v>
      </c>
      <c r="BY211" s="109">
        <f>'Schedule 46&amp;49'!D12</f>
        <v>1069.6300000000001</v>
      </c>
      <c r="BZ211" s="109">
        <f>'Schedule 46&amp;49'!E12</f>
        <v>779.41</v>
      </c>
      <c r="CA211" s="109">
        <f>'Schedule 46&amp;49'!F12</f>
        <v>545.02</v>
      </c>
      <c r="CB211" s="109">
        <f>'Schedule 46&amp;49'!G12</f>
        <v>392.42</v>
      </c>
      <c r="CC211" s="109">
        <f>'Schedule 46&amp;49'!H12</f>
        <v>360.73</v>
      </c>
      <c r="CD211" s="109">
        <f>'Schedule 46&amp;49'!I12</f>
        <v>332.38</v>
      </c>
      <c r="CE211" s="109">
        <f>'Schedule 46&amp;49'!J12</f>
        <v>295.92</v>
      </c>
      <c r="CF211" s="109">
        <f>'Schedule 46&amp;49'!K12</f>
        <v>263.56</v>
      </c>
      <c r="CG211" s="109">
        <f>'Schedule 46&amp;49'!L12</f>
        <v>232.77</v>
      </c>
      <c r="CH211" s="109">
        <f>'Schedule 46&amp;49'!M12</f>
        <v>197.11</v>
      </c>
      <c r="CI211" s="109">
        <f>'Schedule 46&amp;49'!N12</f>
        <v>166.24</v>
      </c>
      <c r="CJ211" s="109"/>
      <c r="CK211" s="109"/>
      <c r="CL211" s="251"/>
      <c r="CM211" s="251"/>
    </row>
    <row r="212" spans="1:91" x14ac:dyDescent="0.2">
      <c r="B212" s="39" t="s">
        <v>254</v>
      </c>
      <c r="D212" s="110">
        <f t="shared" ref="D212:AI212" si="210">SUM(D209:D211)</f>
        <v>0</v>
      </c>
      <c r="E212" s="110">
        <f t="shared" si="210"/>
        <v>0</v>
      </c>
      <c r="F212" s="110">
        <f t="shared" si="210"/>
        <v>0</v>
      </c>
      <c r="G212" s="110">
        <f t="shared" si="210"/>
        <v>0</v>
      </c>
      <c r="H212" s="110">
        <f t="shared" si="210"/>
        <v>0</v>
      </c>
      <c r="I212" s="110">
        <f t="shared" si="210"/>
        <v>0</v>
      </c>
      <c r="J212" s="110">
        <f t="shared" si="210"/>
        <v>0</v>
      </c>
      <c r="K212" s="110">
        <f t="shared" si="210"/>
        <v>0</v>
      </c>
      <c r="L212" s="110">
        <f t="shared" si="210"/>
        <v>0</v>
      </c>
      <c r="M212" s="110">
        <f t="shared" si="210"/>
        <v>0</v>
      </c>
      <c r="N212" s="110">
        <f t="shared" si="210"/>
        <v>0</v>
      </c>
      <c r="O212" s="110">
        <f t="shared" si="210"/>
        <v>0</v>
      </c>
      <c r="P212" s="110">
        <f t="shared" si="210"/>
        <v>0</v>
      </c>
      <c r="Q212" s="110">
        <f t="shared" si="210"/>
        <v>0</v>
      </c>
      <c r="R212" s="110">
        <f t="shared" si="210"/>
        <v>0</v>
      </c>
      <c r="S212" s="110">
        <f t="shared" si="210"/>
        <v>0</v>
      </c>
      <c r="T212" s="110">
        <f t="shared" si="210"/>
        <v>0</v>
      </c>
      <c r="U212" s="110">
        <f t="shared" si="210"/>
        <v>0</v>
      </c>
      <c r="V212" s="110">
        <f t="shared" si="210"/>
        <v>0</v>
      </c>
      <c r="W212" s="110">
        <f t="shared" si="210"/>
        <v>0</v>
      </c>
      <c r="X212" s="110">
        <f t="shared" si="210"/>
        <v>0</v>
      </c>
      <c r="Y212" s="110">
        <f t="shared" si="210"/>
        <v>0</v>
      </c>
      <c r="Z212" s="110">
        <f t="shared" si="210"/>
        <v>0</v>
      </c>
      <c r="AA212" s="110">
        <f t="shared" si="210"/>
        <v>0</v>
      </c>
      <c r="AB212" s="110">
        <f t="shared" si="210"/>
        <v>0</v>
      </c>
      <c r="AC212" s="110">
        <f t="shared" si="210"/>
        <v>0</v>
      </c>
      <c r="AD212" s="110">
        <f t="shared" si="210"/>
        <v>0</v>
      </c>
      <c r="AE212" s="110">
        <f t="shared" si="210"/>
        <v>0</v>
      </c>
      <c r="AF212" s="110">
        <f t="shared" si="210"/>
        <v>0</v>
      </c>
      <c r="AG212" s="110">
        <f t="shared" si="210"/>
        <v>0</v>
      </c>
      <c r="AH212" s="110">
        <f t="shared" si="210"/>
        <v>0</v>
      </c>
      <c r="AI212" s="110">
        <f t="shared" si="210"/>
        <v>0</v>
      </c>
      <c r="AJ212" s="110">
        <f t="shared" ref="AJ212:BO212" si="211">SUM(AJ209:AJ211)</f>
        <v>0</v>
      </c>
      <c r="AK212" s="110">
        <f t="shared" si="211"/>
        <v>0</v>
      </c>
      <c r="AL212" s="110">
        <f t="shared" si="211"/>
        <v>0</v>
      </c>
      <c r="AM212" s="110">
        <f t="shared" si="211"/>
        <v>0</v>
      </c>
      <c r="AN212" s="110">
        <f t="shared" si="211"/>
        <v>0</v>
      </c>
      <c r="AO212" s="110">
        <f t="shared" si="211"/>
        <v>0</v>
      </c>
      <c r="AP212" s="110">
        <f t="shared" si="211"/>
        <v>0</v>
      </c>
      <c r="AQ212" s="110">
        <f t="shared" si="211"/>
        <v>0</v>
      </c>
      <c r="AR212" s="110">
        <f t="shared" si="211"/>
        <v>0</v>
      </c>
      <c r="AS212" s="110">
        <f t="shared" si="211"/>
        <v>0</v>
      </c>
      <c r="AT212" s="110">
        <f t="shared" si="211"/>
        <v>0</v>
      </c>
      <c r="AU212" s="110">
        <f t="shared" si="211"/>
        <v>0</v>
      </c>
      <c r="AV212" s="110">
        <f t="shared" si="211"/>
        <v>0</v>
      </c>
      <c r="AW212" s="110">
        <f t="shared" si="211"/>
        <v>0</v>
      </c>
      <c r="AX212" s="110">
        <f t="shared" si="211"/>
        <v>0</v>
      </c>
      <c r="AY212" s="110">
        <f t="shared" si="211"/>
        <v>0</v>
      </c>
      <c r="AZ212" s="110">
        <f t="shared" si="211"/>
        <v>0</v>
      </c>
      <c r="BA212" s="110">
        <f t="shared" si="211"/>
        <v>0</v>
      </c>
      <c r="BB212" s="110">
        <f t="shared" si="211"/>
        <v>0</v>
      </c>
      <c r="BC212" s="110">
        <f t="shared" si="211"/>
        <v>0</v>
      </c>
      <c r="BD212" s="110">
        <f t="shared" si="211"/>
        <v>0</v>
      </c>
      <c r="BE212" s="110">
        <f t="shared" si="211"/>
        <v>0</v>
      </c>
      <c r="BF212" s="110">
        <f t="shared" si="211"/>
        <v>0</v>
      </c>
      <c r="BG212" s="110">
        <f t="shared" si="211"/>
        <v>0</v>
      </c>
      <c r="BH212" s="110">
        <f t="shared" si="211"/>
        <v>0</v>
      </c>
      <c r="BI212" s="110">
        <f t="shared" si="211"/>
        <v>0</v>
      </c>
      <c r="BJ212" s="110">
        <f t="shared" si="211"/>
        <v>0</v>
      </c>
      <c r="BK212" s="110">
        <f t="shared" si="211"/>
        <v>-40.18143303371297</v>
      </c>
      <c r="BL212" s="110">
        <f t="shared" si="211"/>
        <v>47554.599137999998</v>
      </c>
      <c r="BM212" s="110">
        <f t="shared" si="211"/>
        <v>4279.55</v>
      </c>
      <c r="BN212" s="110">
        <f t="shared" si="211"/>
        <v>4062.01</v>
      </c>
      <c r="BO212" s="110">
        <f t="shared" si="211"/>
        <v>4152.74</v>
      </c>
      <c r="BP212" s="110">
        <f t="shared" ref="BP212:CM212" si="212">SUM(BP209:BP211)</f>
        <v>-41860.527704966284</v>
      </c>
      <c r="BQ212" s="110">
        <f t="shared" si="212"/>
        <v>2745.56</v>
      </c>
      <c r="BR212" s="110">
        <f t="shared" si="212"/>
        <v>2623.83</v>
      </c>
      <c r="BS212" s="110">
        <f t="shared" si="212"/>
        <v>2361.02</v>
      </c>
      <c r="BT212" s="110">
        <f t="shared" si="212"/>
        <v>2116.67</v>
      </c>
      <c r="BU212" s="110">
        <f t="shared" si="212"/>
        <v>2004.26</v>
      </c>
      <c r="BV212" s="110">
        <f t="shared" si="212"/>
        <v>1757.06</v>
      </c>
      <c r="BW212" s="110">
        <f t="shared" si="212"/>
        <v>1517.73</v>
      </c>
      <c r="BX212" s="110">
        <f t="shared" si="212"/>
        <v>1354.21</v>
      </c>
      <c r="BY212" s="110">
        <f t="shared" si="212"/>
        <v>1069.6300000000001</v>
      </c>
      <c r="BZ212" s="110">
        <f t="shared" si="212"/>
        <v>779.41</v>
      </c>
      <c r="CA212" s="110">
        <f t="shared" si="212"/>
        <v>545.02</v>
      </c>
      <c r="CB212" s="110">
        <f t="shared" si="212"/>
        <v>-32881.900000000009</v>
      </c>
      <c r="CC212" s="110">
        <f t="shared" si="212"/>
        <v>360.73</v>
      </c>
      <c r="CD212" s="110">
        <f t="shared" si="212"/>
        <v>332.38</v>
      </c>
      <c r="CE212" s="110">
        <f t="shared" si="212"/>
        <v>295.92</v>
      </c>
      <c r="CF212" s="110">
        <f t="shared" si="212"/>
        <v>263.56</v>
      </c>
      <c r="CG212" s="110">
        <f t="shared" si="212"/>
        <v>232.77</v>
      </c>
      <c r="CH212" s="110">
        <f t="shared" si="212"/>
        <v>197.11</v>
      </c>
      <c r="CI212" s="110">
        <f t="shared" si="212"/>
        <v>166.24</v>
      </c>
      <c r="CJ212" s="110">
        <f t="shared" si="212"/>
        <v>0</v>
      </c>
      <c r="CK212" s="110">
        <f t="shared" si="212"/>
        <v>0</v>
      </c>
      <c r="CL212" s="110">
        <f t="shared" si="212"/>
        <v>0</v>
      </c>
      <c r="CM212" s="110">
        <f t="shared" si="212"/>
        <v>0</v>
      </c>
    </row>
    <row r="213" spans="1:91" s="25" customFormat="1" x14ac:dyDescent="0.2">
      <c r="B213" s="25" t="s">
        <v>255</v>
      </c>
      <c r="D213" s="107">
        <f t="shared" ref="D213:AI213" si="213">D208+D212</f>
        <v>0</v>
      </c>
      <c r="E213" s="107">
        <f t="shared" si="213"/>
        <v>0</v>
      </c>
      <c r="F213" s="107">
        <f t="shared" si="213"/>
        <v>0</v>
      </c>
      <c r="G213" s="107">
        <f t="shared" si="213"/>
        <v>0</v>
      </c>
      <c r="H213" s="107">
        <f t="shared" si="213"/>
        <v>0</v>
      </c>
      <c r="I213" s="107">
        <f t="shared" si="213"/>
        <v>0</v>
      </c>
      <c r="J213" s="107">
        <f t="shared" si="213"/>
        <v>0</v>
      </c>
      <c r="K213" s="107">
        <f t="shared" si="213"/>
        <v>0</v>
      </c>
      <c r="L213" s="107">
        <f t="shared" si="213"/>
        <v>0</v>
      </c>
      <c r="M213" s="107">
        <f t="shared" si="213"/>
        <v>0</v>
      </c>
      <c r="N213" s="107">
        <f t="shared" si="213"/>
        <v>0</v>
      </c>
      <c r="O213" s="107">
        <f t="shared" si="213"/>
        <v>0</v>
      </c>
      <c r="P213" s="107">
        <f t="shared" si="213"/>
        <v>0</v>
      </c>
      <c r="Q213" s="107">
        <f t="shared" si="213"/>
        <v>0</v>
      </c>
      <c r="R213" s="107">
        <f t="shared" si="213"/>
        <v>0</v>
      </c>
      <c r="S213" s="107">
        <f t="shared" si="213"/>
        <v>0</v>
      </c>
      <c r="T213" s="107">
        <f t="shared" si="213"/>
        <v>0</v>
      </c>
      <c r="U213" s="107">
        <f t="shared" si="213"/>
        <v>0</v>
      </c>
      <c r="V213" s="107">
        <f t="shared" si="213"/>
        <v>0</v>
      </c>
      <c r="W213" s="107">
        <f t="shared" si="213"/>
        <v>0</v>
      </c>
      <c r="X213" s="107">
        <f t="shared" si="213"/>
        <v>0</v>
      </c>
      <c r="Y213" s="107">
        <f t="shared" si="213"/>
        <v>0</v>
      </c>
      <c r="Z213" s="107">
        <f t="shared" si="213"/>
        <v>0</v>
      </c>
      <c r="AA213" s="107">
        <f t="shared" si="213"/>
        <v>0</v>
      </c>
      <c r="AB213" s="107">
        <f t="shared" si="213"/>
        <v>0</v>
      </c>
      <c r="AC213" s="107">
        <f t="shared" si="213"/>
        <v>0</v>
      </c>
      <c r="AD213" s="107">
        <f t="shared" si="213"/>
        <v>0</v>
      </c>
      <c r="AE213" s="107">
        <f t="shared" si="213"/>
        <v>0</v>
      </c>
      <c r="AF213" s="107">
        <f t="shared" si="213"/>
        <v>0</v>
      </c>
      <c r="AG213" s="107">
        <f t="shared" si="213"/>
        <v>0</v>
      </c>
      <c r="AH213" s="107">
        <f t="shared" si="213"/>
        <v>0</v>
      </c>
      <c r="AI213" s="107">
        <f t="shared" si="213"/>
        <v>0</v>
      </c>
      <c r="AJ213" s="107">
        <f t="shared" ref="AJ213:BO213" si="214">AJ208+AJ212</f>
        <v>0</v>
      </c>
      <c r="AK213" s="107">
        <f t="shared" si="214"/>
        <v>0</v>
      </c>
      <c r="AL213" s="107">
        <f t="shared" si="214"/>
        <v>0</v>
      </c>
      <c r="AM213" s="107">
        <f t="shared" si="214"/>
        <v>0</v>
      </c>
      <c r="AN213" s="107">
        <f t="shared" si="214"/>
        <v>0</v>
      </c>
      <c r="AO213" s="107">
        <f t="shared" si="214"/>
        <v>0</v>
      </c>
      <c r="AP213" s="107">
        <f t="shared" si="214"/>
        <v>0</v>
      </c>
      <c r="AQ213" s="107">
        <f t="shared" si="214"/>
        <v>0</v>
      </c>
      <c r="AR213" s="107">
        <f t="shared" si="214"/>
        <v>0</v>
      </c>
      <c r="AS213" s="107">
        <f t="shared" si="214"/>
        <v>0</v>
      </c>
      <c r="AT213" s="107">
        <f t="shared" si="214"/>
        <v>0</v>
      </c>
      <c r="AU213" s="107">
        <f t="shared" si="214"/>
        <v>0</v>
      </c>
      <c r="AV213" s="107">
        <f t="shared" si="214"/>
        <v>0</v>
      </c>
      <c r="AW213" s="107">
        <f t="shared" si="214"/>
        <v>0</v>
      </c>
      <c r="AX213" s="107">
        <f t="shared" si="214"/>
        <v>0</v>
      </c>
      <c r="AY213" s="107">
        <f t="shared" si="214"/>
        <v>0</v>
      </c>
      <c r="AZ213" s="107">
        <f t="shared" si="214"/>
        <v>0</v>
      </c>
      <c r="BA213" s="107">
        <f t="shared" si="214"/>
        <v>0</v>
      </c>
      <c r="BB213" s="107">
        <f t="shared" si="214"/>
        <v>0</v>
      </c>
      <c r="BC213" s="107">
        <f t="shared" si="214"/>
        <v>0</v>
      </c>
      <c r="BD213" s="107">
        <f t="shared" si="214"/>
        <v>0</v>
      </c>
      <c r="BE213" s="107">
        <f t="shared" si="214"/>
        <v>0</v>
      </c>
      <c r="BF213" s="107">
        <f t="shared" si="214"/>
        <v>0</v>
      </c>
      <c r="BG213" s="107">
        <f t="shared" si="214"/>
        <v>0</v>
      </c>
      <c r="BH213" s="107">
        <f t="shared" si="214"/>
        <v>0</v>
      </c>
      <c r="BI213" s="107">
        <f t="shared" si="214"/>
        <v>0</v>
      </c>
      <c r="BJ213" s="107">
        <f t="shared" si="214"/>
        <v>0</v>
      </c>
      <c r="BK213" s="107">
        <f t="shared" si="214"/>
        <v>-40.18143303371297</v>
      </c>
      <c r="BL213" s="107">
        <f t="shared" si="214"/>
        <v>47514.417704966283</v>
      </c>
      <c r="BM213" s="107">
        <f t="shared" si="214"/>
        <v>51793.967704966286</v>
      </c>
      <c r="BN213" s="107">
        <f t="shared" si="214"/>
        <v>55855.977704966288</v>
      </c>
      <c r="BO213" s="107">
        <f t="shared" si="214"/>
        <v>60008.717704966286</v>
      </c>
      <c r="BP213" s="107">
        <f t="shared" ref="BP213:CM213" si="215">BP208+BP212</f>
        <v>18148.190000000002</v>
      </c>
      <c r="BQ213" s="107">
        <f t="shared" si="215"/>
        <v>20893.750000000004</v>
      </c>
      <c r="BR213" s="107">
        <f t="shared" si="215"/>
        <v>23517.58</v>
      </c>
      <c r="BS213" s="107">
        <f t="shared" si="215"/>
        <v>25878.600000000002</v>
      </c>
      <c r="BT213" s="107">
        <f t="shared" si="215"/>
        <v>27995.270000000004</v>
      </c>
      <c r="BU213" s="107">
        <f t="shared" si="215"/>
        <v>29999.530000000002</v>
      </c>
      <c r="BV213" s="107">
        <f t="shared" si="215"/>
        <v>31756.590000000004</v>
      </c>
      <c r="BW213" s="107">
        <f t="shared" si="215"/>
        <v>33274.320000000007</v>
      </c>
      <c r="BX213" s="107">
        <f t="shared" si="215"/>
        <v>34628.530000000006</v>
      </c>
      <c r="BY213" s="107">
        <f t="shared" si="215"/>
        <v>35698.160000000003</v>
      </c>
      <c r="BZ213" s="107">
        <f t="shared" si="215"/>
        <v>36477.570000000007</v>
      </c>
      <c r="CA213" s="107">
        <f t="shared" si="215"/>
        <v>37022.590000000004</v>
      </c>
      <c r="CB213" s="107">
        <f t="shared" si="215"/>
        <v>4140.6899999999951</v>
      </c>
      <c r="CC213" s="107">
        <f t="shared" si="215"/>
        <v>4501.4199999999946</v>
      </c>
      <c r="CD213" s="107">
        <f t="shared" si="215"/>
        <v>4833.7999999999947</v>
      </c>
      <c r="CE213" s="107">
        <f t="shared" si="215"/>
        <v>5129.7199999999948</v>
      </c>
      <c r="CF213" s="107">
        <f t="shared" si="215"/>
        <v>5393.2799999999952</v>
      </c>
      <c r="CG213" s="107">
        <f t="shared" si="215"/>
        <v>5626.0499999999956</v>
      </c>
      <c r="CH213" s="107">
        <f t="shared" si="215"/>
        <v>5823.1599999999953</v>
      </c>
      <c r="CI213" s="107">
        <f t="shared" si="215"/>
        <v>5989.3999999999951</v>
      </c>
      <c r="CJ213" s="107">
        <f t="shared" si="215"/>
        <v>5989.3999999999951</v>
      </c>
      <c r="CK213" s="107">
        <f t="shared" si="215"/>
        <v>5989.3999999999951</v>
      </c>
      <c r="CL213" s="107">
        <f t="shared" si="215"/>
        <v>5989.3999999999951</v>
      </c>
      <c r="CM213" s="107">
        <f t="shared" si="215"/>
        <v>5989.3999999999951</v>
      </c>
    </row>
    <row r="214" spans="1:91" ht="10.9" customHeight="1" x14ac:dyDescent="0.2"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  <c r="BV214" s="106"/>
      <c r="BW214" s="106"/>
      <c r="BX214" s="106"/>
      <c r="BY214" s="106"/>
      <c r="BZ214" s="106"/>
      <c r="CA214" s="106"/>
      <c r="CB214" s="106"/>
      <c r="CC214" s="106"/>
      <c r="CD214" s="106"/>
      <c r="CE214" s="106"/>
      <c r="CF214" s="106"/>
      <c r="CG214" s="106"/>
      <c r="CH214" s="106"/>
      <c r="CI214" s="107"/>
      <c r="CJ214" s="107"/>
      <c r="CK214" s="107"/>
      <c r="CL214" s="107"/>
      <c r="CM214" s="107"/>
    </row>
    <row r="215" spans="1:91" x14ac:dyDescent="0.2">
      <c r="A215" s="104" t="s">
        <v>280</v>
      </c>
      <c r="B215" s="105"/>
      <c r="C215" s="105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17"/>
      <c r="BD215" s="117"/>
      <c r="BE215" s="117"/>
      <c r="BF215" s="117"/>
      <c r="BG215" s="117"/>
      <c r="BH215" s="117"/>
      <c r="BI215" s="117"/>
      <c r="BJ215" s="117"/>
      <c r="BK215" s="117"/>
      <c r="BL215" s="117"/>
      <c r="BM215" s="117"/>
      <c r="BN215" s="117"/>
      <c r="BO215" s="117"/>
      <c r="BP215" s="117"/>
      <c r="BQ215" s="117"/>
      <c r="BR215" s="117"/>
      <c r="BS215" s="117"/>
      <c r="BT215" s="117"/>
      <c r="BU215" s="117"/>
      <c r="BV215" s="117"/>
      <c r="BW215" s="117"/>
      <c r="BX215" s="117"/>
      <c r="BY215" s="117"/>
      <c r="BZ215" s="117"/>
      <c r="CA215" s="117"/>
      <c r="CB215" s="117"/>
      <c r="CC215" s="117"/>
      <c r="CD215" s="117"/>
      <c r="CE215" s="117"/>
      <c r="CF215" s="117"/>
      <c r="CG215" s="117"/>
      <c r="CH215" s="117"/>
      <c r="CI215" s="117"/>
      <c r="CJ215" s="117"/>
      <c r="CK215" s="117"/>
      <c r="CL215" s="117"/>
      <c r="CM215" s="117"/>
    </row>
    <row r="216" spans="1:91" x14ac:dyDescent="0.2">
      <c r="A216" s="4" t="s">
        <v>250</v>
      </c>
      <c r="C216" s="106">
        <v>18237451</v>
      </c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  <c r="BV216" s="106"/>
      <c r="BW216" s="106"/>
      <c r="BX216" s="106"/>
      <c r="BY216" s="106"/>
      <c r="BZ216" s="106"/>
      <c r="CA216" s="106"/>
      <c r="CB216" s="106"/>
      <c r="CC216" s="106"/>
      <c r="CD216" s="106"/>
      <c r="CE216" s="106"/>
      <c r="CF216" s="106"/>
      <c r="CG216" s="106"/>
      <c r="CH216" s="106"/>
    </row>
    <row r="217" spans="1:91" x14ac:dyDescent="0.2">
      <c r="B217" s="39" t="s">
        <v>251</v>
      </c>
      <c r="C217" s="106">
        <v>25400851</v>
      </c>
      <c r="D217" s="107">
        <f t="shared" ref="D217:AI217" si="216">C221</f>
        <v>0</v>
      </c>
      <c r="E217" s="107">
        <f t="shared" si="216"/>
        <v>0</v>
      </c>
      <c r="F217" s="107">
        <f t="shared" si="216"/>
        <v>0</v>
      </c>
      <c r="G217" s="107">
        <f t="shared" si="216"/>
        <v>0</v>
      </c>
      <c r="H217" s="107">
        <f t="shared" si="216"/>
        <v>0</v>
      </c>
      <c r="I217" s="107">
        <f t="shared" si="216"/>
        <v>0</v>
      </c>
      <c r="J217" s="107">
        <f t="shared" si="216"/>
        <v>0</v>
      </c>
      <c r="K217" s="107">
        <f t="shared" si="216"/>
        <v>0</v>
      </c>
      <c r="L217" s="107">
        <f t="shared" si="216"/>
        <v>0</v>
      </c>
      <c r="M217" s="107">
        <f t="shared" si="216"/>
        <v>0</v>
      </c>
      <c r="N217" s="107">
        <f t="shared" si="216"/>
        <v>0</v>
      </c>
      <c r="O217" s="107">
        <f t="shared" si="216"/>
        <v>0</v>
      </c>
      <c r="P217" s="107">
        <f t="shared" si="216"/>
        <v>0</v>
      </c>
      <c r="Q217" s="107">
        <f t="shared" si="216"/>
        <v>0</v>
      </c>
      <c r="R217" s="107">
        <f t="shared" si="216"/>
        <v>0</v>
      </c>
      <c r="S217" s="107">
        <f t="shared" si="216"/>
        <v>0</v>
      </c>
      <c r="T217" s="107">
        <f t="shared" si="216"/>
        <v>0</v>
      </c>
      <c r="U217" s="107">
        <f t="shared" si="216"/>
        <v>0</v>
      </c>
      <c r="V217" s="107">
        <f t="shared" si="216"/>
        <v>0</v>
      </c>
      <c r="W217" s="107">
        <f t="shared" si="216"/>
        <v>0</v>
      </c>
      <c r="X217" s="107">
        <f t="shared" si="216"/>
        <v>0</v>
      </c>
      <c r="Y217" s="107">
        <f t="shared" si="216"/>
        <v>0</v>
      </c>
      <c r="Z217" s="107">
        <f t="shared" si="216"/>
        <v>0</v>
      </c>
      <c r="AA217" s="107">
        <f t="shared" si="216"/>
        <v>0</v>
      </c>
      <c r="AB217" s="107">
        <f t="shared" si="216"/>
        <v>0</v>
      </c>
      <c r="AC217" s="107">
        <f t="shared" si="216"/>
        <v>0</v>
      </c>
      <c r="AD217" s="107">
        <f t="shared" si="216"/>
        <v>0</v>
      </c>
      <c r="AE217" s="107">
        <f t="shared" si="216"/>
        <v>0</v>
      </c>
      <c r="AF217" s="107">
        <f t="shared" si="216"/>
        <v>0</v>
      </c>
      <c r="AG217" s="107">
        <f t="shared" si="216"/>
        <v>0</v>
      </c>
      <c r="AH217" s="107">
        <f t="shared" si="216"/>
        <v>0</v>
      </c>
      <c r="AI217" s="107">
        <f t="shared" si="216"/>
        <v>0</v>
      </c>
      <c r="AJ217" s="107">
        <f t="shared" ref="AJ217:BO217" si="217">AI221</f>
        <v>0</v>
      </c>
      <c r="AK217" s="107">
        <f t="shared" si="217"/>
        <v>0</v>
      </c>
      <c r="AL217" s="107">
        <f t="shared" si="217"/>
        <v>0</v>
      </c>
      <c r="AM217" s="107">
        <f t="shared" si="217"/>
        <v>0</v>
      </c>
      <c r="AN217" s="107">
        <f t="shared" si="217"/>
        <v>0</v>
      </c>
      <c r="AO217" s="107">
        <f t="shared" si="217"/>
        <v>0</v>
      </c>
      <c r="AP217" s="107">
        <f t="shared" si="217"/>
        <v>0</v>
      </c>
      <c r="AQ217" s="107">
        <f t="shared" si="217"/>
        <v>0</v>
      </c>
      <c r="AR217" s="107">
        <f t="shared" si="217"/>
        <v>0</v>
      </c>
      <c r="AS217" s="107">
        <f t="shared" si="217"/>
        <v>0</v>
      </c>
      <c r="AT217" s="107">
        <f t="shared" si="217"/>
        <v>0</v>
      </c>
      <c r="AU217" s="107">
        <f t="shared" si="217"/>
        <v>0</v>
      </c>
      <c r="AV217" s="107">
        <f t="shared" si="217"/>
        <v>0</v>
      </c>
      <c r="AW217" s="107">
        <f t="shared" si="217"/>
        <v>0</v>
      </c>
      <c r="AX217" s="107">
        <f t="shared" si="217"/>
        <v>0</v>
      </c>
      <c r="AY217" s="107">
        <f t="shared" si="217"/>
        <v>0</v>
      </c>
      <c r="AZ217" s="107">
        <f t="shared" si="217"/>
        <v>0</v>
      </c>
      <c r="BA217" s="107">
        <f t="shared" si="217"/>
        <v>0</v>
      </c>
      <c r="BB217" s="107">
        <f t="shared" si="217"/>
        <v>0</v>
      </c>
      <c r="BC217" s="107">
        <f t="shared" si="217"/>
        <v>0</v>
      </c>
      <c r="BD217" s="107">
        <f t="shared" si="217"/>
        <v>0</v>
      </c>
      <c r="BE217" s="107">
        <f t="shared" si="217"/>
        <v>0</v>
      </c>
      <c r="BF217" s="107">
        <f t="shared" si="217"/>
        <v>0</v>
      </c>
      <c r="BG217" s="107">
        <f t="shared" si="217"/>
        <v>0</v>
      </c>
      <c r="BH217" s="107">
        <f t="shared" si="217"/>
        <v>0</v>
      </c>
      <c r="BI217" s="107">
        <f t="shared" si="217"/>
        <v>0</v>
      </c>
      <c r="BJ217" s="107">
        <f t="shared" si="217"/>
        <v>0</v>
      </c>
      <c r="BK217" s="107">
        <f t="shared" si="217"/>
        <v>0</v>
      </c>
      <c r="BL217" s="107">
        <f t="shared" si="217"/>
        <v>0</v>
      </c>
      <c r="BM217" s="107">
        <f t="shared" si="217"/>
        <v>0</v>
      </c>
      <c r="BN217" s="107">
        <f t="shared" si="217"/>
        <v>0</v>
      </c>
      <c r="BO217" s="107">
        <f t="shared" si="217"/>
        <v>0</v>
      </c>
      <c r="BP217" s="107">
        <f t="shared" ref="BP217:CM217" si="218">BO221</f>
        <v>0</v>
      </c>
      <c r="BQ217" s="107">
        <f t="shared" si="218"/>
        <v>-1148339.569315165</v>
      </c>
      <c r="BR217" s="107">
        <f t="shared" si="218"/>
        <v>-1072693.1393151651</v>
      </c>
      <c r="BS217" s="107">
        <f t="shared" si="218"/>
        <v>-987439.4993151651</v>
      </c>
      <c r="BT217" s="107">
        <f t="shared" si="218"/>
        <v>-906842.97931516508</v>
      </c>
      <c r="BU217" s="107">
        <f t="shared" si="218"/>
        <v>-832300.25931516511</v>
      </c>
      <c r="BV217" s="107">
        <f t="shared" si="218"/>
        <v>-737333.8693151651</v>
      </c>
      <c r="BW217" s="107">
        <f t="shared" si="218"/>
        <v>-624153.6293151651</v>
      </c>
      <c r="BX217" s="107">
        <f t="shared" si="218"/>
        <v>-484311.17931516509</v>
      </c>
      <c r="BY217" s="107">
        <f t="shared" si="218"/>
        <v>-349343.17931516509</v>
      </c>
      <c r="BZ217" s="107">
        <f t="shared" si="218"/>
        <v>-206588.26931516509</v>
      </c>
      <c r="CA217" s="107">
        <f t="shared" si="218"/>
        <v>-85903.729315165096</v>
      </c>
      <c r="CB217" s="107">
        <f t="shared" si="218"/>
        <v>9931.4506848348974</v>
      </c>
      <c r="CC217" s="107">
        <f t="shared" si="218"/>
        <v>-1426981.4393151647</v>
      </c>
      <c r="CD217" s="107">
        <f t="shared" si="218"/>
        <v>-1335180.5593151646</v>
      </c>
      <c r="CE217" s="107">
        <f t="shared" si="218"/>
        <v>-1242275.8493151646</v>
      </c>
      <c r="CF217" s="107">
        <f t="shared" si="218"/>
        <v>-1140382.4093151647</v>
      </c>
      <c r="CG217" s="107">
        <f t="shared" si="218"/>
        <v>-1047682.8793151646</v>
      </c>
      <c r="CH217" s="107">
        <f t="shared" si="218"/>
        <v>-918705.3393151646</v>
      </c>
      <c r="CI217" s="107">
        <f t="shared" si="218"/>
        <v>-779545.3393151646</v>
      </c>
      <c r="CJ217" s="107">
        <f t="shared" si="218"/>
        <v>-611699.4593151646</v>
      </c>
      <c r="CK217" s="107">
        <f t="shared" si="218"/>
        <v>-448677.29931516456</v>
      </c>
      <c r="CL217" s="107">
        <f t="shared" si="218"/>
        <v>-294739.02931516455</v>
      </c>
      <c r="CM217" s="107">
        <f t="shared" si="218"/>
        <v>-147884.95055267224</v>
      </c>
    </row>
    <row r="218" spans="1:91" x14ac:dyDescent="0.2">
      <c r="B218" s="108" t="s">
        <v>252</v>
      </c>
      <c r="C218" s="106"/>
      <c r="D218" s="251">
        <v>0</v>
      </c>
      <c r="E218" s="251">
        <v>0</v>
      </c>
      <c r="F218" s="251">
        <v>0</v>
      </c>
      <c r="G218" s="251">
        <v>0</v>
      </c>
      <c r="H218" s="251">
        <v>0</v>
      </c>
      <c r="I218" s="251">
        <v>0</v>
      </c>
      <c r="J218" s="251">
        <v>0</v>
      </c>
      <c r="K218" s="251">
        <v>0</v>
      </c>
      <c r="L218" s="251">
        <v>0</v>
      </c>
      <c r="M218" s="251">
        <v>0</v>
      </c>
      <c r="N218" s="251">
        <v>0</v>
      </c>
      <c r="O218" s="251">
        <v>0</v>
      </c>
      <c r="P218" s="251">
        <v>0</v>
      </c>
      <c r="Q218" s="251">
        <v>0</v>
      </c>
      <c r="R218" s="251">
        <v>0</v>
      </c>
      <c r="S218" s="251">
        <v>0</v>
      </c>
      <c r="T218" s="251">
        <v>0</v>
      </c>
      <c r="U218" s="251">
        <v>0</v>
      </c>
      <c r="V218" s="251">
        <v>0</v>
      </c>
      <c r="W218" s="251">
        <v>0</v>
      </c>
      <c r="X218" s="251">
        <v>0</v>
      </c>
      <c r="Y218" s="251">
        <v>0</v>
      </c>
      <c r="Z218" s="251">
        <v>0</v>
      </c>
      <c r="AA218" s="251">
        <v>0</v>
      </c>
      <c r="AB218" s="251">
        <v>0</v>
      </c>
      <c r="AC218" s="251">
        <v>0</v>
      </c>
      <c r="AD218" s="251">
        <v>0</v>
      </c>
      <c r="AE218" s="251">
        <v>0</v>
      </c>
      <c r="AF218" s="251">
        <v>0</v>
      </c>
      <c r="AG218" s="251">
        <v>0</v>
      </c>
      <c r="AH218" s="251">
        <v>0</v>
      </c>
      <c r="AI218" s="251">
        <v>0</v>
      </c>
      <c r="AJ218" s="251">
        <v>0</v>
      </c>
      <c r="AK218" s="251">
        <v>0</v>
      </c>
      <c r="AL218" s="251">
        <v>0</v>
      </c>
      <c r="AM218" s="251">
        <v>0</v>
      </c>
      <c r="AN218" s="251">
        <v>0</v>
      </c>
      <c r="AO218" s="251">
        <v>0</v>
      </c>
      <c r="AP218" s="251">
        <v>0</v>
      </c>
      <c r="AQ218" s="251">
        <v>0</v>
      </c>
      <c r="AR218" s="251">
        <v>0</v>
      </c>
      <c r="AS218" s="251">
        <v>0</v>
      </c>
      <c r="AT218" s="251">
        <v>0</v>
      </c>
      <c r="AU218" s="251">
        <v>0</v>
      </c>
      <c r="AV218" s="251">
        <v>0</v>
      </c>
      <c r="AW218" s="251">
        <v>0</v>
      </c>
      <c r="AX218" s="251">
        <v>0</v>
      </c>
      <c r="AY218" s="251">
        <v>0</v>
      </c>
      <c r="AZ218" s="251">
        <v>0</v>
      </c>
      <c r="BA218" s="251">
        <v>0</v>
      </c>
      <c r="BB218" s="251">
        <v>0</v>
      </c>
      <c r="BC218" s="251">
        <v>0</v>
      </c>
      <c r="BD218" s="251">
        <v>0</v>
      </c>
      <c r="BE218" s="251">
        <v>0</v>
      </c>
      <c r="BF218" s="251">
        <v>0</v>
      </c>
      <c r="BG218" s="251">
        <v>0</v>
      </c>
      <c r="BH218" s="251">
        <v>0</v>
      </c>
      <c r="BI218" s="251">
        <v>0</v>
      </c>
      <c r="BJ218" s="251">
        <v>0</v>
      </c>
      <c r="BK218" s="251">
        <v>0</v>
      </c>
      <c r="BL218" s="251">
        <v>0</v>
      </c>
      <c r="BM218" s="251">
        <v>0</v>
      </c>
      <c r="BN218" s="251">
        <v>0</v>
      </c>
      <c r="BO218" s="251">
        <v>0</v>
      </c>
      <c r="BP218" s="251">
        <v>-1231101.069315165</v>
      </c>
      <c r="BQ218" s="251">
        <v>0</v>
      </c>
      <c r="BR218" s="251">
        <v>0</v>
      </c>
      <c r="BS218" s="251">
        <v>0</v>
      </c>
      <c r="BT218" s="251">
        <v>0</v>
      </c>
      <c r="BU218" s="251">
        <v>0</v>
      </c>
      <c r="BV218" s="251">
        <v>0</v>
      </c>
      <c r="BW218" s="251">
        <v>0</v>
      </c>
      <c r="BX218" s="251">
        <v>0</v>
      </c>
      <c r="BY218" s="251">
        <v>0</v>
      </c>
      <c r="BZ218" s="251">
        <v>0</v>
      </c>
      <c r="CA218" s="251">
        <v>0</v>
      </c>
      <c r="CB218" s="251">
        <v>-1534079.3699999996</v>
      </c>
      <c r="CC218" s="251">
        <v>0</v>
      </c>
      <c r="CD218" s="251">
        <v>0</v>
      </c>
      <c r="CE218" s="251">
        <v>0</v>
      </c>
      <c r="CF218" s="251">
        <v>0</v>
      </c>
      <c r="CG218" s="251">
        <v>0</v>
      </c>
      <c r="CH218" s="251">
        <v>0</v>
      </c>
      <c r="CI218" s="251">
        <v>0</v>
      </c>
      <c r="CJ218" s="251">
        <v>0</v>
      </c>
      <c r="CK218" s="251">
        <v>0</v>
      </c>
      <c r="CL218" s="251">
        <v>0</v>
      </c>
      <c r="CM218" s="251">
        <v>0</v>
      </c>
    </row>
    <row r="219" spans="1:91" x14ac:dyDescent="0.2">
      <c r="B219" s="108" t="s">
        <v>253</v>
      </c>
      <c r="D219" s="251">
        <v>0</v>
      </c>
      <c r="E219" s="251">
        <v>0</v>
      </c>
      <c r="F219" s="251">
        <v>0</v>
      </c>
      <c r="G219" s="251">
        <v>0</v>
      </c>
      <c r="H219" s="251">
        <v>0</v>
      </c>
      <c r="I219" s="251">
        <v>0</v>
      </c>
      <c r="J219" s="251">
        <v>0</v>
      </c>
      <c r="K219" s="251">
        <v>0</v>
      </c>
      <c r="L219" s="251">
        <v>0</v>
      </c>
      <c r="M219" s="251">
        <v>0</v>
      </c>
      <c r="N219" s="251">
        <v>0</v>
      </c>
      <c r="O219" s="251">
        <v>0</v>
      </c>
      <c r="P219" s="251">
        <v>0</v>
      </c>
      <c r="Q219" s="251">
        <v>0</v>
      </c>
      <c r="R219" s="251">
        <v>0</v>
      </c>
      <c r="S219" s="251">
        <v>0</v>
      </c>
      <c r="T219" s="251">
        <v>0</v>
      </c>
      <c r="U219" s="251">
        <v>0</v>
      </c>
      <c r="V219" s="251">
        <v>0</v>
      </c>
      <c r="W219" s="251">
        <v>0</v>
      </c>
      <c r="X219" s="251">
        <v>0</v>
      </c>
      <c r="Y219" s="251">
        <v>0</v>
      </c>
      <c r="Z219" s="251">
        <v>0</v>
      </c>
      <c r="AA219" s="251">
        <v>0</v>
      </c>
      <c r="AB219" s="251">
        <v>0</v>
      </c>
      <c r="AC219" s="251">
        <v>0</v>
      </c>
      <c r="AD219" s="251">
        <v>0</v>
      </c>
      <c r="AE219" s="251">
        <v>0</v>
      </c>
      <c r="AF219" s="251">
        <v>0</v>
      </c>
      <c r="AG219" s="251">
        <v>0</v>
      </c>
      <c r="AH219" s="251">
        <v>0</v>
      </c>
      <c r="AI219" s="251">
        <v>0</v>
      </c>
      <c r="AJ219" s="251">
        <v>0</v>
      </c>
      <c r="AK219" s="251">
        <v>0</v>
      </c>
      <c r="AL219" s="251">
        <v>0</v>
      </c>
      <c r="AM219" s="251">
        <v>0</v>
      </c>
      <c r="AN219" s="251">
        <v>0</v>
      </c>
      <c r="AO219" s="251">
        <v>0</v>
      </c>
      <c r="AP219" s="251">
        <v>0</v>
      </c>
      <c r="AQ219" s="251">
        <v>0</v>
      </c>
      <c r="AR219" s="251">
        <v>0</v>
      </c>
      <c r="AS219" s="251">
        <v>0</v>
      </c>
      <c r="AT219" s="251">
        <v>0</v>
      </c>
      <c r="AU219" s="251">
        <v>0</v>
      </c>
      <c r="AV219" s="251">
        <v>0</v>
      </c>
      <c r="AW219" s="251">
        <v>0</v>
      </c>
      <c r="AX219" s="251">
        <v>0</v>
      </c>
      <c r="AY219" s="251">
        <v>0</v>
      </c>
      <c r="AZ219" s="251">
        <v>0</v>
      </c>
      <c r="BA219" s="251">
        <v>0</v>
      </c>
      <c r="BB219" s="251">
        <v>0</v>
      </c>
      <c r="BC219" s="251">
        <v>0</v>
      </c>
      <c r="BD219" s="251">
        <v>0</v>
      </c>
      <c r="BE219" s="251">
        <v>0</v>
      </c>
      <c r="BF219" s="251">
        <v>0</v>
      </c>
      <c r="BG219" s="251">
        <v>0</v>
      </c>
      <c r="BH219" s="251">
        <v>0</v>
      </c>
      <c r="BI219" s="251">
        <v>0</v>
      </c>
      <c r="BJ219" s="251">
        <v>0</v>
      </c>
      <c r="BK219" s="251">
        <v>0</v>
      </c>
      <c r="BL219" s="251">
        <v>0</v>
      </c>
      <c r="BM219" s="251">
        <v>0</v>
      </c>
      <c r="BN219" s="251">
        <v>0</v>
      </c>
      <c r="BO219" s="251">
        <v>0</v>
      </c>
      <c r="BP219" s="251">
        <v>82761.5</v>
      </c>
      <c r="BQ219" s="251">
        <v>75646.429999999993</v>
      </c>
      <c r="BR219" s="251">
        <v>85253.64</v>
      </c>
      <c r="BS219" s="251">
        <v>80596.52</v>
      </c>
      <c r="BT219" s="251">
        <v>74542.720000000001</v>
      </c>
      <c r="BU219" s="251">
        <v>94966.39</v>
      </c>
      <c r="BV219" s="251">
        <v>113180.24</v>
      </c>
      <c r="BW219" s="251">
        <v>139842.45000000001</v>
      </c>
      <c r="BX219" s="109">
        <f>-'FPC Sch 7'!C40</f>
        <v>134968</v>
      </c>
      <c r="BY219" s="109">
        <f>-'FPC Sch 7'!D40</f>
        <v>142754.91</v>
      </c>
      <c r="BZ219" s="109">
        <f>-'FPC Sch 7'!E40</f>
        <v>120684.54</v>
      </c>
      <c r="CA219" s="109">
        <f>-'FPC Sch 7'!F40</f>
        <v>95835.18</v>
      </c>
      <c r="CB219" s="109">
        <f>-'FPC Sch 7'!G40</f>
        <v>97166.48</v>
      </c>
      <c r="CC219" s="109">
        <f>-'FPC Sch 7'!H40</f>
        <v>91800.88</v>
      </c>
      <c r="CD219" s="109">
        <f>-'FPC Sch 7'!I40</f>
        <v>92904.71</v>
      </c>
      <c r="CE219" s="109">
        <f>-'FPC Sch 7'!J40</f>
        <v>101893.44</v>
      </c>
      <c r="CF219" s="109">
        <f>-'FPC Sch 7'!K40</f>
        <v>92699.53</v>
      </c>
      <c r="CG219" s="109">
        <f>-'FPC Sch 7'!L40</f>
        <v>128977.54</v>
      </c>
      <c r="CH219" s="109">
        <f>-'FPC Sch 7'!M40</f>
        <v>139160</v>
      </c>
      <c r="CI219" s="109">
        <f>-'FPC Sch 7'!N40</f>
        <v>167845.88</v>
      </c>
      <c r="CJ219" s="251">
        <v>163022.16</v>
      </c>
      <c r="CK219" s="251">
        <v>153938.26999999999</v>
      </c>
      <c r="CL219" s="109">
        <f>-'Amort Estimate'!I16</f>
        <v>146854.07876249231</v>
      </c>
      <c r="CM219" s="109">
        <f>-'Amort Estimate'!J16</f>
        <v>121022.16063405186</v>
      </c>
    </row>
    <row r="220" spans="1:91" x14ac:dyDescent="0.2">
      <c r="B220" s="39" t="s">
        <v>254</v>
      </c>
      <c r="D220" s="110">
        <f t="shared" ref="D220:AI220" si="219">SUM(D218:D219)</f>
        <v>0</v>
      </c>
      <c r="E220" s="110">
        <f t="shared" si="219"/>
        <v>0</v>
      </c>
      <c r="F220" s="110">
        <f t="shared" si="219"/>
        <v>0</v>
      </c>
      <c r="G220" s="110">
        <f t="shared" si="219"/>
        <v>0</v>
      </c>
      <c r="H220" s="110">
        <f t="shared" si="219"/>
        <v>0</v>
      </c>
      <c r="I220" s="110">
        <f t="shared" si="219"/>
        <v>0</v>
      </c>
      <c r="J220" s="110">
        <f t="shared" si="219"/>
        <v>0</v>
      </c>
      <c r="K220" s="110">
        <f t="shared" si="219"/>
        <v>0</v>
      </c>
      <c r="L220" s="110">
        <f t="shared" si="219"/>
        <v>0</v>
      </c>
      <c r="M220" s="110">
        <f t="shared" si="219"/>
        <v>0</v>
      </c>
      <c r="N220" s="110">
        <f t="shared" si="219"/>
        <v>0</v>
      </c>
      <c r="O220" s="110">
        <f t="shared" si="219"/>
        <v>0</v>
      </c>
      <c r="P220" s="110">
        <f t="shared" si="219"/>
        <v>0</v>
      </c>
      <c r="Q220" s="110">
        <f t="shared" si="219"/>
        <v>0</v>
      </c>
      <c r="R220" s="110">
        <f t="shared" si="219"/>
        <v>0</v>
      </c>
      <c r="S220" s="110">
        <f t="shared" si="219"/>
        <v>0</v>
      </c>
      <c r="T220" s="110">
        <f t="shared" si="219"/>
        <v>0</v>
      </c>
      <c r="U220" s="110">
        <f t="shared" si="219"/>
        <v>0</v>
      </c>
      <c r="V220" s="110">
        <f t="shared" si="219"/>
        <v>0</v>
      </c>
      <c r="W220" s="110">
        <f t="shared" si="219"/>
        <v>0</v>
      </c>
      <c r="X220" s="110">
        <f t="shared" si="219"/>
        <v>0</v>
      </c>
      <c r="Y220" s="110">
        <f t="shared" si="219"/>
        <v>0</v>
      </c>
      <c r="Z220" s="110">
        <f t="shared" si="219"/>
        <v>0</v>
      </c>
      <c r="AA220" s="110">
        <f t="shared" si="219"/>
        <v>0</v>
      </c>
      <c r="AB220" s="110">
        <f t="shared" si="219"/>
        <v>0</v>
      </c>
      <c r="AC220" s="110">
        <f t="shared" si="219"/>
        <v>0</v>
      </c>
      <c r="AD220" s="110">
        <f t="shared" si="219"/>
        <v>0</v>
      </c>
      <c r="AE220" s="110">
        <f t="shared" si="219"/>
        <v>0</v>
      </c>
      <c r="AF220" s="110">
        <f t="shared" si="219"/>
        <v>0</v>
      </c>
      <c r="AG220" s="110">
        <f t="shared" si="219"/>
        <v>0</v>
      </c>
      <c r="AH220" s="110">
        <f t="shared" si="219"/>
        <v>0</v>
      </c>
      <c r="AI220" s="110">
        <f t="shared" si="219"/>
        <v>0</v>
      </c>
      <c r="AJ220" s="110">
        <f t="shared" ref="AJ220:BO220" si="220">SUM(AJ218:AJ219)</f>
        <v>0</v>
      </c>
      <c r="AK220" s="110">
        <f t="shared" si="220"/>
        <v>0</v>
      </c>
      <c r="AL220" s="110">
        <f t="shared" si="220"/>
        <v>0</v>
      </c>
      <c r="AM220" s="110">
        <f t="shared" si="220"/>
        <v>0</v>
      </c>
      <c r="AN220" s="110">
        <f t="shared" si="220"/>
        <v>0</v>
      </c>
      <c r="AO220" s="110">
        <f t="shared" si="220"/>
        <v>0</v>
      </c>
      <c r="AP220" s="110">
        <f t="shared" si="220"/>
        <v>0</v>
      </c>
      <c r="AQ220" s="110">
        <f t="shared" si="220"/>
        <v>0</v>
      </c>
      <c r="AR220" s="110">
        <f t="shared" si="220"/>
        <v>0</v>
      </c>
      <c r="AS220" s="110">
        <f t="shared" si="220"/>
        <v>0</v>
      </c>
      <c r="AT220" s="110">
        <f t="shared" si="220"/>
        <v>0</v>
      </c>
      <c r="AU220" s="110">
        <f t="shared" si="220"/>
        <v>0</v>
      </c>
      <c r="AV220" s="110">
        <f t="shared" si="220"/>
        <v>0</v>
      </c>
      <c r="AW220" s="110">
        <f t="shared" si="220"/>
        <v>0</v>
      </c>
      <c r="AX220" s="110">
        <f t="shared" si="220"/>
        <v>0</v>
      </c>
      <c r="AY220" s="110">
        <f t="shared" si="220"/>
        <v>0</v>
      </c>
      <c r="AZ220" s="110">
        <f t="shared" si="220"/>
        <v>0</v>
      </c>
      <c r="BA220" s="110">
        <f t="shared" si="220"/>
        <v>0</v>
      </c>
      <c r="BB220" s="110">
        <f t="shared" si="220"/>
        <v>0</v>
      </c>
      <c r="BC220" s="110">
        <f t="shared" si="220"/>
        <v>0</v>
      </c>
      <c r="BD220" s="110">
        <f t="shared" si="220"/>
        <v>0</v>
      </c>
      <c r="BE220" s="110">
        <f t="shared" si="220"/>
        <v>0</v>
      </c>
      <c r="BF220" s="110">
        <f t="shared" si="220"/>
        <v>0</v>
      </c>
      <c r="BG220" s="110">
        <f t="shared" si="220"/>
        <v>0</v>
      </c>
      <c r="BH220" s="110">
        <f t="shared" si="220"/>
        <v>0</v>
      </c>
      <c r="BI220" s="110">
        <f t="shared" si="220"/>
        <v>0</v>
      </c>
      <c r="BJ220" s="110">
        <f t="shared" si="220"/>
        <v>0</v>
      </c>
      <c r="BK220" s="110">
        <f t="shared" si="220"/>
        <v>0</v>
      </c>
      <c r="BL220" s="110">
        <f t="shared" si="220"/>
        <v>0</v>
      </c>
      <c r="BM220" s="110">
        <f t="shared" si="220"/>
        <v>0</v>
      </c>
      <c r="BN220" s="110">
        <f t="shared" si="220"/>
        <v>0</v>
      </c>
      <c r="BO220" s="110">
        <f t="shared" si="220"/>
        <v>0</v>
      </c>
      <c r="BP220" s="110">
        <f t="shared" ref="BP220:CM220" si="221">SUM(BP218:BP219)</f>
        <v>-1148339.569315165</v>
      </c>
      <c r="BQ220" s="110">
        <f t="shared" si="221"/>
        <v>75646.429999999993</v>
      </c>
      <c r="BR220" s="110">
        <f t="shared" si="221"/>
        <v>85253.64</v>
      </c>
      <c r="BS220" s="110">
        <f t="shared" si="221"/>
        <v>80596.52</v>
      </c>
      <c r="BT220" s="110">
        <f t="shared" si="221"/>
        <v>74542.720000000001</v>
      </c>
      <c r="BU220" s="110">
        <f t="shared" si="221"/>
        <v>94966.39</v>
      </c>
      <c r="BV220" s="110">
        <f t="shared" si="221"/>
        <v>113180.24</v>
      </c>
      <c r="BW220" s="110">
        <f t="shared" si="221"/>
        <v>139842.45000000001</v>
      </c>
      <c r="BX220" s="110">
        <f t="shared" si="221"/>
        <v>134968</v>
      </c>
      <c r="BY220" s="110">
        <f t="shared" si="221"/>
        <v>142754.91</v>
      </c>
      <c r="BZ220" s="110">
        <f t="shared" si="221"/>
        <v>120684.54</v>
      </c>
      <c r="CA220" s="110">
        <f t="shared" si="221"/>
        <v>95835.18</v>
      </c>
      <c r="CB220" s="110">
        <f t="shared" si="221"/>
        <v>-1436912.8899999997</v>
      </c>
      <c r="CC220" s="110">
        <f t="shared" si="221"/>
        <v>91800.88</v>
      </c>
      <c r="CD220" s="110">
        <f t="shared" si="221"/>
        <v>92904.71</v>
      </c>
      <c r="CE220" s="110">
        <f t="shared" si="221"/>
        <v>101893.44</v>
      </c>
      <c r="CF220" s="110">
        <f t="shared" si="221"/>
        <v>92699.53</v>
      </c>
      <c r="CG220" s="110">
        <f t="shared" si="221"/>
        <v>128977.54</v>
      </c>
      <c r="CH220" s="110">
        <f t="shared" si="221"/>
        <v>139160</v>
      </c>
      <c r="CI220" s="110">
        <f t="shared" si="221"/>
        <v>167845.88</v>
      </c>
      <c r="CJ220" s="110">
        <f t="shared" si="221"/>
        <v>163022.16</v>
      </c>
      <c r="CK220" s="110">
        <f t="shared" si="221"/>
        <v>153938.26999999999</v>
      </c>
      <c r="CL220" s="110">
        <f t="shared" si="221"/>
        <v>146854.07876249231</v>
      </c>
      <c r="CM220" s="110">
        <f t="shared" si="221"/>
        <v>121022.16063405186</v>
      </c>
    </row>
    <row r="221" spans="1:91" x14ac:dyDescent="0.2">
      <c r="B221" s="39" t="s">
        <v>255</v>
      </c>
      <c r="D221" s="107">
        <f t="shared" ref="D221:AI221" si="222">D217+D220</f>
        <v>0</v>
      </c>
      <c r="E221" s="107">
        <f t="shared" si="222"/>
        <v>0</v>
      </c>
      <c r="F221" s="107">
        <f t="shared" si="222"/>
        <v>0</v>
      </c>
      <c r="G221" s="107">
        <f t="shared" si="222"/>
        <v>0</v>
      </c>
      <c r="H221" s="107">
        <f t="shared" si="222"/>
        <v>0</v>
      </c>
      <c r="I221" s="107">
        <f t="shared" si="222"/>
        <v>0</v>
      </c>
      <c r="J221" s="107">
        <f t="shared" si="222"/>
        <v>0</v>
      </c>
      <c r="K221" s="107">
        <f t="shared" si="222"/>
        <v>0</v>
      </c>
      <c r="L221" s="107">
        <f t="shared" si="222"/>
        <v>0</v>
      </c>
      <c r="M221" s="107">
        <f t="shared" si="222"/>
        <v>0</v>
      </c>
      <c r="N221" s="107">
        <f t="shared" si="222"/>
        <v>0</v>
      </c>
      <c r="O221" s="107">
        <f t="shared" si="222"/>
        <v>0</v>
      </c>
      <c r="P221" s="107">
        <f t="shared" si="222"/>
        <v>0</v>
      </c>
      <c r="Q221" s="107">
        <f t="shared" si="222"/>
        <v>0</v>
      </c>
      <c r="R221" s="107">
        <f t="shared" si="222"/>
        <v>0</v>
      </c>
      <c r="S221" s="107">
        <f t="shared" si="222"/>
        <v>0</v>
      </c>
      <c r="T221" s="107">
        <f t="shared" si="222"/>
        <v>0</v>
      </c>
      <c r="U221" s="107">
        <f t="shared" si="222"/>
        <v>0</v>
      </c>
      <c r="V221" s="107">
        <f t="shared" si="222"/>
        <v>0</v>
      </c>
      <c r="W221" s="107">
        <f t="shared" si="222"/>
        <v>0</v>
      </c>
      <c r="X221" s="107">
        <f t="shared" si="222"/>
        <v>0</v>
      </c>
      <c r="Y221" s="107">
        <f t="shared" si="222"/>
        <v>0</v>
      </c>
      <c r="Z221" s="107">
        <f t="shared" si="222"/>
        <v>0</v>
      </c>
      <c r="AA221" s="107">
        <f t="shared" si="222"/>
        <v>0</v>
      </c>
      <c r="AB221" s="107">
        <f t="shared" si="222"/>
        <v>0</v>
      </c>
      <c r="AC221" s="107">
        <f t="shared" si="222"/>
        <v>0</v>
      </c>
      <c r="AD221" s="107">
        <f t="shared" si="222"/>
        <v>0</v>
      </c>
      <c r="AE221" s="107">
        <f t="shared" si="222"/>
        <v>0</v>
      </c>
      <c r="AF221" s="107">
        <f t="shared" si="222"/>
        <v>0</v>
      </c>
      <c r="AG221" s="107">
        <f t="shared" si="222"/>
        <v>0</v>
      </c>
      <c r="AH221" s="107">
        <f t="shared" si="222"/>
        <v>0</v>
      </c>
      <c r="AI221" s="107">
        <f t="shared" si="222"/>
        <v>0</v>
      </c>
      <c r="AJ221" s="107">
        <f t="shared" ref="AJ221:BO221" si="223">AJ217+AJ220</f>
        <v>0</v>
      </c>
      <c r="AK221" s="107">
        <f t="shared" si="223"/>
        <v>0</v>
      </c>
      <c r="AL221" s="107">
        <f t="shared" si="223"/>
        <v>0</v>
      </c>
      <c r="AM221" s="107">
        <f t="shared" si="223"/>
        <v>0</v>
      </c>
      <c r="AN221" s="107">
        <f t="shared" si="223"/>
        <v>0</v>
      </c>
      <c r="AO221" s="107">
        <f t="shared" si="223"/>
        <v>0</v>
      </c>
      <c r="AP221" s="107">
        <f t="shared" si="223"/>
        <v>0</v>
      </c>
      <c r="AQ221" s="107">
        <f t="shared" si="223"/>
        <v>0</v>
      </c>
      <c r="AR221" s="107">
        <f t="shared" si="223"/>
        <v>0</v>
      </c>
      <c r="AS221" s="107">
        <f t="shared" si="223"/>
        <v>0</v>
      </c>
      <c r="AT221" s="107">
        <f t="shared" si="223"/>
        <v>0</v>
      </c>
      <c r="AU221" s="107">
        <f t="shared" si="223"/>
        <v>0</v>
      </c>
      <c r="AV221" s="107">
        <f t="shared" si="223"/>
        <v>0</v>
      </c>
      <c r="AW221" s="107">
        <f t="shared" si="223"/>
        <v>0</v>
      </c>
      <c r="AX221" s="107">
        <f t="shared" si="223"/>
        <v>0</v>
      </c>
      <c r="AY221" s="107">
        <f t="shared" si="223"/>
        <v>0</v>
      </c>
      <c r="AZ221" s="107">
        <f t="shared" si="223"/>
        <v>0</v>
      </c>
      <c r="BA221" s="107">
        <f t="shared" si="223"/>
        <v>0</v>
      </c>
      <c r="BB221" s="107">
        <f t="shared" si="223"/>
        <v>0</v>
      </c>
      <c r="BC221" s="107">
        <f t="shared" si="223"/>
        <v>0</v>
      </c>
      <c r="BD221" s="107">
        <f t="shared" si="223"/>
        <v>0</v>
      </c>
      <c r="BE221" s="107">
        <f t="shared" si="223"/>
        <v>0</v>
      </c>
      <c r="BF221" s="107">
        <f t="shared" si="223"/>
        <v>0</v>
      </c>
      <c r="BG221" s="107">
        <f t="shared" si="223"/>
        <v>0</v>
      </c>
      <c r="BH221" s="107">
        <f t="shared" si="223"/>
        <v>0</v>
      </c>
      <c r="BI221" s="107">
        <f t="shared" si="223"/>
        <v>0</v>
      </c>
      <c r="BJ221" s="107">
        <f t="shared" si="223"/>
        <v>0</v>
      </c>
      <c r="BK221" s="107">
        <f t="shared" si="223"/>
        <v>0</v>
      </c>
      <c r="BL221" s="107">
        <f t="shared" si="223"/>
        <v>0</v>
      </c>
      <c r="BM221" s="107">
        <f t="shared" si="223"/>
        <v>0</v>
      </c>
      <c r="BN221" s="107">
        <f t="shared" si="223"/>
        <v>0</v>
      </c>
      <c r="BO221" s="107">
        <f t="shared" si="223"/>
        <v>0</v>
      </c>
      <c r="BP221" s="107">
        <f t="shared" ref="BP221:CM221" si="224">BP217+BP220</f>
        <v>-1148339.569315165</v>
      </c>
      <c r="BQ221" s="107">
        <f t="shared" si="224"/>
        <v>-1072693.1393151651</v>
      </c>
      <c r="BR221" s="107">
        <f t="shared" si="224"/>
        <v>-987439.4993151651</v>
      </c>
      <c r="BS221" s="107">
        <f t="shared" si="224"/>
        <v>-906842.97931516508</v>
      </c>
      <c r="BT221" s="107">
        <f t="shared" si="224"/>
        <v>-832300.25931516511</v>
      </c>
      <c r="BU221" s="107">
        <f t="shared" si="224"/>
        <v>-737333.8693151651</v>
      </c>
      <c r="BV221" s="107">
        <f t="shared" si="224"/>
        <v>-624153.6293151651</v>
      </c>
      <c r="BW221" s="107">
        <f t="shared" si="224"/>
        <v>-484311.17931516509</v>
      </c>
      <c r="BX221" s="107">
        <f t="shared" si="224"/>
        <v>-349343.17931516509</v>
      </c>
      <c r="BY221" s="107">
        <f t="shared" si="224"/>
        <v>-206588.26931516509</v>
      </c>
      <c r="BZ221" s="107">
        <f t="shared" si="224"/>
        <v>-85903.729315165096</v>
      </c>
      <c r="CA221" s="107">
        <f t="shared" si="224"/>
        <v>9931.4506848348974</v>
      </c>
      <c r="CB221" s="107">
        <f t="shared" si="224"/>
        <v>-1426981.4393151647</v>
      </c>
      <c r="CC221" s="107">
        <f t="shared" si="224"/>
        <v>-1335180.5593151646</v>
      </c>
      <c r="CD221" s="107">
        <f t="shared" si="224"/>
        <v>-1242275.8493151646</v>
      </c>
      <c r="CE221" s="107">
        <f t="shared" si="224"/>
        <v>-1140382.4093151647</v>
      </c>
      <c r="CF221" s="107">
        <f t="shared" si="224"/>
        <v>-1047682.8793151646</v>
      </c>
      <c r="CG221" s="107">
        <f t="shared" si="224"/>
        <v>-918705.3393151646</v>
      </c>
      <c r="CH221" s="107">
        <f t="shared" si="224"/>
        <v>-779545.3393151646</v>
      </c>
      <c r="CI221" s="107">
        <f t="shared" si="224"/>
        <v>-611699.4593151646</v>
      </c>
      <c r="CJ221" s="107">
        <f t="shared" si="224"/>
        <v>-448677.29931516456</v>
      </c>
      <c r="CK221" s="107">
        <f t="shared" si="224"/>
        <v>-294739.02931516455</v>
      </c>
      <c r="CL221" s="107">
        <f t="shared" si="224"/>
        <v>-147884.95055267224</v>
      </c>
      <c r="CM221" s="107">
        <f t="shared" si="224"/>
        <v>-26862.789918620372</v>
      </c>
    </row>
    <row r="222" spans="1:91" x14ac:dyDescent="0.2"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  <c r="BV222" s="106"/>
      <c r="BW222" s="106"/>
      <c r="BX222" s="106"/>
      <c r="BY222" s="106"/>
      <c r="BZ222" s="106"/>
      <c r="CA222" s="106"/>
      <c r="CB222" s="106"/>
      <c r="CC222" s="106"/>
      <c r="CD222" s="106"/>
      <c r="CE222" s="106"/>
      <c r="CF222" s="106"/>
      <c r="CG222" s="106"/>
      <c r="CH222" s="106"/>
      <c r="CL222" s="25"/>
      <c r="CM222" s="25"/>
    </row>
    <row r="223" spans="1:91" x14ac:dyDescent="0.2">
      <c r="A223" s="4" t="s">
        <v>256</v>
      </c>
      <c r="C223" s="106">
        <v>18237471</v>
      </c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  <c r="BV223" s="106"/>
      <c r="BW223" s="106"/>
      <c r="BX223" s="106"/>
      <c r="BY223" s="106"/>
      <c r="BZ223" s="106"/>
      <c r="CA223" s="106"/>
      <c r="CB223" s="106"/>
      <c r="CC223" s="106"/>
      <c r="CD223" s="106"/>
      <c r="CE223" s="106"/>
      <c r="CF223" s="106"/>
      <c r="CG223" s="106"/>
      <c r="CH223" s="106"/>
      <c r="CL223" s="25"/>
      <c r="CM223" s="25"/>
    </row>
    <row r="224" spans="1:91" x14ac:dyDescent="0.2">
      <c r="B224" s="39" t="s">
        <v>251</v>
      </c>
      <c r="C224" s="106">
        <v>25400871</v>
      </c>
      <c r="D224" s="107">
        <f t="shared" ref="D224:AI224" si="225">C228</f>
        <v>0</v>
      </c>
      <c r="E224" s="107">
        <f t="shared" si="225"/>
        <v>0</v>
      </c>
      <c r="F224" s="107">
        <f t="shared" si="225"/>
        <v>0</v>
      </c>
      <c r="G224" s="107">
        <f t="shared" si="225"/>
        <v>0</v>
      </c>
      <c r="H224" s="107">
        <f t="shared" si="225"/>
        <v>0</v>
      </c>
      <c r="I224" s="107">
        <f t="shared" si="225"/>
        <v>0</v>
      </c>
      <c r="J224" s="107">
        <f t="shared" si="225"/>
        <v>0</v>
      </c>
      <c r="K224" s="107">
        <f t="shared" si="225"/>
        <v>0</v>
      </c>
      <c r="L224" s="107">
        <f t="shared" si="225"/>
        <v>0</v>
      </c>
      <c r="M224" s="107">
        <f t="shared" si="225"/>
        <v>0</v>
      </c>
      <c r="N224" s="107">
        <f t="shared" si="225"/>
        <v>0</v>
      </c>
      <c r="O224" s="107">
        <f t="shared" si="225"/>
        <v>0</v>
      </c>
      <c r="P224" s="107">
        <f t="shared" si="225"/>
        <v>0</v>
      </c>
      <c r="Q224" s="107">
        <f t="shared" si="225"/>
        <v>0</v>
      </c>
      <c r="R224" s="107">
        <f t="shared" si="225"/>
        <v>0</v>
      </c>
      <c r="S224" s="107">
        <f t="shared" si="225"/>
        <v>0</v>
      </c>
      <c r="T224" s="107">
        <f t="shared" si="225"/>
        <v>0</v>
      </c>
      <c r="U224" s="107">
        <f t="shared" si="225"/>
        <v>0</v>
      </c>
      <c r="V224" s="107">
        <f t="shared" si="225"/>
        <v>0</v>
      </c>
      <c r="W224" s="107">
        <f t="shared" si="225"/>
        <v>0</v>
      </c>
      <c r="X224" s="107">
        <f t="shared" si="225"/>
        <v>0</v>
      </c>
      <c r="Y224" s="107">
        <f t="shared" si="225"/>
        <v>0</v>
      </c>
      <c r="Z224" s="107">
        <f t="shared" si="225"/>
        <v>0</v>
      </c>
      <c r="AA224" s="107">
        <f t="shared" si="225"/>
        <v>0</v>
      </c>
      <c r="AB224" s="107">
        <f t="shared" si="225"/>
        <v>0</v>
      </c>
      <c r="AC224" s="107">
        <f t="shared" si="225"/>
        <v>0</v>
      </c>
      <c r="AD224" s="107">
        <f t="shared" si="225"/>
        <v>0</v>
      </c>
      <c r="AE224" s="107">
        <f t="shared" si="225"/>
        <v>0</v>
      </c>
      <c r="AF224" s="107">
        <f t="shared" si="225"/>
        <v>0</v>
      </c>
      <c r="AG224" s="107">
        <f t="shared" si="225"/>
        <v>0</v>
      </c>
      <c r="AH224" s="107">
        <f t="shared" si="225"/>
        <v>0</v>
      </c>
      <c r="AI224" s="107">
        <f t="shared" si="225"/>
        <v>0</v>
      </c>
      <c r="AJ224" s="107">
        <f t="shared" ref="AJ224:BO224" si="226">AI228</f>
        <v>0</v>
      </c>
      <c r="AK224" s="107">
        <f t="shared" si="226"/>
        <v>0</v>
      </c>
      <c r="AL224" s="107">
        <f t="shared" si="226"/>
        <v>0</v>
      </c>
      <c r="AM224" s="107">
        <f t="shared" si="226"/>
        <v>0</v>
      </c>
      <c r="AN224" s="107">
        <f t="shared" si="226"/>
        <v>0</v>
      </c>
      <c r="AO224" s="107">
        <f t="shared" si="226"/>
        <v>0</v>
      </c>
      <c r="AP224" s="107">
        <f t="shared" si="226"/>
        <v>0</v>
      </c>
      <c r="AQ224" s="107">
        <f t="shared" si="226"/>
        <v>0</v>
      </c>
      <c r="AR224" s="107">
        <f t="shared" si="226"/>
        <v>0</v>
      </c>
      <c r="AS224" s="107">
        <f t="shared" si="226"/>
        <v>0</v>
      </c>
      <c r="AT224" s="107">
        <f t="shared" si="226"/>
        <v>0</v>
      </c>
      <c r="AU224" s="107">
        <f t="shared" si="226"/>
        <v>0</v>
      </c>
      <c r="AV224" s="107">
        <f t="shared" si="226"/>
        <v>0</v>
      </c>
      <c r="AW224" s="107">
        <f t="shared" si="226"/>
        <v>0</v>
      </c>
      <c r="AX224" s="107">
        <f t="shared" si="226"/>
        <v>0</v>
      </c>
      <c r="AY224" s="107">
        <f t="shared" si="226"/>
        <v>0</v>
      </c>
      <c r="AZ224" s="107">
        <f t="shared" si="226"/>
        <v>0</v>
      </c>
      <c r="BA224" s="107">
        <f t="shared" si="226"/>
        <v>0</v>
      </c>
      <c r="BB224" s="107">
        <f t="shared" si="226"/>
        <v>0</v>
      </c>
      <c r="BC224" s="107">
        <f t="shared" si="226"/>
        <v>0</v>
      </c>
      <c r="BD224" s="107">
        <f t="shared" si="226"/>
        <v>0</v>
      </c>
      <c r="BE224" s="107">
        <f t="shared" si="226"/>
        <v>0</v>
      </c>
      <c r="BF224" s="107">
        <f t="shared" si="226"/>
        <v>0</v>
      </c>
      <c r="BG224" s="107">
        <f t="shared" si="226"/>
        <v>0</v>
      </c>
      <c r="BH224" s="107">
        <f t="shared" si="226"/>
        <v>0</v>
      </c>
      <c r="BI224" s="107">
        <f t="shared" si="226"/>
        <v>0</v>
      </c>
      <c r="BJ224" s="107">
        <f t="shared" si="226"/>
        <v>0</v>
      </c>
      <c r="BK224" s="107">
        <f t="shared" si="226"/>
        <v>0</v>
      </c>
      <c r="BL224" s="107">
        <f t="shared" si="226"/>
        <v>0</v>
      </c>
      <c r="BM224" s="107">
        <f t="shared" si="226"/>
        <v>0</v>
      </c>
      <c r="BN224" s="107">
        <f t="shared" si="226"/>
        <v>0</v>
      </c>
      <c r="BO224" s="107">
        <f t="shared" si="226"/>
        <v>0</v>
      </c>
      <c r="BP224" s="107">
        <f t="shared" ref="BP224:CM224" si="227">BO228</f>
        <v>0</v>
      </c>
      <c r="BQ224" s="107">
        <f t="shared" si="227"/>
        <v>-165003.61168078333</v>
      </c>
      <c r="BR224" s="107">
        <f t="shared" si="227"/>
        <v>-153324.51168078333</v>
      </c>
      <c r="BS224" s="107">
        <f t="shared" si="227"/>
        <v>-139988.49168078334</v>
      </c>
      <c r="BT224" s="107">
        <f t="shared" si="227"/>
        <v>-126783.28168078334</v>
      </c>
      <c r="BU224" s="107">
        <f t="shared" si="227"/>
        <v>-115222.24168078334</v>
      </c>
      <c r="BV224" s="107">
        <f t="shared" si="227"/>
        <v>-102522.73168078334</v>
      </c>
      <c r="BW224" s="107">
        <f t="shared" si="227"/>
        <v>-88994.891680783345</v>
      </c>
      <c r="BX224" s="107">
        <f t="shared" si="227"/>
        <v>-74487.551680783348</v>
      </c>
      <c r="BY224" s="107">
        <f t="shared" si="227"/>
        <v>-59394.81168078335</v>
      </c>
      <c r="BZ224" s="107">
        <f t="shared" si="227"/>
        <v>-45385.371680783348</v>
      </c>
      <c r="CA224" s="107">
        <f t="shared" si="227"/>
        <v>-30265.121680783348</v>
      </c>
      <c r="CB224" s="107">
        <f t="shared" si="227"/>
        <v>-17471.321680783349</v>
      </c>
      <c r="CC224" s="107">
        <f t="shared" si="227"/>
        <v>2294502.5783192166</v>
      </c>
      <c r="CD224" s="107">
        <f t="shared" si="227"/>
        <v>2125177.1283192164</v>
      </c>
      <c r="CE224" s="107">
        <f t="shared" si="227"/>
        <v>1971419.0383192163</v>
      </c>
      <c r="CF224" s="107">
        <f t="shared" si="227"/>
        <v>1796221.7283192163</v>
      </c>
      <c r="CG224" s="107">
        <f t="shared" si="227"/>
        <v>1630989.6183192162</v>
      </c>
      <c r="CH224" s="107">
        <f t="shared" si="227"/>
        <v>1445812.0283192161</v>
      </c>
      <c r="CI224" s="107">
        <f t="shared" si="227"/>
        <v>1273357.1283192162</v>
      </c>
      <c r="CJ224" s="107">
        <f t="shared" si="227"/>
        <v>1063710.5783192161</v>
      </c>
      <c r="CK224" s="107">
        <f t="shared" si="227"/>
        <v>833239.83831921616</v>
      </c>
      <c r="CL224" s="107">
        <f t="shared" si="227"/>
        <v>668537.91831921611</v>
      </c>
      <c r="CM224" s="107">
        <f t="shared" si="227"/>
        <v>459019.94121982285</v>
      </c>
    </row>
    <row r="225" spans="1:91" x14ac:dyDescent="0.2">
      <c r="B225" s="108" t="s">
        <v>252</v>
      </c>
      <c r="C225" s="106"/>
      <c r="D225" s="251">
        <v>0</v>
      </c>
      <c r="E225" s="251">
        <v>0</v>
      </c>
      <c r="F225" s="251">
        <v>0</v>
      </c>
      <c r="G225" s="251">
        <v>0</v>
      </c>
      <c r="H225" s="251">
        <v>0</v>
      </c>
      <c r="I225" s="251">
        <v>0</v>
      </c>
      <c r="J225" s="251">
        <v>0</v>
      </c>
      <c r="K225" s="251">
        <v>0</v>
      </c>
      <c r="L225" s="251">
        <v>0</v>
      </c>
      <c r="M225" s="251">
        <v>0</v>
      </c>
      <c r="N225" s="251">
        <v>0</v>
      </c>
      <c r="O225" s="251">
        <v>0</v>
      </c>
      <c r="P225" s="251">
        <v>0</v>
      </c>
      <c r="Q225" s="251">
        <v>0</v>
      </c>
      <c r="R225" s="251">
        <v>0</v>
      </c>
      <c r="S225" s="251">
        <v>0</v>
      </c>
      <c r="T225" s="251">
        <v>0</v>
      </c>
      <c r="U225" s="251">
        <v>0</v>
      </c>
      <c r="V225" s="251">
        <v>0</v>
      </c>
      <c r="W225" s="251">
        <v>0</v>
      </c>
      <c r="X225" s="251">
        <v>0</v>
      </c>
      <c r="Y225" s="251">
        <v>0</v>
      </c>
      <c r="Z225" s="251">
        <v>0</v>
      </c>
      <c r="AA225" s="251">
        <v>0</v>
      </c>
      <c r="AB225" s="251">
        <v>0</v>
      </c>
      <c r="AC225" s="251">
        <v>0</v>
      </c>
      <c r="AD225" s="251">
        <v>0</v>
      </c>
      <c r="AE225" s="251">
        <v>0</v>
      </c>
      <c r="AF225" s="251">
        <v>0</v>
      </c>
      <c r="AG225" s="251">
        <v>0</v>
      </c>
      <c r="AH225" s="251">
        <v>0</v>
      </c>
      <c r="AI225" s="251">
        <v>0</v>
      </c>
      <c r="AJ225" s="251">
        <v>0</v>
      </c>
      <c r="AK225" s="251">
        <v>0</v>
      </c>
      <c r="AL225" s="251">
        <v>0</v>
      </c>
      <c r="AM225" s="251">
        <v>0</v>
      </c>
      <c r="AN225" s="251">
        <v>0</v>
      </c>
      <c r="AO225" s="251">
        <v>0</v>
      </c>
      <c r="AP225" s="251">
        <v>0</v>
      </c>
      <c r="AQ225" s="251">
        <v>0</v>
      </c>
      <c r="AR225" s="251">
        <v>0</v>
      </c>
      <c r="AS225" s="251">
        <v>0</v>
      </c>
      <c r="AT225" s="251">
        <v>0</v>
      </c>
      <c r="AU225" s="251">
        <v>0</v>
      </c>
      <c r="AV225" s="251">
        <v>0</v>
      </c>
      <c r="AW225" s="251">
        <v>0</v>
      </c>
      <c r="AX225" s="251">
        <v>0</v>
      </c>
      <c r="AY225" s="251">
        <v>0</v>
      </c>
      <c r="AZ225" s="251">
        <v>0</v>
      </c>
      <c r="BA225" s="251">
        <v>0</v>
      </c>
      <c r="BB225" s="251">
        <v>0</v>
      </c>
      <c r="BC225" s="251">
        <v>0</v>
      </c>
      <c r="BD225" s="251">
        <v>0</v>
      </c>
      <c r="BE225" s="251">
        <v>0</v>
      </c>
      <c r="BF225" s="251">
        <v>0</v>
      </c>
      <c r="BG225" s="251">
        <v>0</v>
      </c>
      <c r="BH225" s="251">
        <v>0</v>
      </c>
      <c r="BI225" s="251">
        <v>0</v>
      </c>
      <c r="BJ225" s="251">
        <v>0</v>
      </c>
      <c r="BK225" s="251">
        <v>0</v>
      </c>
      <c r="BL225" s="251">
        <v>0</v>
      </c>
      <c r="BM225" s="251">
        <v>0</v>
      </c>
      <c r="BN225" s="251">
        <v>0</v>
      </c>
      <c r="BO225" s="251">
        <v>0</v>
      </c>
      <c r="BP225" s="251">
        <v>-177661.72168078335</v>
      </c>
      <c r="BQ225" s="251">
        <v>0</v>
      </c>
      <c r="BR225" s="251">
        <v>0</v>
      </c>
      <c r="BS225" s="251">
        <v>0</v>
      </c>
      <c r="BT225" s="251">
        <v>0</v>
      </c>
      <c r="BU225" s="251">
        <v>0</v>
      </c>
      <c r="BV225" s="251">
        <v>0</v>
      </c>
      <c r="BW225" s="251">
        <v>0</v>
      </c>
      <c r="BX225" s="251">
        <v>0</v>
      </c>
      <c r="BY225" s="251">
        <v>0</v>
      </c>
      <c r="BZ225" s="251">
        <v>0</v>
      </c>
      <c r="CA225" s="251">
        <v>0</v>
      </c>
      <c r="CB225" s="251">
        <v>2513192.96</v>
      </c>
      <c r="CC225" s="251">
        <v>0</v>
      </c>
      <c r="CD225" s="251">
        <v>0</v>
      </c>
      <c r="CE225" s="251">
        <v>0</v>
      </c>
      <c r="CF225" s="251">
        <v>0</v>
      </c>
      <c r="CG225" s="251">
        <v>0</v>
      </c>
      <c r="CH225" s="251">
        <v>0</v>
      </c>
      <c r="CI225" s="251">
        <v>0</v>
      </c>
      <c r="CJ225" s="251">
        <v>0</v>
      </c>
      <c r="CK225" s="251">
        <v>0</v>
      </c>
      <c r="CL225" s="251">
        <v>0</v>
      </c>
      <c r="CM225" s="251">
        <v>0</v>
      </c>
    </row>
    <row r="226" spans="1:91" x14ac:dyDescent="0.2">
      <c r="B226" s="108" t="s">
        <v>253</v>
      </c>
      <c r="D226" s="251">
        <v>0</v>
      </c>
      <c r="E226" s="251">
        <v>0</v>
      </c>
      <c r="F226" s="251">
        <v>0</v>
      </c>
      <c r="G226" s="251">
        <v>0</v>
      </c>
      <c r="H226" s="251">
        <v>0</v>
      </c>
      <c r="I226" s="251">
        <v>0</v>
      </c>
      <c r="J226" s="251">
        <v>0</v>
      </c>
      <c r="K226" s="251">
        <v>0</v>
      </c>
      <c r="L226" s="251">
        <v>0</v>
      </c>
      <c r="M226" s="251">
        <v>0</v>
      </c>
      <c r="N226" s="251">
        <v>0</v>
      </c>
      <c r="O226" s="251">
        <v>0</v>
      </c>
      <c r="P226" s="251">
        <v>0</v>
      </c>
      <c r="Q226" s="251">
        <v>0</v>
      </c>
      <c r="R226" s="251">
        <v>0</v>
      </c>
      <c r="S226" s="251">
        <v>0</v>
      </c>
      <c r="T226" s="251">
        <v>0</v>
      </c>
      <c r="U226" s="251">
        <v>0</v>
      </c>
      <c r="V226" s="251">
        <v>0</v>
      </c>
      <c r="W226" s="251">
        <v>0</v>
      </c>
      <c r="X226" s="251">
        <v>0</v>
      </c>
      <c r="Y226" s="251">
        <v>0</v>
      </c>
      <c r="Z226" s="251">
        <v>0</v>
      </c>
      <c r="AA226" s="251">
        <v>0</v>
      </c>
      <c r="AB226" s="251">
        <v>0</v>
      </c>
      <c r="AC226" s="251">
        <v>0</v>
      </c>
      <c r="AD226" s="251">
        <v>0</v>
      </c>
      <c r="AE226" s="251">
        <v>0</v>
      </c>
      <c r="AF226" s="251">
        <v>0</v>
      </c>
      <c r="AG226" s="251">
        <v>0</v>
      </c>
      <c r="AH226" s="251">
        <v>0</v>
      </c>
      <c r="AI226" s="251">
        <v>0</v>
      </c>
      <c r="AJ226" s="251">
        <v>0</v>
      </c>
      <c r="AK226" s="251">
        <v>0</v>
      </c>
      <c r="AL226" s="251">
        <v>0</v>
      </c>
      <c r="AM226" s="251">
        <v>0</v>
      </c>
      <c r="AN226" s="251">
        <v>0</v>
      </c>
      <c r="AO226" s="251">
        <v>0</v>
      </c>
      <c r="AP226" s="251">
        <v>0</v>
      </c>
      <c r="AQ226" s="251">
        <v>0</v>
      </c>
      <c r="AR226" s="251">
        <v>0</v>
      </c>
      <c r="AS226" s="251">
        <v>0</v>
      </c>
      <c r="AT226" s="251">
        <v>0</v>
      </c>
      <c r="AU226" s="251">
        <v>0</v>
      </c>
      <c r="AV226" s="251">
        <v>0</v>
      </c>
      <c r="AW226" s="251">
        <v>0</v>
      </c>
      <c r="AX226" s="251">
        <v>0</v>
      </c>
      <c r="AY226" s="251">
        <v>0</v>
      </c>
      <c r="AZ226" s="251">
        <v>0</v>
      </c>
      <c r="BA226" s="251">
        <v>0</v>
      </c>
      <c r="BB226" s="251">
        <v>0</v>
      </c>
      <c r="BC226" s="251">
        <v>0</v>
      </c>
      <c r="BD226" s="251">
        <v>0</v>
      </c>
      <c r="BE226" s="251">
        <v>0</v>
      </c>
      <c r="BF226" s="251">
        <v>0</v>
      </c>
      <c r="BG226" s="251">
        <v>0</v>
      </c>
      <c r="BH226" s="251">
        <v>0</v>
      </c>
      <c r="BI226" s="251">
        <v>0</v>
      </c>
      <c r="BJ226" s="251">
        <v>0</v>
      </c>
      <c r="BK226" s="251">
        <v>0</v>
      </c>
      <c r="BL226" s="251">
        <v>0</v>
      </c>
      <c r="BM226" s="251">
        <v>0</v>
      </c>
      <c r="BN226" s="251">
        <v>0</v>
      </c>
      <c r="BO226" s="251">
        <v>0</v>
      </c>
      <c r="BP226" s="251">
        <v>12658.11</v>
      </c>
      <c r="BQ226" s="251">
        <v>11679.1</v>
      </c>
      <c r="BR226" s="251">
        <v>13336.02</v>
      </c>
      <c r="BS226" s="251">
        <v>13205.21</v>
      </c>
      <c r="BT226" s="251">
        <v>11561.04</v>
      </c>
      <c r="BU226" s="251">
        <v>12699.51</v>
      </c>
      <c r="BV226" s="251">
        <v>13527.84</v>
      </c>
      <c r="BW226" s="251">
        <v>14507.34</v>
      </c>
      <c r="BX226" s="109">
        <f>-'FPC Sch 8&amp;24'!C40</f>
        <v>15092.74</v>
      </c>
      <c r="BY226" s="109">
        <f>-'FPC Sch 8&amp;24'!D40</f>
        <v>14009.44</v>
      </c>
      <c r="BZ226" s="109">
        <f>-'FPC Sch 8&amp;24'!E40</f>
        <v>15120.25</v>
      </c>
      <c r="CA226" s="109">
        <f>-'FPC Sch 8&amp;24'!F40</f>
        <v>12793.8</v>
      </c>
      <c r="CB226" s="109">
        <f>-'FPC Sch 8&amp;24'!G40</f>
        <v>-201219.06</v>
      </c>
      <c r="CC226" s="109">
        <f>-'FPC Sch 8&amp;24'!H40</f>
        <v>-169325.45</v>
      </c>
      <c r="CD226" s="109">
        <f>-'FPC Sch 8&amp;24'!I40</f>
        <v>-153758.09</v>
      </c>
      <c r="CE226" s="109">
        <f>-'FPC Sch 8&amp;24'!J40</f>
        <v>-175197.31</v>
      </c>
      <c r="CF226" s="109">
        <f>-'FPC Sch 8&amp;24'!K40</f>
        <v>-165232.10999999999</v>
      </c>
      <c r="CG226" s="109">
        <f>-'FPC Sch 8&amp;24'!L40</f>
        <v>-185177.59</v>
      </c>
      <c r="CH226" s="109">
        <f>-'FPC Sch 8&amp;24'!M40</f>
        <v>-172454.9</v>
      </c>
      <c r="CI226" s="109">
        <f>-'FPC Sch 8&amp;24'!N40</f>
        <v>-209646.55</v>
      </c>
      <c r="CJ226" s="251">
        <v>-230470.74</v>
      </c>
      <c r="CK226" s="251">
        <v>-164701.92000000001</v>
      </c>
      <c r="CL226" s="109">
        <f>-'Amort Estimate'!I25</f>
        <v>-209517.97709939329</v>
      </c>
      <c r="CM226" s="109">
        <f>-'Amort Estimate'!J25</f>
        <v>-185987.72564210248</v>
      </c>
    </row>
    <row r="227" spans="1:91" x14ac:dyDescent="0.2">
      <c r="B227" s="39" t="s">
        <v>254</v>
      </c>
      <c r="D227" s="110">
        <f t="shared" ref="D227:AI227" si="228">SUM(D225:D226)</f>
        <v>0</v>
      </c>
      <c r="E227" s="110">
        <f t="shared" si="228"/>
        <v>0</v>
      </c>
      <c r="F227" s="110">
        <f t="shared" si="228"/>
        <v>0</v>
      </c>
      <c r="G227" s="110">
        <f t="shared" si="228"/>
        <v>0</v>
      </c>
      <c r="H227" s="110">
        <f t="shared" si="228"/>
        <v>0</v>
      </c>
      <c r="I227" s="110">
        <f t="shared" si="228"/>
        <v>0</v>
      </c>
      <c r="J227" s="110">
        <f t="shared" si="228"/>
        <v>0</v>
      </c>
      <c r="K227" s="110">
        <f t="shared" si="228"/>
        <v>0</v>
      </c>
      <c r="L227" s="110">
        <f t="shared" si="228"/>
        <v>0</v>
      </c>
      <c r="M227" s="110">
        <f t="shared" si="228"/>
        <v>0</v>
      </c>
      <c r="N227" s="110">
        <f t="shared" si="228"/>
        <v>0</v>
      </c>
      <c r="O227" s="110">
        <f t="shared" si="228"/>
        <v>0</v>
      </c>
      <c r="P227" s="110">
        <f t="shared" si="228"/>
        <v>0</v>
      </c>
      <c r="Q227" s="110">
        <f t="shared" si="228"/>
        <v>0</v>
      </c>
      <c r="R227" s="110">
        <f t="shared" si="228"/>
        <v>0</v>
      </c>
      <c r="S227" s="110">
        <f t="shared" si="228"/>
        <v>0</v>
      </c>
      <c r="T227" s="110">
        <f t="shared" si="228"/>
        <v>0</v>
      </c>
      <c r="U227" s="110">
        <f t="shared" si="228"/>
        <v>0</v>
      </c>
      <c r="V227" s="110">
        <f t="shared" si="228"/>
        <v>0</v>
      </c>
      <c r="W227" s="110">
        <f t="shared" si="228"/>
        <v>0</v>
      </c>
      <c r="X227" s="110">
        <f t="shared" si="228"/>
        <v>0</v>
      </c>
      <c r="Y227" s="110">
        <f t="shared" si="228"/>
        <v>0</v>
      </c>
      <c r="Z227" s="110">
        <f t="shared" si="228"/>
        <v>0</v>
      </c>
      <c r="AA227" s="110">
        <f t="shared" si="228"/>
        <v>0</v>
      </c>
      <c r="AB227" s="110">
        <f t="shared" si="228"/>
        <v>0</v>
      </c>
      <c r="AC227" s="110">
        <f t="shared" si="228"/>
        <v>0</v>
      </c>
      <c r="AD227" s="110">
        <f t="shared" si="228"/>
        <v>0</v>
      </c>
      <c r="AE227" s="110">
        <f t="shared" si="228"/>
        <v>0</v>
      </c>
      <c r="AF227" s="110">
        <f t="shared" si="228"/>
        <v>0</v>
      </c>
      <c r="AG227" s="110">
        <f t="shared" si="228"/>
        <v>0</v>
      </c>
      <c r="AH227" s="110">
        <f t="shared" si="228"/>
        <v>0</v>
      </c>
      <c r="AI227" s="110">
        <f t="shared" si="228"/>
        <v>0</v>
      </c>
      <c r="AJ227" s="110">
        <f t="shared" ref="AJ227:BO227" si="229">SUM(AJ225:AJ226)</f>
        <v>0</v>
      </c>
      <c r="AK227" s="110">
        <f t="shared" si="229"/>
        <v>0</v>
      </c>
      <c r="AL227" s="110">
        <f t="shared" si="229"/>
        <v>0</v>
      </c>
      <c r="AM227" s="110">
        <f t="shared" si="229"/>
        <v>0</v>
      </c>
      <c r="AN227" s="110">
        <f t="shared" si="229"/>
        <v>0</v>
      </c>
      <c r="AO227" s="110">
        <f t="shared" si="229"/>
        <v>0</v>
      </c>
      <c r="AP227" s="110">
        <f t="shared" si="229"/>
        <v>0</v>
      </c>
      <c r="AQ227" s="110">
        <f t="shared" si="229"/>
        <v>0</v>
      </c>
      <c r="AR227" s="110">
        <f t="shared" si="229"/>
        <v>0</v>
      </c>
      <c r="AS227" s="110">
        <f t="shared" si="229"/>
        <v>0</v>
      </c>
      <c r="AT227" s="110">
        <f t="shared" si="229"/>
        <v>0</v>
      </c>
      <c r="AU227" s="110">
        <f t="shared" si="229"/>
        <v>0</v>
      </c>
      <c r="AV227" s="110">
        <f t="shared" si="229"/>
        <v>0</v>
      </c>
      <c r="AW227" s="110">
        <f t="shared" si="229"/>
        <v>0</v>
      </c>
      <c r="AX227" s="110">
        <f t="shared" si="229"/>
        <v>0</v>
      </c>
      <c r="AY227" s="110">
        <f t="shared" si="229"/>
        <v>0</v>
      </c>
      <c r="AZ227" s="110">
        <f t="shared" si="229"/>
        <v>0</v>
      </c>
      <c r="BA227" s="110">
        <f t="shared" si="229"/>
        <v>0</v>
      </c>
      <c r="BB227" s="110">
        <f t="shared" si="229"/>
        <v>0</v>
      </c>
      <c r="BC227" s="110">
        <f t="shared" si="229"/>
        <v>0</v>
      </c>
      <c r="BD227" s="110">
        <f t="shared" si="229"/>
        <v>0</v>
      </c>
      <c r="BE227" s="110">
        <f t="shared" si="229"/>
        <v>0</v>
      </c>
      <c r="BF227" s="110">
        <f t="shared" si="229"/>
        <v>0</v>
      </c>
      <c r="BG227" s="110">
        <f t="shared" si="229"/>
        <v>0</v>
      </c>
      <c r="BH227" s="110">
        <f t="shared" si="229"/>
        <v>0</v>
      </c>
      <c r="BI227" s="110">
        <f t="shared" si="229"/>
        <v>0</v>
      </c>
      <c r="BJ227" s="110">
        <f t="shared" si="229"/>
        <v>0</v>
      </c>
      <c r="BK227" s="110">
        <f t="shared" si="229"/>
        <v>0</v>
      </c>
      <c r="BL227" s="110">
        <f t="shared" si="229"/>
        <v>0</v>
      </c>
      <c r="BM227" s="110">
        <f t="shared" si="229"/>
        <v>0</v>
      </c>
      <c r="BN227" s="110">
        <f t="shared" si="229"/>
        <v>0</v>
      </c>
      <c r="BO227" s="110">
        <f t="shared" si="229"/>
        <v>0</v>
      </c>
      <c r="BP227" s="110">
        <f t="shared" ref="BP227:CM227" si="230">SUM(BP225:BP226)</f>
        <v>-165003.61168078333</v>
      </c>
      <c r="BQ227" s="110">
        <f t="shared" si="230"/>
        <v>11679.1</v>
      </c>
      <c r="BR227" s="110">
        <f t="shared" si="230"/>
        <v>13336.02</v>
      </c>
      <c r="BS227" s="110">
        <f t="shared" si="230"/>
        <v>13205.21</v>
      </c>
      <c r="BT227" s="110">
        <f t="shared" si="230"/>
        <v>11561.04</v>
      </c>
      <c r="BU227" s="110">
        <f t="shared" si="230"/>
        <v>12699.51</v>
      </c>
      <c r="BV227" s="110">
        <f t="shared" si="230"/>
        <v>13527.84</v>
      </c>
      <c r="BW227" s="110">
        <f t="shared" si="230"/>
        <v>14507.34</v>
      </c>
      <c r="BX227" s="110">
        <f t="shared" si="230"/>
        <v>15092.74</v>
      </c>
      <c r="BY227" s="110">
        <f t="shared" si="230"/>
        <v>14009.44</v>
      </c>
      <c r="BZ227" s="110">
        <f t="shared" si="230"/>
        <v>15120.25</v>
      </c>
      <c r="CA227" s="110">
        <f t="shared" si="230"/>
        <v>12793.8</v>
      </c>
      <c r="CB227" s="110">
        <f t="shared" si="230"/>
        <v>2311973.9</v>
      </c>
      <c r="CC227" s="110">
        <f t="shared" si="230"/>
        <v>-169325.45</v>
      </c>
      <c r="CD227" s="110">
        <f t="shared" si="230"/>
        <v>-153758.09</v>
      </c>
      <c r="CE227" s="110">
        <f t="shared" si="230"/>
        <v>-175197.31</v>
      </c>
      <c r="CF227" s="110">
        <f t="shared" si="230"/>
        <v>-165232.10999999999</v>
      </c>
      <c r="CG227" s="110">
        <f t="shared" si="230"/>
        <v>-185177.59</v>
      </c>
      <c r="CH227" s="110">
        <f t="shared" si="230"/>
        <v>-172454.9</v>
      </c>
      <c r="CI227" s="110">
        <f t="shared" si="230"/>
        <v>-209646.55</v>
      </c>
      <c r="CJ227" s="110">
        <f t="shared" si="230"/>
        <v>-230470.74</v>
      </c>
      <c r="CK227" s="110">
        <f t="shared" si="230"/>
        <v>-164701.92000000001</v>
      </c>
      <c r="CL227" s="110">
        <f t="shared" si="230"/>
        <v>-209517.97709939329</v>
      </c>
      <c r="CM227" s="110">
        <f t="shared" si="230"/>
        <v>-185987.72564210248</v>
      </c>
    </row>
    <row r="228" spans="1:91" x14ac:dyDescent="0.2">
      <c r="B228" s="39" t="s">
        <v>255</v>
      </c>
      <c r="D228" s="107">
        <f t="shared" ref="D228:AI228" si="231">D224+D227</f>
        <v>0</v>
      </c>
      <c r="E228" s="107">
        <f t="shared" si="231"/>
        <v>0</v>
      </c>
      <c r="F228" s="107">
        <f t="shared" si="231"/>
        <v>0</v>
      </c>
      <c r="G228" s="107">
        <f t="shared" si="231"/>
        <v>0</v>
      </c>
      <c r="H228" s="107">
        <f t="shared" si="231"/>
        <v>0</v>
      </c>
      <c r="I228" s="107">
        <f t="shared" si="231"/>
        <v>0</v>
      </c>
      <c r="J228" s="107">
        <f t="shared" si="231"/>
        <v>0</v>
      </c>
      <c r="K228" s="107">
        <f t="shared" si="231"/>
        <v>0</v>
      </c>
      <c r="L228" s="107">
        <f t="shared" si="231"/>
        <v>0</v>
      </c>
      <c r="M228" s="107">
        <f t="shared" si="231"/>
        <v>0</v>
      </c>
      <c r="N228" s="107">
        <f t="shared" si="231"/>
        <v>0</v>
      </c>
      <c r="O228" s="107">
        <f t="shared" si="231"/>
        <v>0</v>
      </c>
      <c r="P228" s="107">
        <f t="shared" si="231"/>
        <v>0</v>
      </c>
      <c r="Q228" s="107">
        <f t="shared" si="231"/>
        <v>0</v>
      </c>
      <c r="R228" s="107">
        <f t="shared" si="231"/>
        <v>0</v>
      </c>
      <c r="S228" s="107">
        <f t="shared" si="231"/>
        <v>0</v>
      </c>
      <c r="T228" s="107">
        <f t="shared" si="231"/>
        <v>0</v>
      </c>
      <c r="U228" s="107">
        <f t="shared" si="231"/>
        <v>0</v>
      </c>
      <c r="V228" s="107">
        <f t="shared" si="231"/>
        <v>0</v>
      </c>
      <c r="W228" s="107">
        <f t="shared" si="231"/>
        <v>0</v>
      </c>
      <c r="X228" s="107">
        <f t="shared" si="231"/>
        <v>0</v>
      </c>
      <c r="Y228" s="107">
        <f t="shared" si="231"/>
        <v>0</v>
      </c>
      <c r="Z228" s="107">
        <f t="shared" si="231"/>
        <v>0</v>
      </c>
      <c r="AA228" s="107">
        <f t="shared" si="231"/>
        <v>0</v>
      </c>
      <c r="AB228" s="107">
        <f t="shared" si="231"/>
        <v>0</v>
      </c>
      <c r="AC228" s="107">
        <f t="shared" si="231"/>
        <v>0</v>
      </c>
      <c r="AD228" s="107">
        <f t="shared" si="231"/>
        <v>0</v>
      </c>
      <c r="AE228" s="107">
        <f t="shared" si="231"/>
        <v>0</v>
      </c>
      <c r="AF228" s="107">
        <f t="shared" si="231"/>
        <v>0</v>
      </c>
      <c r="AG228" s="107">
        <f t="shared" si="231"/>
        <v>0</v>
      </c>
      <c r="AH228" s="107">
        <f t="shared" si="231"/>
        <v>0</v>
      </c>
      <c r="AI228" s="107">
        <f t="shared" si="231"/>
        <v>0</v>
      </c>
      <c r="AJ228" s="107">
        <f t="shared" ref="AJ228:BO228" si="232">AJ224+AJ227</f>
        <v>0</v>
      </c>
      <c r="AK228" s="107">
        <f t="shared" si="232"/>
        <v>0</v>
      </c>
      <c r="AL228" s="107">
        <f t="shared" si="232"/>
        <v>0</v>
      </c>
      <c r="AM228" s="107">
        <f t="shared" si="232"/>
        <v>0</v>
      </c>
      <c r="AN228" s="107">
        <f t="shared" si="232"/>
        <v>0</v>
      </c>
      <c r="AO228" s="107">
        <f t="shared" si="232"/>
        <v>0</v>
      </c>
      <c r="AP228" s="107">
        <f t="shared" si="232"/>
        <v>0</v>
      </c>
      <c r="AQ228" s="107">
        <f t="shared" si="232"/>
        <v>0</v>
      </c>
      <c r="AR228" s="107">
        <f t="shared" si="232"/>
        <v>0</v>
      </c>
      <c r="AS228" s="107">
        <f t="shared" si="232"/>
        <v>0</v>
      </c>
      <c r="AT228" s="107">
        <f t="shared" si="232"/>
        <v>0</v>
      </c>
      <c r="AU228" s="107">
        <f t="shared" si="232"/>
        <v>0</v>
      </c>
      <c r="AV228" s="107">
        <f t="shared" si="232"/>
        <v>0</v>
      </c>
      <c r="AW228" s="107">
        <f t="shared" si="232"/>
        <v>0</v>
      </c>
      <c r="AX228" s="107">
        <f t="shared" si="232"/>
        <v>0</v>
      </c>
      <c r="AY228" s="107">
        <f t="shared" si="232"/>
        <v>0</v>
      </c>
      <c r="AZ228" s="107">
        <f t="shared" si="232"/>
        <v>0</v>
      </c>
      <c r="BA228" s="107">
        <f t="shared" si="232"/>
        <v>0</v>
      </c>
      <c r="BB228" s="107">
        <f t="shared" si="232"/>
        <v>0</v>
      </c>
      <c r="BC228" s="107">
        <f t="shared" si="232"/>
        <v>0</v>
      </c>
      <c r="BD228" s="107">
        <f t="shared" si="232"/>
        <v>0</v>
      </c>
      <c r="BE228" s="107">
        <f t="shared" si="232"/>
        <v>0</v>
      </c>
      <c r="BF228" s="107">
        <f t="shared" si="232"/>
        <v>0</v>
      </c>
      <c r="BG228" s="107">
        <f t="shared" si="232"/>
        <v>0</v>
      </c>
      <c r="BH228" s="107">
        <f t="shared" si="232"/>
        <v>0</v>
      </c>
      <c r="BI228" s="107">
        <f t="shared" si="232"/>
        <v>0</v>
      </c>
      <c r="BJ228" s="107">
        <f t="shared" si="232"/>
        <v>0</v>
      </c>
      <c r="BK228" s="107">
        <f t="shared" si="232"/>
        <v>0</v>
      </c>
      <c r="BL228" s="107">
        <f t="shared" si="232"/>
        <v>0</v>
      </c>
      <c r="BM228" s="107">
        <f t="shared" si="232"/>
        <v>0</v>
      </c>
      <c r="BN228" s="107">
        <f t="shared" si="232"/>
        <v>0</v>
      </c>
      <c r="BO228" s="107">
        <f t="shared" si="232"/>
        <v>0</v>
      </c>
      <c r="BP228" s="107">
        <f t="shared" ref="BP228:CM228" si="233">BP224+BP227</f>
        <v>-165003.61168078333</v>
      </c>
      <c r="BQ228" s="107">
        <f t="shared" si="233"/>
        <v>-153324.51168078333</v>
      </c>
      <c r="BR228" s="107">
        <f t="shared" si="233"/>
        <v>-139988.49168078334</v>
      </c>
      <c r="BS228" s="107">
        <f t="shared" si="233"/>
        <v>-126783.28168078334</v>
      </c>
      <c r="BT228" s="107">
        <f t="shared" si="233"/>
        <v>-115222.24168078334</v>
      </c>
      <c r="BU228" s="107">
        <f t="shared" si="233"/>
        <v>-102522.73168078334</v>
      </c>
      <c r="BV228" s="107">
        <f t="shared" si="233"/>
        <v>-88994.891680783345</v>
      </c>
      <c r="BW228" s="107">
        <f t="shared" si="233"/>
        <v>-74487.551680783348</v>
      </c>
      <c r="BX228" s="107">
        <f t="shared" si="233"/>
        <v>-59394.81168078335</v>
      </c>
      <c r="BY228" s="107">
        <f t="shared" si="233"/>
        <v>-45385.371680783348</v>
      </c>
      <c r="BZ228" s="107">
        <f t="shared" si="233"/>
        <v>-30265.121680783348</v>
      </c>
      <c r="CA228" s="107">
        <f t="shared" si="233"/>
        <v>-17471.321680783349</v>
      </c>
      <c r="CB228" s="107">
        <f t="shared" si="233"/>
        <v>2294502.5783192166</v>
      </c>
      <c r="CC228" s="107">
        <f t="shared" si="233"/>
        <v>2125177.1283192164</v>
      </c>
      <c r="CD228" s="107">
        <f t="shared" si="233"/>
        <v>1971419.0383192163</v>
      </c>
      <c r="CE228" s="107">
        <f t="shared" si="233"/>
        <v>1796221.7283192163</v>
      </c>
      <c r="CF228" s="107">
        <f t="shared" si="233"/>
        <v>1630989.6183192162</v>
      </c>
      <c r="CG228" s="107">
        <f t="shared" si="233"/>
        <v>1445812.0283192161</v>
      </c>
      <c r="CH228" s="107">
        <f t="shared" si="233"/>
        <v>1273357.1283192162</v>
      </c>
      <c r="CI228" s="107">
        <f t="shared" si="233"/>
        <v>1063710.5783192161</v>
      </c>
      <c r="CJ228" s="107">
        <f t="shared" si="233"/>
        <v>833239.83831921616</v>
      </c>
      <c r="CK228" s="107">
        <f t="shared" si="233"/>
        <v>668537.91831921611</v>
      </c>
      <c r="CL228" s="107">
        <f t="shared" si="233"/>
        <v>459019.94121982285</v>
      </c>
      <c r="CM228" s="107">
        <f t="shared" si="233"/>
        <v>273032.21557772037</v>
      </c>
    </row>
    <row r="229" spans="1:91" x14ac:dyDescent="0.2"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  <c r="BV229" s="106"/>
      <c r="BW229" s="106"/>
      <c r="BX229" s="106"/>
      <c r="BY229" s="106"/>
      <c r="BZ229" s="106"/>
      <c r="CA229" s="106"/>
      <c r="CB229" s="106"/>
      <c r="CC229" s="106"/>
      <c r="CD229" s="106"/>
      <c r="CE229" s="106"/>
      <c r="CF229" s="106"/>
      <c r="CG229" s="106"/>
      <c r="CH229" s="106"/>
      <c r="CI229" s="107"/>
      <c r="CJ229" s="107"/>
      <c r="CK229" s="107"/>
      <c r="CL229" s="107"/>
      <c r="CM229" s="107"/>
    </row>
    <row r="230" spans="1:91" x14ac:dyDescent="0.2">
      <c r="A230" s="4" t="s">
        <v>258</v>
      </c>
      <c r="C230" s="106">
        <v>18237461</v>
      </c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  <c r="AW230" s="111"/>
      <c r="AX230" s="111"/>
      <c r="AY230" s="111"/>
      <c r="AZ230" s="111"/>
      <c r="BA230" s="111"/>
      <c r="BB230" s="111"/>
      <c r="BC230" s="111"/>
      <c r="BD230" s="111"/>
      <c r="BE230" s="111"/>
      <c r="BF230" s="111"/>
      <c r="BG230" s="111"/>
      <c r="BH230" s="111"/>
      <c r="BI230" s="111"/>
      <c r="BJ230" s="111"/>
      <c r="BK230" s="111"/>
      <c r="BL230" s="111"/>
      <c r="BM230" s="111"/>
      <c r="BN230" s="111"/>
      <c r="BO230" s="111"/>
      <c r="BP230" s="111"/>
      <c r="BQ230" s="111"/>
      <c r="BR230" s="111"/>
      <c r="BS230" s="111"/>
      <c r="BT230" s="111"/>
      <c r="BU230" s="111"/>
      <c r="BV230" s="111"/>
      <c r="BW230" s="111"/>
      <c r="BX230" s="111"/>
      <c r="BY230" s="111"/>
      <c r="BZ230" s="111"/>
      <c r="CA230" s="111"/>
      <c r="CB230" s="111"/>
      <c r="CC230" s="111"/>
      <c r="CD230" s="111"/>
      <c r="CE230" s="111"/>
      <c r="CF230" s="111"/>
      <c r="CG230" s="111"/>
      <c r="CH230" s="111"/>
      <c r="CI230" s="107"/>
      <c r="CJ230" s="107"/>
      <c r="CK230" s="107"/>
      <c r="CL230" s="107"/>
      <c r="CM230" s="107"/>
    </row>
    <row r="231" spans="1:91" x14ac:dyDescent="0.2">
      <c r="B231" s="39" t="s">
        <v>251</v>
      </c>
      <c r="C231" s="106">
        <v>25400861</v>
      </c>
      <c r="D231" s="107">
        <f t="shared" ref="D231:AI231" si="234">C235</f>
        <v>0</v>
      </c>
      <c r="E231" s="107">
        <f t="shared" si="234"/>
        <v>0</v>
      </c>
      <c r="F231" s="107">
        <f t="shared" si="234"/>
        <v>0</v>
      </c>
      <c r="G231" s="107">
        <f t="shared" si="234"/>
        <v>0</v>
      </c>
      <c r="H231" s="107">
        <f t="shared" si="234"/>
        <v>0</v>
      </c>
      <c r="I231" s="107">
        <f t="shared" si="234"/>
        <v>0</v>
      </c>
      <c r="J231" s="107">
        <f t="shared" si="234"/>
        <v>0</v>
      </c>
      <c r="K231" s="107">
        <f t="shared" si="234"/>
        <v>0</v>
      </c>
      <c r="L231" s="107">
        <f t="shared" si="234"/>
        <v>0</v>
      </c>
      <c r="M231" s="107">
        <f t="shared" si="234"/>
        <v>0</v>
      </c>
      <c r="N231" s="107">
        <f t="shared" si="234"/>
        <v>0</v>
      </c>
      <c r="O231" s="107">
        <f t="shared" si="234"/>
        <v>0</v>
      </c>
      <c r="P231" s="107">
        <f t="shared" si="234"/>
        <v>0</v>
      </c>
      <c r="Q231" s="107">
        <f t="shared" si="234"/>
        <v>0</v>
      </c>
      <c r="R231" s="107">
        <f t="shared" si="234"/>
        <v>0</v>
      </c>
      <c r="S231" s="107">
        <f t="shared" si="234"/>
        <v>0</v>
      </c>
      <c r="T231" s="107">
        <f t="shared" si="234"/>
        <v>0</v>
      </c>
      <c r="U231" s="107">
        <f t="shared" si="234"/>
        <v>0</v>
      </c>
      <c r="V231" s="107">
        <f t="shared" si="234"/>
        <v>0</v>
      </c>
      <c r="W231" s="107">
        <f t="shared" si="234"/>
        <v>0</v>
      </c>
      <c r="X231" s="107">
        <f t="shared" si="234"/>
        <v>0</v>
      </c>
      <c r="Y231" s="107">
        <f t="shared" si="234"/>
        <v>0</v>
      </c>
      <c r="Z231" s="107">
        <f t="shared" si="234"/>
        <v>0</v>
      </c>
      <c r="AA231" s="107">
        <f t="shared" si="234"/>
        <v>0</v>
      </c>
      <c r="AB231" s="107">
        <f t="shared" si="234"/>
        <v>0</v>
      </c>
      <c r="AC231" s="107">
        <f t="shared" si="234"/>
        <v>0</v>
      </c>
      <c r="AD231" s="107">
        <f t="shared" si="234"/>
        <v>0</v>
      </c>
      <c r="AE231" s="107">
        <f t="shared" si="234"/>
        <v>0</v>
      </c>
      <c r="AF231" s="107">
        <f t="shared" si="234"/>
        <v>0</v>
      </c>
      <c r="AG231" s="107">
        <f t="shared" si="234"/>
        <v>0</v>
      </c>
      <c r="AH231" s="107">
        <f t="shared" si="234"/>
        <v>0</v>
      </c>
      <c r="AI231" s="107">
        <f t="shared" si="234"/>
        <v>0</v>
      </c>
      <c r="AJ231" s="107">
        <f t="shared" ref="AJ231:BO231" si="235">AI235</f>
        <v>0</v>
      </c>
      <c r="AK231" s="107">
        <f t="shared" si="235"/>
        <v>0</v>
      </c>
      <c r="AL231" s="107">
        <f t="shared" si="235"/>
        <v>0</v>
      </c>
      <c r="AM231" s="107">
        <f t="shared" si="235"/>
        <v>0</v>
      </c>
      <c r="AN231" s="107">
        <f t="shared" si="235"/>
        <v>0</v>
      </c>
      <c r="AO231" s="107">
        <f t="shared" si="235"/>
        <v>0</v>
      </c>
      <c r="AP231" s="107">
        <f t="shared" si="235"/>
        <v>0</v>
      </c>
      <c r="AQ231" s="107">
        <f t="shared" si="235"/>
        <v>0</v>
      </c>
      <c r="AR231" s="107">
        <f t="shared" si="235"/>
        <v>0</v>
      </c>
      <c r="AS231" s="107">
        <f t="shared" si="235"/>
        <v>0</v>
      </c>
      <c r="AT231" s="107">
        <f t="shared" si="235"/>
        <v>0</v>
      </c>
      <c r="AU231" s="107">
        <f t="shared" si="235"/>
        <v>0</v>
      </c>
      <c r="AV231" s="107">
        <f t="shared" si="235"/>
        <v>0</v>
      </c>
      <c r="AW231" s="107">
        <f t="shared" si="235"/>
        <v>0</v>
      </c>
      <c r="AX231" s="107">
        <f t="shared" si="235"/>
        <v>0</v>
      </c>
      <c r="AY231" s="107">
        <f t="shared" si="235"/>
        <v>0</v>
      </c>
      <c r="AZ231" s="107">
        <f t="shared" si="235"/>
        <v>0</v>
      </c>
      <c r="BA231" s="107">
        <f t="shared" si="235"/>
        <v>0</v>
      </c>
      <c r="BB231" s="107">
        <f t="shared" si="235"/>
        <v>0</v>
      </c>
      <c r="BC231" s="107">
        <f t="shared" si="235"/>
        <v>0</v>
      </c>
      <c r="BD231" s="107">
        <f t="shared" si="235"/>
        <v>0</v>
      </c>
      <c r="BE231" s="107">
        <f t="shared" si="235"/>
        <v>0</v>
      </c>
      <c r="BF231" s="107">
        <f t="shared" si="235"/>
        <v>0</v>
      </c>
      <c r="BG231" s="107">
        <f t="shared" si="235"/>
        <v>0</v>
      </c>
      <c r="BH231" s="107">
        <f t="shared" si="235"/>
        <v>0</v>
      </c>
      <c r="BI231" s="107">
        <f t="shared" si="235"/>
        <v>0</v>
      </c>
      <c r="BJ231" s="107">
        <f t="shared" si="235"/>
        <v>0</v>
      </c>
      <c r="BK231" s="107">
        <f t="shared" si="235"/>
        <v>0</v>
      </c>
      <c r="BL231" s="107">
        <f t="shared" si="235"/>
        <v>0</v>
      </c>
      <c r="BM231" s="107">
        <f t="shared" si="235"/>
        <v>0</v>
      </c>
      <c r="BN231" s="107">
        <f t="shared" si="235"/>
        <v>0</v>
      </c>
      <c r="BO231" s="107">
        <f t="shared" si="235"/>
        <v>0</v>
      </c>
      <c r="BP231" s="107">
        <f t="shared" ref="BP231:CM231" si="236">BO235</f>
        <v>0</v>
      </c>
      <c r="BQ231" s="107">
        <f t="shared" si="236"/>
        <v>987.2471703899904</v>
      </c>
      <c r="BR231" s="107">
        <f t="shared" si="236"/>
        <v>987.2471703899904</v>
      </c>
      <c r="BS231" s="107">
        <f t="shared" si="236"/>
        <v>987.2471703899904</v>
      </c>
      <c r="BT231" s="107">
        <f t="shared" si="236"/>
        <v>987.2471703899904</v>
      </c>
      <c r="BU231" s="107">
        <f t="shared" si="236"/>
        <v>987.2471703899904</v>
      </c>
      <c r="BV231" s="107">
        <f t="shared" si="236"/>
        <v>987.2471703899904</v>
      </c>
      <c r="BW231" s="107">
        <f t="shared" si="236"/>
        <v>987.2471703899904</v>
      </c>
      <c r="BX231" s="107">
        <f t="shared" si="236"/>
        <v>987.2471703899904</v>
      </c>
      <c r="BY231" s="107">
        <f t="shared" si="236"/>
        <v>987.2471703899904</v>
      </c>
      <c r="BZ231" s="107">
        <f t="shared" si="236"/>
        <v>987.2471703899904</v>
      </c>
      <c r="CA231" s="107">
        <f t="shared" si="236"/>
        <v>987.2471703899904</v>
      </c>
      <c r="CB231" s="107">
        <f t="shared" si="236"/>
        <v>987.2471703899904</v>
      </c>
      <c r="CC231" s="107">
        <f t="shared" si="236"/>
        <v>-3422712.582829609</v>
      </c>
      <c r="CD231" s="107">
        <f t="shared" si="236"/>
        <v>-3178649.2428296092</v>
      </c>
      <c r="CE231" s="107">
        <f t="shared" si="236"/>
        <v>-2891447.2228296092</v>
      </c>
      <c r="CF231" s="107">
        <f t="shared" si="236"/>
        <v>-2568758.7428296092</v>
      </c>
      <c r="CG231" s="107">
        <f t="shared" si="236"/>
        <v>-2286290.3728296091</v>
      </c>
      <c r="CH231" s="107">
        <f t="shared" si="236"/>
        <v>-2049432.4528296092</v>
      </c>
      <c r="CI231" s="107">
        <f t="shared" si="236"/>
        <v>-1778481.0428296092</v>
      </c>
      <c r="CJ231" s="107">
        <f t="shared" si="236"/>
        <v>-1410063.3228296093</v>
      </c>
      <c r="CK231" s="107">
        <f t="shared" si="236"/>
        <v>-1134188.0828296093</v>
      </c>
      <c r="CL231" s="107">
        <f t="shared" si="236"/>
        <v>-841253.41282960935</v>
      </c>
      <c r="CM231" s="107">
        <f t="shared" si="236"/>
        <v>-548858.69497438951</v>
      </c>
    </row>
    <row r="232" spans="1:91" x14ac:dyDescent="0.2">
      <c r="B232" s="108" t="s">
        <v>252</v>
      </c>
      <c r="C232" s="111"/>
      <c r="D232" s="251">
        <v>0</v>
      </c>
      <c r="E232" s="251">
        <v>0</v>
      </c>
      <c r="F232" s="251">
        <v>0</v>
      </c>
      <c r="G232" s="251">
        <v>0</v>
      </c>
      <c r="H232" s="251">
        <v>0</v>
      </c>
      <c r="I232" s="251">
        <v>0</v>
      </c>
      <c r="J232" s="251">
        <v>0</v>
      </c>
      <c r="K232" s="251">
        <v>0</v>
      </c>
      <c r="L232" s="251">
        <v>0</v>
      </c>
      <c r="M232" s="251">
        <v>0</v>
      </c>
      <c r="N232" s="251">
        <v>0</v>
      </c>
      <c r="O232" s="251">
        <v>0</v>
      </c>
      <c r="P232" s="251">
        <v>0</v>
      </c>
      <c r="Q232" s="251">
        <v>0</v>
      </c>
      <c r="R232" s="251">
        <v>0</v>
      </c>
      <c r="S232" s="251">
        <v>0</v>
      </c>
      <c r="T232" s="251">
        <v>0</v>
      </c>
      <c r="U232" s="251">
        <v>0</v>
      </c>
      <c r="V232" s="251">
        <v>0</v>
      </c>
      <c r="W232" s="251">
        <v>0</v>
      </c>
      <c r="X232" s="251">
        <v>0</v>
      </c>
      <c r="Y232" s="251">
        <v>0</v>
      </c>
      <c r="Z232" s="251">
        <v>0</v>
      </c>
      <c r="AA232" s="251">
        <v>0</v>
      </c>
      <c r="AB232" s="251">
        <v>0</v>
      </c>
      <c r="AC232" s="251">
        <v>0</v>
      </c>
      <c r="AD232" s="251">
        <v>0</v>
      </c>
      <c r="AE232" s="251">
        <v>0</v>
      </c>
      <c r="AF232" s="251">
        <v>0</v>
      </c>
      <c r="AG232" s="251">
        <v>0</v>
      </c>
      <c r="AH232" s="251">
        <v>0</v>
      </c>
      <c r="AI232" s="251">
        <v>0</v>
      </c>
      <c r="AJ232" s="251">
        <v>0</v>
      </c>
      <c r="AK232" s="251">
        <v>0</v>
      </c>
      <c r="AL232" s="251">
        <v>0</v>
      </c>
      <c r="AM232" s="251">
        <v>0</v>
      </c>
      <c r="AN232" s="251">
        <v>0</v>
      </c>
      <c r="AO232" s="251">
        <v>0</v>
      </c>
      <c r="AP232" s="251">
        <v>0</v>
      </c>
      <c r="AQ232" s="251">
        <v>0</v>
      </c>
      <c r="AR232" s="251">
        <v>0</v>
      </c>
      <c r="AS232" s="251">
        <v>0</v>
      </c>
      <c r="AT232" s="251">
        <v>0</v>
      </c>
      <c r="AU232" s="251">
        <v>0</v>
      </c>
      <c r="AV232" s="251">
        <v>0</v>
      </c>
      <c r="AW232" s="251">
        <v>0</v>
      </c>
      <c r="AX232" s="251">
        <v>0</v>
      </c>
      <c r="AY232" s="251">
        <v>0</v>
      </c>
      <c r="AZ232" s="251">
        <v>0</v>
      </c>
      <c r="BA232" s="251">
        <v>0</v>
      </c>
      <c r="BB232" s="251">
        <v>0</v>
      </c>
      <c r="BC232" s="251">
        <v>0</v>
      </c>
      <c r="BD232" s="251">
        <v>0</v>
      </c>
      <c r="BE232" s="251">
        <v>0</v>
      </c>
      <c r="BF232" s="251">
        <v>0</v>
      </c>
      <c r="BG232" s="251">
        <v>0</v>
      </c>
      <c r="BH232" s="251">
        <v>0</v>
      </c>
      <c r="BI232" s="251">
        <v>0</v>
      </c>
      <c r="BJ232" s="251">
        <v>0</v>
      </c>
      <c r="BK232" s="251">
        <v>0</v>
      </c>
      <c r="BL232" s="251">
        <v>0</v>
      </c>
      <c r="BM232" s="251">
        <v>0</v>
      </c>
      <c r="BN232" s="251">
        <v>0</v>
      </c>
      <c r="BO232" s="251">
        <v>0</v>
      </c>
      <c r="BP232" s="251">
        <v>987.2471703899904</v>
      </c>
      <c r="BQ232" s="251">
        <v>0</v>
      </c>
      <c r="BR232" s="251">
        <v>0</v>
      </c>
      <c r="BS232" s="251">
        <v>0</v>
      </c>
      <c r="BT232" s="251">
        <v>0</v>
      </c>
      <c r="BU232" s="251">
        <v>0</v>
      </c>
      <c r="BV232" s="251">
        <v>0</v>
      </c>
      <c r="BW232" s="251">
        <v>0</v>
      </c>
      <c r="BX232" s="251">
        <v>0</v>
      </c>
      <c r="BY232" s="251">
        <v>0</v>
      </c>
      <c r="BZ232" s="251">
        <v>0</v>
      </c>
      <c r="CA232" s="251">
        <v>0</v>
      </c>
      <c r="CB232" s="251">
        <v>-3727288.2199999993</v>
      </c>
      <c r="CC232" s="251">
        <v>0</v>
      </c>
      <c r="CD232" s="251">
        <v>0</v>
      </c>
      <c r="CE232" s="251">
        <v>0</v>
      </c>
      <c r="CF232" s="251">
        <v>0</v>
      </c>
      <c r="CG232" s="251">
        <v>0</v>
      </c>
      <c r="CH232" s="251">
        <v>0</v>
      </c>
      <c r="CI232" s="251">
        <v>0</v>
      </c>
      <c r="CJ232" s="251">
        <v>0</v>
      </c>
      <c r="CK232" s="251">
        <v>0</v>
      </c>
      <c r="CL232" s="251">
        <v>0</v>
      </c>
      <c r="CM232" s="251">
        <v>0</v>
      </c>
    </row>
    <row r="233" spans="1:91" x14ac:dyDescent="0.2">
      <c r="B233" s="108" t="s">
        <v>253</v>
      </c>
      <c r="D233" s="251">
        <v>0</v>
      </c>
      <c r="E233" s="251">
        <v>0</v>
      </c>
      <c r="F233" s="251">
        <v>0</v>
      </c>
      <c r="G233" s="251">
        <v>0</v>
      </c>
      <c r="H233" s="251">
        <v>0</v>
      </c>
      <c r="I233" s="251">
        <v>0</v>
      </c>
      <c r="J233" s="251">
        <v>0</v>
      </c>
      <c r="K233" s="251">
        <v>0</v>
      </c>
      <c r="L233" s="251">
        <v>0</v>
      </c>
      <c r="M233" s="251">
        <v>0</v>
      </c>
      <c r="N233" s="251">
        <v>0</v>
      </c>
      <c r="O233" s="251">
        <v>0</v>
      </c>
      <c r="P233" s="251">
        <v>0</v>
      </c>
      <c r="Q233" s="251">
        <v>0</v>
      </c>
      <c r="R233" s="251">
        <v>0</v>
      </c>
      <c r="S233" s="251">
        <v>0</v>
      </c>
      <c r="T233" s="251">
        <v>0</v>
      </c>
      <c r="U233" s="251">
        <v>0</v>
      </c>
      <c r="V233" s="251">
        <v>0</v>
      </c>
      <c r="W233" s="251">
        <v>0</v>
      </c>
      <c r="X233" s="251">
        <v>0</v>
      </c>
      <c r="Y233" s="251">
        <v>0</v>
      </c>
      <c r="Z233" s="251">
        <v>0</v>
      </c>
      <c r="AA233" s="251">
        <v>0</v>
      </c>
      <c r="AB233" s="251">
        <v>0</v>
      </c>
      <c r="AC233" s="251">
        <v>0</v>
      </c>
      <c r="AD233" s="251">
        <v>0</v>
      </c>
      <c r="AE233" s="251">
        <v>0</v>
      </c>
      <c r="AF233" s="251">
        <v>0</v>
      </c>
      <c r="AG233" s="251">
        <v>0</v>
      </c>
      <c r="AH233" s="251">
        <v>0</v>
      </c>
      <c r="AI233" s="251">
        <v>0</v>
      </c>
      <c r="AJ233" s="251">
        <v>0</v>
      </c>
      <c r="AK233" s="251">
        <v>0</v>
      </c>
      <c r="AL233" s="251">
        <v>0</v>
      </c>
      <c r="AM233" s="251">
        <v>0</v>
      </c>
      <c r="AN233" s="251">
        <v>0</v>
      </c>
      <c r="AO233" s="251">
        <v>0</v>
      </c>
      <c r="AP233" s="251">
        <v>0</v>
      </c>
      <c r="AQ233" s="251">
        <v>0</v>
      </c>
      <c r="AR233" s="251">
        <v>0</v>
      </c>
      <c r="AS233" s="251">
        <v>0</v>
      </c>
      <c r="AT233" s="251">
        <v>0</v>
      </c>
      <c r="AU233" s="251">
        <v>0</v>
      </c>
      <c r="AV233" s="251">
        <v>0</v>
      </c>
      <c r="AW233" s="251">
        <v>0</v>
      </c>
      <c r="AX233" s="251">
        <v>0</v>
      </c>
      <c r="AY233" s="251">
        <v>0</v>
      </c>
      <c r="AZ233" s="251">
        <v>0</v>
      </c>
      <c r="BA233" s="251">
        <v>0</v>
      </c>
      <c r="BB233" s="251">
        <v>0</v>
      </c>
      <c r="BC233" s="251">
        <v>0</v>
      </c>
      <c r="BD233" s="251">
        <v>0</v>
      </c>
      <c r="BE233" s="251">
        <v>0</v>
      </c>
      <c r="BF233" s="251">
        <v>0</v>
      </c>
      <c r="BG233" s="251">
        <v>0</v>
      </c>
      <c r="BH233" s="251">
        <v>0</v>
      </c>
      <c r="BI233" s="251">
        <v>0</v>
      </c>
      <c r="BJ233" s="251">
        <v>0</v>
      </c>
      <c r="BK233" s="251">
        <v>0</v>
      </c>
      <c r="BL233" s="109">
        <v>0</v>
      </c>
      <c r="BM233" s="109">
        <v>0</v>
      </c>
      <c r="BN233" s="109">
        <v>0</v>
      </c>
      <c r="BO233" s="109">
        <v>0</v>
      </c>
      <c r="BP233" s="109">
        <v>0</v>
      </c>
      <c r="BQ233" s="109">
        <v>0</v>
      </c>
      <c r="BR233" s="109">
        <v>0</v>
      </c>
      <c r="BS233" s="109">
        <v>0</v>
      </c>
      <c r="BT233" s="109">
        <v>0</v>
      </c>
      <c r="BU233" s="109">
        <v>0</v>
      </c>
      <c r="BV233" s="109">
        <v>0</v>
      </c>
      <c r="BW233" s="109">
        <v>0</v>
      </c>
      <c r="BX233" s="109">
        <f>-'FPC Sch 7A,11,25,29,35,43'!C40</f>
        <v>0</v>
      </c>
      <c r="BY233" s="109">
        <f>-'FPC Sch 7A,11,25,29,35,43'!D40</f>
        <v>0</v>
      </c>
      <c r="BZ233" s="109">
        <f>-'FPC Sch 7A,11,25,29,35,43'!E40</f>
        <v>0</v>
      </c>
      <c r="CA233" s="109">
        <f>-'FPC Sch 7A,11,25,29,35,43'!F40</f>
        <v>0</v>
      </c>
      <c r="CB233" s="109">
        <f>-'FPC Sch 7A,11,25,29,35,43'!G40</f>
        <v>303588.39</v>
      </c>
      <c r="CC233" s="109">
        <f>-'FPC Sch 7A,11,25,29,35,43'!H40</f>
        <v>244063.34</v>
      </c>
      <c r="CD233" s="109">
        <f>-'FPC Sch 7A,11,25,29,35,43'!I40</f>
        <v>287202.02</v>
      </c>
      <c r="CE233" s="109">
        <f>-'FPC Sch 7A,11,25,29,35,43'!J40</f>
        <v>322688.48</v>
      </c>
      <c r="CF233" s="109">
        <f>-'FPC Sch 7A,11,25,29,35,43'!K40</f>
        <v>282468.37</v>
      </c>
      <c r="CG233" s="109">
        <f>-'FPC Sch 7A,11,25,29,35,43'!L40</f>
        <v>236857.92</v>
      </c>
      <c r="CH233" s="109">
        <f>-'FPC Sch 7A,11,25,29,35,43'!M40</f>
        <v>270951.40999999997</v>
      </c>
      <c r="CI233" s="109">
        <f>-'FPC Sch 7A,11,25,29,35,43'!N40</f>
        <v>368417.72</v>
      </c>
      <c r="CJ233" s="251">
        <v>275875.24</v>
      </c>
      <c r="CK233" s="251">
        <v>292934.67</v>
      </c>
      <c r="CL233" s="109">
        <f>-'Amort Estimate'!I34</f>
        <v>292394.71785521985</v>
      </c>
      <c r="CM233" s="109">
        <f>-'Amort Estimate'!J34</f>
        <v>273198.64685943996</v>
      </c>
    </row>
    <row r="234" spans="1:91" x14ac:dyDescent="0.2">
      <c r="B234" s="39" t="s">
        <v>254</v>
      </c>
      <c r="D234" s="110">
        <f t="shared" ref="D234:AI234" si="237">SUM(D232:D233)</f>
        <v>0</v>
      </c>
      <c r="E234" s="110">
        <f t="shared" si="237"/>
        <v>0</v>
      </c>
      <c r="F234" s="110">
        <f t="shared" si="237"/>
        <v>0</v>
      </c>
      <c r="G234" s="110">
        <f t="shared" si="237"/>
        <v>0</v>
      </c>
      <c r="H234" s="110">
        <f t="shared" si="237"/>
        <v>0</v>
      </c>
      <c r="I234" s="110">
        <f t="shared" si="237"/>
        <v>0</v>
      </c>
      <c r="J234" s="110">
        <f t="shared" si="237"/>
        <v>0</v>
      </c>
      <c r="K234" s="110">
        <f t="shared" si="237"/>
        <v>0</v>
      </c>
      <c r="L234" s="110">
        <f t="shared" si="237"/>
        <v>0</v>
      </c>
      <c r="M234" s="110">
        <f t="shared" si="237"/>
        <v>0</v>
      </c>
      <c r="N234" s="110">
        <f t="shared" si="237"/>
        <v>0</v>
      </c>
      <c r="O234" s="110">
        <f t="shared" si="237"/>
        <v>0</v>
      </c>
      <c r="P234" s="110">
        <f t="shared" si="237"/>
        <v>0</v>
      </c>
      <c r="Q234" s="110">
        <f t="shared" si="237"/>
        <v>0</v>
      </c>
      <c r="R234" s="110">
        <f t="shared" si="237"/>
        <v>0</v>
      </c>
      <c r="S234" s="110">
        <f t="shared" si="237"/>
        <v>0</v>
      </c>
      <c r="T234" s="110">
        <f t="shared" si="237"/>
        <v>0</v>
      </c>
      <c r="U234" s="110">
        <f t="shared" si="237"/>
        <v>0</v>
      </c>
      <c r="V234" s="110">
        <f t="shared" si="237"/>
        <v>0</v>
      </c>
      <c r="W234" s="110">
        <f t="shared" si="237"/>
        <v>0</v>
      </c>
      <c r="X234" s="110">
        <f t="shared" si="237"/>
        <v>0</v>
      </c>
      <c r="Y234" s="110">
        <f t="shared" si="237"/>
        <v>0</v>
      </c>
      <c r="Z234" s="110">
        <f t="shared" si="237"/>
        <v>0</v>
      </c>
      <c r="AA234" s="110">
        <f t="shared" si="237"/>
        <v>0</v>
      </c>
      <c r="AB234" s="110">
        <f t="shared" si="237"/>
        <v>0</v>
      </c>
      <c r="AC234" s="110">
        <f t="shared" si="237"/>
        <v>0</v>
      </c>
      <c r="AD234" s="110">
        <f t="shared" si="237"/>
        <v>0</v>
      </c>
      <c r="AE234" s="110">
        <f t="shared" si="237"/>
        <v>0</v>
      </c>
      <c r="AF234" s="110">
        <f t="shared" si="237"/>
        <v>0</v>
      </c>
      <c r="AG234" s="110">
        <f t="shared" si="237"/>
        <v>0</v>
      </c>
      <c r="AH234" s="110">
        <f t="shared" si="237"/>
        <v>0</v>
      </c>
      <c r="AI234" s="110">
        <f t="shared" si="237"/>
        <v>0</v>
      </c>
      <c r="AJ234" s="110">
        <f t="shared" ref="AJ234:BO234" si="238">SUM(AJ232:AJ233)</f>
        <v>0</v>
      </c>
      <c r="AK234" s="110">
        <f t="shared" si="238"/>
        <v>0</v>
      </c>
      <c r="AL234" s="110">
        <f t="shared" si="238"/>
        <v>0</v>
      </c>
      <c r="AM234" s="110">
        <f t="shared" si="238"/>
        <v>0</v>
      </c>
      <c r="AN234" s="110">
        <f t="shared" si="238"/>
        <v>0</v>
      </c>
      <c r="AO234" s="110">
        <f t="shared" si="238"/>
        <v>0</v>
      </c>
      <c r="AP234" s="110">
        <f t="shared" si="238"/>
        <v>0</v>
      </c>
      <c r="AQ234" s="110">
        <f t="shared" si="238"/>
        <v>0</v>
      </c>
      <c r="AR234" s="110">
        <f t="shared" si="238"/>
        <v>0</v>
      </c>
      <c r="AS234" s="110">
        <f t="shared" si="238"/>
        <v>0</v>
      </c>
      <c r="AT234" s="110">
        <f t="shared" si="238"/>
        <v>0</v>
      </c>
      <c r="AU234" s="110">
        <f t="shared" si="238"/>
        <v>0</v>
      </c>
      <c r="AV234" s="110">
        <f t="shared" si="238"/>
        <v>0</v>
      </c>
      <c r="AW234" s="110">
        <f t="shared" si="238"/>
        <v>0</v>
      </c>
      <c r="AX234" s="110">
        <f t="shared" si="238"/>
        <v>0</v>
      </c>
      <c r="AY234" s="110">
        <f t="shared" si="238"/>
        <v>0</v>
      </c>
      <c r="AZ234" s="110">
        <f t="shared" si="238"/>
        <v>0</v>
      </c>
      <c r="BA234" s="110">
        <f t="shared" si="238"/>
        <v>0</v>
      </c>
      <c r="BB234" s="110">
        <f t="shared" si="238"/>
        <v>0</v>
      </c>
      <c r="BC234" s="110">
        <f t="shared" si="238"/>
        <v>0</v>
      </c>
      <c r="BD234" s="110">
        <f t="shared" si="238"/>
        <v>0</v>
      </c>
      <c r="BE234" s="110">
        <f t="shared" si="238"/>
        <v>0</v>
      </c>
      <c r="BF234" s="110">
        <f t="shared" si="238"/>
        <v>0</v>
      </c>
      <c r="BG234" s="110">
        <f t="shared" si="238"/>
        <v>0</v>
      </c>
      <c r="BH234" s="110">
        <f t="shared" si="238"/>
        <v>0</v>
      </c>
      <c r="BI234" s="110">
        <f t="shared" si="238"/>
        <v>0</v>
      </c>
      <c r="BJ234" s="110">
        <f t="shared" si="238"/>
        <v>0</v>
      </c>
      <c r="BK234" s="110">
        <f t="shared" si="238"/>
        <v>0</v>
      </c>
      <c r="BL234" s="110">
        <f t="shared" si="238"/>
        <v>0</v>
      </c>
      <c r="BM234" s="110">
        <f t="shared" si="238"/>
        <v>0</v>
      </c>
      <c r="BN234" s="110">
        <f t="shared" si="238"/>
        <v>0</v>
      </c>
      <c r="BO234" s="110">
        <f t="shared" si="238"/>
        <v>0</v>
      </c>
      <c r="BP234" s="110">
        <f t="shared" ref="BP234:CM234" si="239">SUM(BP232:BP233)</f>
        <v>987.2471703899904</v>
      </c>
      <c r="BQ234" s="110">
        <f t="shared" si="239"/>
        <v>0</v>
      </c>
      <c r="BR234" s="110">
        <f t="shared" si="239"/>
        <v>0</v>
      </c>
      <c r="BS234" s="110">
        <f t="shared" si="239"/>
        <v>0</v>
      </c>
      <c r="BT234" s="110">
        <f t="shared" si="239"/>
        <v>0</v>
      </c>
      <c r="BU234" s="110">
        <f t="shared" si="239"/>
        <v>0</v>
      </c>
      <c r="BV234" s="110">
        <f t="shared" si="239"/>
        <v>0</v>
      </c>
      <c r="BW234" s="110">
        <f t="shared" si="239"/>
        <v>0</v>
      </c>
      <c r="BX234" s="110">
        <f t="shared" si="239"/>
        <v>0</v>
      </c>
      <c r="BY234" s="110">
        <f t="shared" si="239"/>
        <v>0</v>
      </c>
      <c r="BZ234" s="110">
        <f t="shared" si="239"/>
        <v>0</v>
      </c>
      <c r="CA234" s="110">
        <f t="shared" si="239"/>
        <v>0</v>
      </c>
      <c r="CB234" s="110">
        <f t="shared" si="239"/>
        <v>-3423699.8299999991</v>
      </c>
      <c r="CC234" s="110">
        <f t="shared" si="239"/>
        <v>244063.34</v>
      </c>
      <c r="CD234" s="110">
        <f t="shared" si="239"/>
        <v>287202.02</v>
      </c>
      <c r="CE234" s="110">
        <f t="shared" si="239"/>
        <v>322688.48</v>
      </c>
      <c r="CF234" s="110">
        <f t="shared" si="239"/>
        <v>282468.37</v>
      </c>
      <c r="CG234" s="110">
        <f t="shared" si="239"/>
        <v>236857.92</v>
      </c>
      <c r="CH234" s="110">
        <f t="shared" si="239"/>
        <v>270951.40999999997</v>
      </c>
      <c r="CI234" s="110">
        <f t="shared" si="239"/>
        <v>368417.72</v>
      </c>
      <c r="CJ234" s="110">
        <f t="shared" si="239"/>
        <v>275875.24</v>
      </c>
      <c r="CK234" s="110">
        <f t="shared" si="239"/>
        <v>292934.67</v>
      </c>
      <c r="CL234" s="110">
        <f t="shared" si="239"/>
        <v>292394.71785521985</v>
      </c>
      <c r="CM234" s="110">
        <f t="shared" si="239"/>
        <v>273198.64685943996</v>
      </c>
    </row>
    <row r="235" spans="1:91" x14ac:dyDescent="0.2">
      <c r="B235" s="39" t="s">
        <v>255</v>
      </c>
      <c r="D235" s="107">
        <f t="shared" ref="D235:AI235" si="240">D231+D234</f>
        <v>0</v>
      </c>
      <c r="E235" s="107">
        <f t="shared" si="240"/>
        <v>0</v>
      </c>
      <c r="F235" s="107">
        <f t="shared" si="240"/>
        <v>0</v>
      </c>
      <c r="G235" s="107">
        <f t="shared" si="240"/>
        <v>0</v>
      </c>
      <c r="H235" s="107">
        <f t="shared" si="240"/>
        <v>0</v>
      </c>
      <c r="I235" s="107">
        <f t="shared" si="240"/>
        <v>0</v>
      </c>
      <c r="J235" s="107">
        <f t="shared" si="240"/>
        <v>0</v>
      </c>
      <c r="K235" s="107">
        <f t="shared" si="240"/>
        <v>0</v>
      </c>
      <c r="L235" s="107">
        <f t="shared" si="240"/>
        <v>0</v>
      </c>
      <c r="M235" s="107">
        <f t="shared" si="240"/>
        <v>0</v>
      </c>
      <c r="N235" s="107">
        <f t="shared" si="240"/>
        <v>0</v>
      </c>
      <c r="O235" s="107">
        <f t="shared" si="240"/>
        <v>0</v>
      </c>
      <c r="P235" s="107">
        <f t="shared" si="240"/>
        <v>0</v>
      </c>
      <c r="Q235" s="107">
        <f t="shared" si="240"/>
        <v>0</v>
      </c>
      <c r="R235" s="107">
        <f t="shared" si="240"/>
        <v>0</v>
      </c>
      <c r="S235" s="107">
        <f t="shared" si="240"/>
        <v>0</v>
      </c>
      <c r="T235" s="107">
        <f t="shared" si="240"/>
        <v>0</v>
      </c>
      <c r="U235" s="107">
        <f t="shared" si="240"/>
        <v>0</v>
      </c>
      <c r="V235" s="107">
        <f t="shared" si="240"/>
        <v>0</v>
      </c>
      <c r="W235" s="107">
        <f t="shared" si="240"/>
        <v>0</v>
      </c>
      <c r="X235" s="107">
        <f t="shared" si="240"/>
        <v>0</v>
      </c>
      <c r="Y235" s="107">
        <f t="shared" si="240"/>
        <v>0</v>
      </c>
      <c r="Z235" s="107">
        <f t="shared" si="240"/>
        <v>0</v>
      </c>
      <c r="AA235" s="107">
        <f t="shared" si="240"/>
        <v>0</v>
      </c>
      <c r="AB235" s="107">
        <f t="shared" si="240"/>
        <v>0</v>
      </c>
      <c r="AC235" s="107">
        <f t="shared" si="240"/>
        <v>0</v>
      </c>
      <c r="AD235" s="107">
        <f t="shared" si="240"/>
        <v>0</v>
      </c>
      <c r="AE235" s="107">
        <f t="shared" si="240"/>
        <v>0</v>
      </c>
      <c r="AF235" s="107">
        <f t="shared" si="240"/>
        <v>0</v>
      </c>
      <c r="AG235" s="107">
        <f t="shared" si="240"/>
        <v>0</v>
      </c>
      <c r="AH235" s="107">
        <f t="shared" si="240"/>
        <v>0</v>
      </c>
      <c r="AI235" s="107">
        <f t="shared" si="240"/>
        <v>0</v>
      </c>
      <c r="AJ235" s="107">
        <f t="shared" ref="AJ235:BO235" si="241">AJ231+AJ234</f>
        <v>0</v>
      </c>
      <c r="AK235" s="107">
        <f t="shared" si="241"/>
        <v>0</v>
      </c>
      <c r="AL235" s="107">
        <f t="shared" si="241"/>
        <v>0</v>
      </c>
      <c r="AM235" s="107">
        <f t="shared" si="241"/>
        <v>0</v>
      </c>
      <c r="AN235" s="107">
        <f t="shared" si="241"/>
        <v>0</v>
      </c>
      <c r="AO235" s="107">
        <f t="shared" si="241"/>
        <v>0</v>
      </c>
      <c r="AP235" s="107">
        <f t="shared" si="241"/>
        <v>0</v>
      </c>
      <c r="AQ235" s="107">
        <f t="shared" si="241"/>
        <v>0</v>
      </c>
      <c r="AR235" s="107">
        <f t="shared" si="241"/>
        <v>0</v>
      </c>
      <c r="AS235" s="107">
        <f t="shared" si="241"/>
        <v>0</v>
      </c>
      <c r="AT235" s="107">
        <f t="shared" si="241"/>
        <v>0</v>
      </c>
      <c r="AU235" s="107">
        <f t="shared" si="241"/>
        <v>0</v>
      </c>
      <c r="AV235" s="107">
        <f t="shared" si="241"/>
        <v>0</v>
      </c>
      <c r="AW235" s="107">
        <f t="shared" si="241"/>
        <v>0</v>
      </c>
      <c r="AX235" s="107">
        <f t="shared" si="241"/>
        <v>0</v>
      </c>
      <c r="AY235" s="107">
        <f t="shared" si="241"/>
        <v>0</v>
      </c>
      <c r="AZ235" s="107">
        <f t="shared" si="241"/>
        <v>0</v>
      </c>
      <c r="BA235" s="107">
        <f t="shared" si="241"/>
        <v>0</v>
      </c>
      <c r="BB235" s="107">
        <f t="shared" si="241"/>
        <v>0</v>
      </c>
      <c r="BC235" s="107">
        <f t="shared" si="241"/>
        <v>0</v>
      </c>
      <c r="BD235" s="107">
        <f t="shared" si="241"/>
        <v>0</v>
      </c>
      <c r="BE235" s="107">
        <f t="shared" si="241"/>
        <v>0</v>
      </c>
      <c r="BF235" s="107">
        <f t="shared" si="241"/>
        <v>0</v>
      </c>
      <c r="BG235" s="107">
        <f t="shared" si="241"/>
        <v>0</v>
      </c>
      <c r="BH235" s="107">
        <f t="shared" si="241"/>
        <v>0</v>
      </c>
      <c r="BI235" s="107">
        <f t="shared" si="241"/>
        <v>0</v>
      </c>
      <c r="BJ235" s="107">
        <f t="shared" si="241"/>
        <v>0</v>
      </c>
      <c r="BK235" s="107">
        <f t="shared" si="241"/>
        <v>0</v>
      </c>
      <c r="BL235" s="107">
        <f t="shared" si="241"/>
        <v>0</v>
      </c>
      <c r="BM235" s="107">
        <f t="shared" si="241"/>
        <v>0</v>
      </c>
      <c r="BN235" s="107">
        <f t="shared" si="241"/>
        <v>0</v>
      </c>
      <c r="BO235" s="107">
        <f t="shared" si="241"/>
        <v>0</v>
      </c>
      <c r="BP235" s="107">
        <f t="shared" ref="BP235:CM235" si="242">BP231+BP234</f>
        <v>987.2471703899904</v>
      </c>
      <c r="BQ235" s="107">
        <f t="shared" si="242"/>
        <v>987.2471703899904</v>
      </c>
      <c r="BR235" s="107">
        <f t="shared" si="242"/>
        <v>987.2471703899904</v>
      </c>
      <c r="BS235" s="107">
        <f t="shared" si="242"/>
        <v>987.2471703899904</v>
      </c>
      <c r="BT235" s="107">
        <f t="shared" si="242"/>
        <v>987.2471703899904</v>
      </c>
      <c r="BU235" s="107">
        <f t="shared" si="242"/>
        <v>987.2471703899904</v>
      </c>
      <c r="BV235" s="107">
        <f t="shared" si="242"/>
        <v>987.2471703899904</v>
      </c>
      <c r="BW235" s="107">
        <f t="shared" si="242"/>
        <v>987.2471703899904</v>
      </c>
      <c r="BX235" s="107">
        <f t="shared" si="242"/>
        <v>987.2471703899904</v>
      </c>
      <c r="BY235" s="107">
        <f t="shared" si="242"/>
        <v>987.2471703899904</v>
      </c>
      <c r="BZ235" s="107">
        <f t="shared" si="242"/>
        <v>987.2471703899904</v>
      </c>
      <c r="CA235" s="107">
        <f t="shared" si="242"/>
        <v>987.2471703899904</v>
      </c>
      <c r="CB235" s="107">
        <f t="shared" si="242"/>
        <v>-3422712.582829609</v>
      </c>
      <c r="CC235" s="107">
        <f t="shared" si="242"/>
        <v>-3178649.2428296092</v>
      </c>
      <c r="CD235" s="107">
        <f t="shared" si="242"/>
        <v>-2891447.2228296092</v>
      </c>
      <c r="CE235" s="107">
        <f t="shared" si="242"/>
        <v>-2568758.7428296092</v>
      </c>
      <c r="CF235" s="107">
        <f t="shared" si="242"/>
        <v>-2286290.3728296091</v>
      </c>
      <c r="CG235" s="107">
        <f t="shared" si="242"/>
        <v>-2049432.4528296092</v>
      </c>
      <c r="CH235" s="107">
        <f t="shared" si="242"/>
        <v>-1778481.0428296092</v>
      </c>
      <c r="CI235" s="107">
        <f t="shared" si="242"/>
        <v>-1410063.3228296093</v>
      </c>
      <c r="CJ235" s="107">
        <f t="shared" si="242"/>
        <v>-1134188.0828296093</v>
      </c>
      <c r="CK235" s="107">
        <f t="shared" si="242"/>
        <v>-841253.41282960935</v>
      </c>
      <c r="CL235" s="107">
        <f t="shared" si="242"/>
        <v>-548858.69497438951</v>
      </c>
      <c r="CM235" s="107">
        <f t="shared" si="242"/>
        <v>-275660.04811494955</v>
      </c>
    </row>
    <row r="236" spans="1:91" x14ac:dyDescent="0.2"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  <c r="BV236" s="106"/>
      <c r="BW236" s="106"/>
      <c r="BX236" s="106"/>
      <c r="BY236" s="106"/>
      <c r="BZ236" s="106"/>
      <c r="CA236" s="106"/>
      <c r="CB236" s="106"/>
      <c r="CC236" s="106"/>
      <c r="CD236" s="106"/>
      <c r="CE236" s="106"/>
      <c r="CF236" s="106"/>
      <c r="CG236" s="106"/>
      <c r="CH236" s="106"/>
      <c r="CI236" s="107"/>
      <c r="CJ236" s="107"/>
      <c r="CK236" s="107"/>
      <c r="CL236" s="107"/>
      <c r="CM236" s="107"/>
    </row>
    <row r="237" spans="1:91" x14ac:dyDescent="0.2">
      <c r="A237" s="506" t="s">
        <v>259</v>
      </c>
      <c r="B237" s="507"/>
      <c r="C237" s="106">
        <v>18237501</v>
      </c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  <c r="BP237" s="111"/>
      <c r="BQ237" s="111"/>
      <c r="BR237" s="111"/>
      <c r="BS237" s="111"/>
      <c r="BT237" s="111"/>
      <c r="BU237" s="111"/>
      <c r="BV237" s="111"/>
      <c r="BW237" s="111"/>
      <c r="BX237" s="111"/>
      <c r="BY237" s="111"/>
      <c r="BZ237" s="111"/>
      <c r="CA237" s="111"/>
      <c r="CB237" s="111"/>
      <c r="CC237" s="111"/>
      <c r="CD237" s="111"/>
      <c r="CE237" s="111"/>
      <c r="CF237" s="111"/>
      <c r="CG237" s="111"/>
      <c r="CH237" s="111"/>
      <c r="CI237" s="107"/>
      <c r="CJ237" s="107"/>
      <c r="CK237" s="107"/>
      <c r="CL237" s="107"/>
      <c r="CM237" s="107"/>
    </row>
    <row r="238" spans="1:91" ht="12.75" customHeight="1" x14ac:dyDescent="0.2">
      <c r="B238" s="39" t="s">
        <v>251</v>
      </c>
      <c r="C238" s="106">
        <v>25400901</v>
      </c>
      <c r="D238" s="107">
        <f t="shared" ref="D238:AI238" si="243">C243</f>
        <v>0</v>
      </c>
      <c r="E238" s="107">
        <f t="shared" si="243"/>
        <v>0</v>
      </c>
      <c r="F238" s="107">
        <f t="shared" si="243"/>
        <v>0</v>
      </c>
      <c r="G238" s="107">
        <f t="shared" si="243"/>
        <v>0</v>
      </c>
      <c r="H238" s="107">
        <f t="shared" si="243"/>
        <v>0</v>
      </c>
      <c r="I238" s="107">
        <f t="shared" si="243"/>
        <v>0</v>
      </c>
      <c r="J238" s="107">
        <f t="shared" si="243"/>
        <v>0</v>
      </c>
      <c r="K238" s="107">
        <f t="shared" si="243"/>
        <v>0</v>
      </c>
      <c r="L238" s="107">
        <f t="shared" si="243"/>
        <v>0</v>
      </c>
      <c r="M238" s="107">
        <f t="shared" si="243"/>
        <v>0</v>
      </c>
      <c r="N238" s="107">
        <f t="shared" si="243"/>
        <v>0</v>
      </c>
      <c r="O238" s="107">
        <f t="shared" si="243"/>
        <v>0</v>
      </c>
      <c r="P238" s="107">
        <f t="shared" si="243"/>
        <v>0</v>
      </c>
      <c r="Q238" s="107">
        <f t="shared" si="243"/>
        <v>0</v>
      </c>
      <c r="R238" s="107">
        <f t="shared" si="243"/>
        <v>0</v>
      </c>
      <c r="S238" s="107">
        <f t="shared" si="243"/>
        <v>0</v>
      </c>
      <c r="T238" s="107">
        <f t="shared" si="243"/>
        <v>0</v>
      </c>
      <c r="U238" s="107">
        <f t="shared" si="243"/>
        <v>0</v>
      </c>
      <c r="V238" s="107">
        <f t="shared" si="243"/>
        <v>0</v>
      </c>
      <c r="W238" s="107">
        <f t="shared" si="243"/>
        <v>0</v>
      </c>
      <c r="X238" s="107">
        <f t="shared" si="243"/>
        <v>0</v>
      </c>
      <c r="Y238" s="107">
        <f t="shared" si="243"/>
        <v>0</v>
      </c>
      <c r="Z238" s="107">
        <f t="shared" si="243"/>
        <v>0</v>
      </c>
      <c r="AA238" s="107">
        <f t="shared" si="243"/>
        <v>0</v>
      </c>
      <c r="AB238" s="107">
        <f t="shared" si="243"/>
        <v>0</v>
      </c>
      <c r="AC238" s="107">
        <f t="shared" si="243"/>
        <v>0</v>
      </c>
      <c r="AD238" s="107">
        <f t="shared" si="243"/>
        <v>0</v>
      </c>
      <c r="AE238" s="107">
        <f t="shared" si="243"/>
        <v>0</v>
      </c>
      <c r="AF238" s="107">
        <f t="shared" si="243"/>
        <v>0</v>
      </c>
      <c r="AG238" s="107">
        <f t="shared" si="243"/>
        <v>0</v>
      </c>
      <c r="AH238" s="107">
        <f t="shared" si="243"/>
        <v>0</v>
      </c>
      <c r="AI238" s="107">
        <f t="shared" si="243"/>
        <v>0</v>
      </c>
      <c r="AJ238" s="107">
        <f t="shared" ref="AJ238:BO238" si="244">AI243</f>
        <v>0</v>
      </c>
      <c r="AK238" s="107">
        <f t="shared" si="244"/>
        <v>0</v>
      </c>
      <c r="AL238" s="107">
        <f t="shared" si="244"/>
        <v>0</v>
      </c>
      <c r="AM238" s="107">
        <f t="shared" si="244"/>
        <v>0</v>
      </c>
      <c r="AN238" s="107">
        <f t="shared" si="244"/>
        <v>0</v>
      </c>
      <c r="AO238" s="107">
        <f t="shared" si="244"/>
        <v>0</v>
      </c>
      <c r="AP238" s="107">
        <f t="shared" si="244"/>
        <v>0</v>
      </c>
      <c r="AQ238" s="107">
        <f t="shared" si="244"/>
        <v>0</v>
      </c>
      <c r="AR238" s="107">
        <f t="shared" si="244"/>
        <v>0</v>
      </c>
      <c r="AS238" s="107">
        <f t="shared" si="244"/>
        <v>0</v>
      </c>
      <c r="AT238" s="107">
        <f t="shared" si="244"/>
        <v>0</v>
      </c>
      <c r="AU238" s="107">
        <f t="shared" si="244"/>
        <v>0</v>
      </c>
      <c r="AV238" s="107">
        <f t="shared" si="244"/>
        <v>0</v>
      </c>
      <c r="AW238" s="107">
        <f t="shared" si="244"/>
        <v>0</v>
      </c>
      <c r="AX238" s="107">
        <f t="shared" si="244"/>
        <v>0</v>
      </c>
      <c r="AY238" s="107">
        <f t="shared" si="244"/>
        <v>0</v>
      </c>
      <c r="AZ238" s="107">
        <f t="shared" si="244"/>
        <v>0</v>
      </c>
      <c r="BA238" s="107">
        <f t="shared" si="244"/>
        <v>0</v>
      </c>
      <c r="BB238" s="107">
        <f t="shared" si="244"/>
        <v>0</v>
      </c>
      <c r="BC238" s="107">
        <f t="shared" si="244"/>
        <v>0</v>
      </c>
      <c r="BD238" s="107">
        <f t="shared" si="244"/>
        <v>0</v>
      </c>
      <c r="BE238" s="107">
        <f t="shared" si="244"/>
        <v>0</v>
      </c>
      <c r="BF238" s="107">
        <f t="shared" si="244"/>
        <v>0</v>
      </c>
      <c r="BG238" s="107">
        <f t="shared" si="244"/>
        <v>0</v>
      </c>
      <c r="BH238" s="107">
        <f t="shared" si="244"/>
        <v>0</v>
      </c>
      <c r="BI238" s="107">
        <f t="shared" si="244"/>
        <v>0</v>
      </c>
      <c r="BJ238" s="107">
        <f t="shared" si="244"/>
        <v>0</v>
      </c>
      <c r="BK238" s="107">
        <f t="shared" si="244"/>
        <v>0</v>
      </c>
      <c r="BL238" s="107">
        <f t="shared" si="244"/>
        <v>0</v>
      </c>
      <c r="BM238" s="107">
        <f t="shared" si="244"/>
        <v>0</v>
      </c>
      <c r="BN238" s="107">
        <f t="shared" si="244"/>
        <v>0</v>
      </c>
      <c r="BO238" s="107">
        <f t="shared" si="244"/>
        <v>0</v>
      </c>
      <c r="BP238" s="107">
        <f t="shared" ref="BP238:BW238" si="245">BO243</f>
        <v>0</v>
      </c>
      <c r="BQ238" s="107">
        <f t="shared" si="245"/>
        <v>130096.76317974</v>
      </c>
      <c r="BR238" s="107">
        <f t="shared" si="245"/>
        <v>121871.23317974</v>
      </c>
      <c r="BS238" s="107">
        <f t="shared" si="245"/>
        <v>111347.74317973999</v>
      </c>
      <c r="BT238" s="107">
        <f t="shared" si="245"/>
        <v>102187.65317973999</v>
      </c>
      <c r="BU238" s="107">
        <f t="shared" si="245"/>
        <v>93201.66317973999</v>
      </c>
      <c r="BV238" s="107">
        <f t="shared" si="245"/>
        <v>84288.153179739995</v>
      </c>
      <c r="BW238" s="107">
        <f t="shared" si="245"/>
        <v>76315.563179739998</v>
      </c>
      <c r="BX238" s="107">
        <f t="shared" ref="BX238" si="246">BW243</f>
        <v>66995.943179740003</v>
      </c>
      <c r="BY238" s="107">
        <f t="shared" ref="BY238" si="247">BX243</f>
        <v>17210.039409934427</v>
      </c>
      <c r="BZ238" s="107">
        <f t="shared" ref="BZ238:CM238" si="248">BY243</f>
        <v>14116.583799305616</v>
      </c>
      <c r="CA238" s="107">
        <f t="shared" si="248"/>
        <v>11197.0568856437</v>
      </c>
      <c r="CB238" s="107">
        <f t="shared" si="248"/>
        <v>2665.7858874268823</v>
      </c>
      <c r="CC238" s="107">
        <f t="shared" si="248"/>
        <v>362597.55893887219</v>
      </c>
      <c r="CD238" s="107">
        <f t="shared" si="248"/>
        <v>333208.08665574744</v>
      </c>
      <c r="CE238" s="107">
        <f t="shared" si="248"/>
        <v>300201.37857416074</v>
      </c>
      <c r="CF238" s="107">
        <f t="shared" si="248"/>
        <v>273763.34826788818</v>
      </c>
      <c r="CG238" s="107">
        <f t="shared" si="248"/>
        <v>234227.39511701846</v>
      </c>
      <c r="CH238" s="107">
        <f t="shared" si="248"/>
        <v>207100.38774819119</v>
      </c>
      <c r="CI238" s="107">
        <f t="shared" si="248"/>
        <v>187490.54393405898</v>
      </c>
      <c r="CJ238" s="107">
        <f t="shared" si="248"/>
        <v>142463.25155067415</v>
      </c>
      <c r="CK238" s="107">
        <f t="shared" si="248"/>
        <v>112780.77925310604</v>
      </c>
      <c r="CL238" s="107">
        <f t="shared" si="248"/>
        <v>87442.677315528344</v>
      </c>
      <c r="CM238" s="107">
        <f t="shared" si="248"/>
        <v>59365.27813752996</v>
      </c>
    </row>
    <row r="239" spans="1:91" ht="12" customHeight="1" x14ac:dyDescent="0.2">
      <c r="B239" s="108" t="s">
        <v>252</v>
      </c>
      <c r="C239" s="111"/>
      <c r="D239" s="251">
        <v>0</v>
      </c>
      <c r="E239" s="251">
        <v>0</v>
      </c>
      <c r="F239" s="251">
        <v>0</v>
      </c>
      <c r="G239" s="251">
        <v>0</v>
      </c>
      <c r="H239" s="251">
        <v>0</v>
      </c>
      <c r="I239" s="251">
        <v>0</v>
      </c>
      <c r="J239" s="251">
        <v>0</v>
      </c>
      <c r="K239" s="251">
        <v>0</v>
      </c>
      <c r="L239" s="251">
        <v>0</v>
      </c>
      <c r="M239" s="251">
        <v>0</v>
      </c>
      <c r="N239" s="251">
        <v>0</v>
      </c>
      <c r="O239" s="251">
        <v>0</v>
      </c>
      <c r="P239" s="251">
        <v>0</v>
      </c>
      <c r="Q239" s="251">
        <v>0</v>
      </c>
      <c r="R239" s="251">
        <v>0</v>
      </c>
      <c r="S239" s="251">
        <v>0</v>
      </c>
      <c r="T239" s="251">
        <v>0</v>
      </c>
      <c r="U239" s="251">
        <v>0</v>
      </c>
      <c r="V239" s="251">
        <v>0</v>
      </c>
      <c r="W239" s="251">
        <v>0</v>
      </c>
      <c r="X239" s="251">
        <v>0</v>
      </c>
      <c r="Y239" s="251">
        <v>0</v>
      </c>
      <c r="Z239" s="251">
        <v>0</v>
      </c>
      <c r="AA239" s="251">
        <v>0</v>
      </c>
      <c r="AB239" s="251">
        <v>0</v>
      </c>
      <c r="AC239" s="251">
        <v>0</v>
      </c>
      <c r="AD239" s="251">
        <v>0</v>
      </c>
      <c r="AE239" s="251">
        <v>0</v>
      </c>
      <c r="AF239" s="251">
        <v>0</v>
      </c>
      <c r="AG239" s="251">
        <v>0</v>
      </c>
      <c r="AH239" s="251">
        <v>0</v>
      </c>
      <c r="AI239" s="251">
        <v>0</v>
      </c>
      <c r="AJ239" s="251">
        <v>0</v>
      </c>
      <c r="AK239" s="251">
        <v>0</v>
      </c>
      <c r="AL239" s="251">
        <v>0</v>
      </c>
      <c r="AM239" s="251">
        <v>0</v>
      </c>
      <c r="AN239" s="251">
        <v>0</v>
      </c>
      <c r="AO239" s="251">
        <v>0</v>
      </c>
      <c r="AP239" s="251">
        <v>0</v>
      </c>
      <c r="AQ239" s="251">
        <v>0</v>
      </c>
      <c r="AR239" s="251">
        <v>0</v>
      </c>
      <c r="AS239" s="251">
        <v>0</v>
      </c>
      <c r="AT239" s="251">
        <v>0</v>
      </c>
      <c r="AU239" s="251">
        <v>0</v>
      </c>
      <c r="AV239" s="251">
        <v>0</v>
      </c>
      <c r="AW239" s="251">
        <v>0</v>
      </c>
      <c r="AX239" s="251">
        <v>0</v>
      </c>
      <c r="AY239" s="251">
        <v>0</v>
      </c>
      <c r="AZ239" s="251">
        <v>0</v>
      </c>
      <c r="BA239" s="251">
        <v>0</v>
      </c>
      <c r="BB239" s="251">
        <v>0</v>
      </c>
      <c r="BC239" s="251">
        <v>0</v>
      </c>
      <c r="BD239" s="251">
        <v>0</v>
      </c>
      <c r="BE239" s="251">
        <v>0</v>
      </c>
      <c r="BF239" s="251">
        <v>0</v>
      </c>
      <c r="BG239" s="251">
        <v>0</v>
      </c>
      <c r="BH239" s="251">
        <v>0</v>
      </c>
      <c r="BI239" s="251">
        <v>0</v>
      </c>
      <c r="BJ239" s="251">
        <v>0</v>
      </c>
      <c r="BK239" s="251">
        <v>0</v>
      </c>
      <c r="BL239" s="251">
        <v>0</v>
      </c>
      <c r="BM239" s="251">
        <v>0</v>
      </c>
      <c r="BN239" s="251">
        <v>0</v>
      </c>
      <c r="BO239" s="251">
        <v>0</v>
      </c>
      <c r="BP239" s="251">
        <v>136559.73317974</v>
      </c>
      <c r="BQ239" s="251">
        <v>0</v>
      </c>
      <c r="BR239" s="251">
        <v>0</v>
      </c>
      <c r="BS239" s="251">
        <v>0</v>
      </c>
      <c r="BT239" s="251">
        <v>0</v>
      </c>
      <c r="BU239" s="251">
        <v>0</v>
      </c>
      <c r="BV239" s="251">
        <v>0</v>
      </c>
      <c r="BW239" s="251">
        <v>0</v>
      </c>
      <c r="BX239" s="251">
        <v>0</v>
      </c>
      <c r="BY239" s="251">
        <v>0</v>
      </c>
      <c r="BZ239" s="251">
        <v>0</v>
      </c>
      <c r="CA239" s="251">
        <v>0</v>
      </c>
      <c r="CB239" s="251">
        <v>1311399.7633706196</v>
      </c>
      <c r="CC239" s="251">
        <v>0</v>
      </c>
      <c r="CD239" s="251">
        <v>0</v>
      </c>
      <c r="CE239" s="251">
        <v>0</v>
      </c>
      <c r="CF239" s="251">
        <v>0</v>
      </c>
      <c r="CG239" s="251">
        <v>0</v>
      </c>
      <c r="CH239" s="251">
        <v>0</v>
      </c>
      <c r="CI239" s="251">
        <v>0</v>
      </c>
      <c r="CJ239" s="251">
        <v>0</v>
      </c>
      <c r="CK239" s="251">
        <v>0</v>
      </c>
      <c r="CL239" s="251">
        <v>0</v>
      </c>
      <c r="CM239" s="251">
        <v>0</v>
      </c>
    </row>
    <row r="240" spans="1:91" ht="12" customHeight="1" x14ac:dyDescent="0.2">
      <c r="B240" s="108" t="s">
        <v>540</v>
      </c>
      <c r="C240" s="111"/>
      <c r="D240" s="251">
        <v>0</v>
      </c>
      <c r="E240" s="251">
        <v>0</v>
      </c>
      <c r="F240" s="251">
        <v>0</v>
      </c>
      <c r="G240" s="251">
        <v>0</v>
      </c>
      <c r="H240" s="251">
        <v>0</v>
      </c>
      <c r="I240" s="251">
        <v>0</v>
      </c>
      <c r="J240" s="251">
        <v>0</v>
      </c>
      <c r="K240" s="251">
        <v>0</v>
      </c>
      <c r="L240" s="251">
        <v>0</v>
      </c>
      <c r="M240" s="251">
        <v>0</v>
      </c>
      <c r="N240" s="251">
        <v>0</v>
      </c>
      <c r="O240" s="251">
        <v>0</v>
      </c>
      <c r="P240" s="251">
        <v>0</v>
      </c>
      <c r="Q240" s="251">
        <v>0</v>
      </c>
      <c r="R240" s="251">
        <v>0</v>
      </c>
      <c r="S240" s="251">
        <v>0</v>
      </c>
      <c r="T240" s="251">
        <v>0</v>
      </c>
      <c r="U240" s="251">
        <v>0</v>
      </c>
      <c r="V240" s="251">
        <v>0</v>
      </c>
      <c r="W240" s="251">
        <v>0</v>
      </c>
      <c r="X240" s="251">
        <v>0</v>
      </c>
      <c r="Y240" s="251">
        <v>0</v>
      </c>
      <c r="Z240" s="251">
        <v>0</v>
      </c>
      <c r="AA240" s="251">
        <v>0</v>
      </c>
      <c r="AB240" s="251">
        <v>0</v>
      </c>
      <c r="AC240" s="251">
        <v>0</v>
      </c>
      <c r="AD240" s="251">
        <v>0</v>
      </c>
      <c r="AE240" s="251">
        <v>0</v>
      </c>
      <c r="AF240" s="251">
        <v>0</v>
      </c>
      <c r="AG240" s="251">
        <v>0</v>
      </c>
      <c r="AH240" s="251">
        <v>0</v>
      </c>
      <c r="AI240" s="251">
        <v>0</v>
      </c>
      <c r="AJ240" s="251">
        <v>0</v>
      </c>
      <c r="AK240" s="251">
        <v>0</v>
      </c>
      <c r="AL240" s="251">
        <v>0</v>
      </c>
      <c r="AM240" s="251">
        <v>0</v>
      </c>
      <c r="AN240" s="251">
        <v>0</v>
      </c>
      <c r="AO240" s="251">
        <v>0</v>
      </c>
      <c r="AP240" s="251">
        <v>0</v>
      </c>
      <c r="AQ240" s="251">
        <v>0</v>
      </c>
      <c r="AR240" s="251">
        <v>0</v>
      </c>
      <c r="AS240" s="251">
        <v>0</v>
      </c>
      <c r="AT240" s="251">
        <v>0</v>
      </c>
      <c r="AU240" s="251">
        <v>0</v>
      </c>
      <c r="AV240" s="251">
        <v>0</v>
      </c>
      <c r="AW240" s="251">
        <v>0</v>
      </c>
      <c r="AX240" s="251">
        <v>0</v>
      </c>
      <c r="AY240" s="251">
        <v>0</v>
      </c>
      <c r="AZ240" s="251">
        <v>0</v>
      </c>
      <c r="BA240" s="251">
        <v>0</v>
      </c>
      <c r="BB240" s="251">
        <v>0</v>
      </c>
      <c r="BC240" s="251">
        <v>0</v>
      </c>
      <c r="BD240" s="251">
        <v>0</v>
      </c>
      <c r="BE240" s="251">
        <v>0</v>
      </c>
      <c r="BF240" s="251">
        <v>0</v>
      </c>
      <c r="BG240" s="251">
        <v>0</v>
      </c>
      <c r="BH240" s="251">
        <v>0</v>
      </c>
      <c r="BI240" s="251">
        <v>0</v>
      </c>
      <c r="BJ240" s="251">
        <v>0</v>
      </c>
      <c r="BK240" s="251">
        <v>0</v>
      </c>
      <c r="BL240" s="251">
        <v>0</v>
      </c>
      <c r="BM240" s="251">
        <v>0</v>
      </c>
      <c r="BN240" s="251">
        <v>0</v>
      </c>
      <c r="BO240" s="251">
        <v>0</v>
      </c>
      <c r="BP240" s="251">
        <v>0</v>
      </c>
      <c r="BQ240" s="251">
        <v>0</v>
      </c>
      <c r="BR240" s="251">
        <v>0</v>
      </c>
      <c r="BS240" s="251">
        <v>0</v>
      </c>
      <c r="BT240" s="251">
        <v>0</v>
      </c>
      <c r="BU240" s="251">
        <v>0</v>
      </c>
      <c r="BV240" s="251">
        <v>0</v>
      </c>
      <c r="BW240" s="251">
        <v>0</v>
      </c>
      <c r="BX240" s="509">
        <f>-'One-time Transfer SCH 40 to SC'!F18</f>
        <v>-47332.633856486311</v>
      </c>
      <c r="BY240" s="251"/>
      <c r="BZ240" s="251"/>
      <c r="CA240" s="251"/>
      <c r="CB240" s="508">
        <f>-CB239*'One-time Transfer SCH 40 to SC'!F13</f>
        <v>-926503.93282134284</v>
      </c>
      <c r="CC240" s="251"/>
      <c r="CD240" s="251"/>
      <c r="CE240" s="251"/>
      <c r="CF240" s="251"/>
      <c r="CG240" s="251"/>
      <c r="CH240" s="251"/>
      <c r="CI240" s="251"/>
      <c r="CJ240" s="251"/>
      <c r="CK240" s="251"/>
      <c r="CL240" s="251"/>
      <c r="CM240" s="251"/>
    </row>
    <row r="241" spans="1:91" x14ac:dyDescent="0.2">
      <c r="B241" s="108" t="s">
        <v>253</v>
      </c>
      <c r="D241" s="251">
        <v>0</v>
      </c>
      <c r="E241" s="251">
        <v>0</v>
      </c>
      <c r="F241" s="251">
        <v>0</v>
      </c>
      <c r="G241" s="251">
        <v>0</v>
      </c>
      <c r="H241" s="251">
        <v>0</v>
      </c>
      <c r="I241" s="251">
        <v>0</v>
      </c>
      <c r="J241" s="251">
        <v>0</v>
      </c>
      <c r="K241" s="251">
        <v>0</v>
      </c>
      <c r="L241" s="251">
        <v>0</v>
      </c>
      <c r="M241" s="251">
        <v>0</v>
      </c>
      <c r="N241" s="251">
        <v>0</v>
      </c>
      <c r="O241" s="251">
        <v>0</v>
      </c>
      <c r="P241" s="251">
        <v>0</v>
      </c>
      <c r="Q241" s="251">
        <v>0</v>
      </c>
      <c r="R241" s="251">
        <v>0</v>
      </c>
      <c r="S241" s="251">
        <v>0</v>
      </c>
      <c r="T241" s="251">
        <v>0</v>
      </c>
      <c r="U241" s="251">
        <v>0</v>
      </c>
      <c r="V241" s="251">
        <v>0</v>
      </c>
      <c r="W241" s="251">
        <v>0</v>
      </c>
      <c r="X241" s="251">
        <v>0</v>
      </c>
      <c r="Y241" s="251">
        <v>0</v>
      </c>
      <c r="Z241" s="251">
        <v>0</v>
      </c>
      <c r="AA241" s="251">
        <v>0</v>
      </c>
      <c r="AB241" s="251">
        <v>0</v>
      </c>
      <c r="AC241" s="251">
        <v>0</v>
      </c>
      <c r="AD241" s="251">
        <v>0</v>
      </c>
      <c r="AE241" s="251">
        <v>0</v>
      </c>
      <c r="AF241" s="251">
        <v>0</v>
      </c>
      <c r="AG241" s="251">
        <v>0</v>
      </c>
      <c r="AH241" s="251">
        <v>0</v>
      </c>
      <c r="AI241" s="251">
        <v>0</v>
      </c>
      <c r="AJ241" s="251">
        <v>0</v>
      </c>
      <c r="AK241" s="251">
        <v>0</v>
      </c>
      <c r="AL241" s="251">
        <v>0</v>
      </c>
      <c r="AM241" s="251">
        <v>0</v>
      </c>
      <c r="AN241" s="251">
        <v>0</v>
      </c>
      <c r="AO241" s="251">
        <v>0</v>
      </c>
      <c r="AP241" s="251">
        <v>0</v>
      </c>
      <c r="AQ241" s="251">
        <v>0</v>
      </c>
      <c r="AR241" s="251">
        <v>0</v>
      </c>
      <c r="AS241" s="251">
        <v>0</v>
      </c>
      <c r="AT241" s="251">
        <v>0</v>
      </c>
      <c r="AU241" s="251">
        <v>0</v>
      </c>
      <c r="AV241" s="251">
        <v>0</v>
      </c>
      <c r="AW241" s="251">
        <v>0</v>
      </c>
      <c r="AX241" s="251">
        <v>0</v>
      </c>
      <c r="AY241" s="251">
        <v>0</v>
      </c>
      <c r="AZ241" s="251">
        <v>0</v>
      </c>
      <c r="BA241" s="251">
        <v>0</v>
      </c>
      <c r="BB241" s="251">
        <v>0</v>
      </c>
      <c r="BC241" s="251">
        <v>0</v>
      </c>
      <c r="BD241" s="251">
        <v>0</v>
      </c>
      <c r="BE241" s="251">
        <v>0</v>
      </c>
      <c r="BF241" s="251">
        <v>0</v>
      </c>
      <c r="BG241" s="251">
        <v>0</v>
      </c>
      <c r="BH241" s="251">
        <v>0</v>
      </c>
      <c r="BI241" s="251">
        <v>0</v>
      </c>
      <c r="BJ241" s="251">
        <v>0</v>
      </c>
      <c r="BK241" s="251">
        <v>0</v>
      </c>
      <c r="BL241" s="251">
        <v>0</v>
      </c>
      <c r="BM241" s="251">
        <v>0</v>
      </c>
      <c r="BN241" s="251">
        <v>0</v>
      </c>
      <c r="BO241" s="251">
        <v>0</v>
      </c>
      <c r="BP241" s="251">
        <v>-6462.97</v>
      </c>
      <c r="BQ241" s="251">
        <v>-8225.5300000000007</v>
      </c>
      <c r="BR241" s="251">
        <v>-10523.49</v>
      </c>
      <c r="BS241" s="251">
        <v>-9160.09</v>
      </c>
      <c r="BT241" s="251">
        <v>-8985.99</v>
      </c>
      <c r="BU241" s="251">
        <v>-8913.51</v>
      </c>
      <c r="BV241" s="251">
        <v>-7972.59</v>
      </c>
      <c r="BW241" s="251">
        <v>-9319.6200000000008</v>
      </c>
      <c r="BX241" s="109">
        <f>-'FPC Sch 40'!C53</f>
        <v>-2453.2699133192623</v>
      </c>
      <c r="BY241" s="109">
        <f>-'FPC Sch 40'!D53</f>
        <v>-3093.4556106288114</v>
      </c>
      <c r="BZ241" s="109">
        <f>-'FPC Sch 40'!E53</f>
        <v>-2919.5269136619158</v>
      </c>
      <c r="CA241" s="109">
        <f>-'FPC Sch 40'!F53</f>
        <v>-8531.270998216818</v>
      </c>
      <c r="CB241" s="109">
        <f>-'FPC Sch 40'!G53</f>
        <v>-24964.057497831473</v>
      </c>
      <c r="CC241" s="109">
        <f>-'FPC Sch 40'!H53</f>
        <v>-29389.472283124735</v>
      </c>
      <c r="CD241" s="109">
        <f>-'FPC Sch 40'!I53</f>
        <v>-33006.708081586716</v>
      </c>
      <c r="CE241" s="109">
        <f>-'FPC Sch 40'!J53</f>
        <v>-26438.030306272532</v>
      </c>
      <c r="CF241" s="109">
        <f>-'FPC Sch 40'!K53</f>
        <v>-39535.953150869718</v>
      </c>
      <c r="CG241" s="109">
        <f>-'FPC Sch 40'!L53</f>
        <v>-27127.007368827271</v>
      </c>
      <c r="CH241" s="109">
        <f>-'FPC Sch 40'!M53</f>
        <v>-19609.843814132219</v>
      </c>
      <c r="CI241" s="109">
        <f>-'FPC Sch 40'!N53</f>
        <v>-45027.292383384818</v>
      </c>
      <c r="CJ241" s="251">
        <v>-29682.4722975681</v>
      </c>
      <c r="CK241" s="251">
        <v>-25338.1019375777</v>
      </c>
      <c r="CL241" s="109">
        <f>-'Amort Estimate'!I43</f>
        <v>-28077.399177998384</v>
      </c>
      <c r="CM241" s="109">
        <f>-'Amort Estimate'!J43</f>
        <v>-26674.623969043467</v>
      </c>
    </row>
    <row r="242" spans="1:91" x14ac:dyDescent="0.2">
      <c r="B242" s="39" t="s">
        <v>254</v>
      </c>
      <c r="D242" s="110">
        <f t="shared" ref="D242:AI242" si="249">SUM(D239:D241)</f>
        <v>0</v>
      </c>
      <c r="E242" s="110">
        <f t="shared" si="249"/>
        <v>0</v>
      </c>
      <c r="F242" s="110">
        <f t="shared" si="249"/>
        <v>0</v>
      </c>
      <c r="G242" s="110">
        <f t="shared" si="249"/>
        <v>0</v>
      </c>
      <c r="H242" s="110">
        <f t="shared" si="249"/>
        <v>0</v>
      </c>
      <c r="I242" s="110">
        <f t="shared" si="249"/>
        <v>0</v>
      </c>
      <c r="J242" s="110">
        <f t="shared" si="249"/>
        <v>0</v>
      </c>
      <c r="K242" s="110">
        <f t="shared" si="249"/>
        <v>0</v>
      </c>
      <c r="L242" s="110">
        <f t="shared" si="249"/>
        <v>0</v>
      </c>
      <c r="M242" s="110">
        <f t="shared" si="249"/>
        <v>0</v>
      </c>
      <c r="N242" s="110">
        <f t="shared" si="249"/>
        <v>0</v>
      </c>
      <c r="O242" s="110">
        <f t="shared" si="249"/>
        <v>0</v>
      </c>
      <c r="P242" s="110">
        <f t="shared" si="249"/>
        <v>0</v>
      </c>
      <c r="Q242" s="110">
        <f t="shared" si="249"/>
        <v>0</v>
      </c>
      <c r="R242" s="110">
        <f t="shared" si="249"/>
        <v>0</v>
      </c>
      <c r="S242" s="110">
        <f t="shared" si="249"/>
        <v>0</v>
      </c>
      <c r="T242" s="110">
        <f t="shared" si="249"/>
        <v>0</v>
      </c>
      <c r="U242" s="110">
        <f t="shared" si="249"/>
        <v>0</v>
      </c>
      <c r="V242" s="110">
        <f t="shared" si="249"/>
        <v>0</v>
      </c>
      <c r="W242" s="110">
        <f t="shared" si="249"/>
        <v>0</v>
      </c>
      <c r="X242" s="110">
        <f t="shared" si="249"/>
        <v>0</v>
      </c>
      <c r="Y242" s="110">
        <f t="shared" si="249"/>
        <v>0</v>
      </c>
      <c r="Z242" s="110">
        <f t="shared" si="249"/>
        <v>0</v>
      </c>
      <c r="AA242" s="110">
        <f t="shared" si="249"/>
        <v>0</v>
      </c>
      <c r="AB242" s="110">
        <f t="shared" si="249"/>
        <v>0</v>
      </c>
      <c r="AC242" s="110">
        <f t="shared" si="249"/>
        <v>0</v>
      </c>
      <c r="AD242" s="110">
        <f t="shared" si="249"/>
        <v>0</v>
      </c>
      <c r="AE242" s="110">
        <f t="shared" si="249"/>
        <v>0</v>
      </c>
      <c r="AF242" s="110">
        <f t="shared" si="249"/>
        <v>0</v>
      </c>
      <c r="AG242" s="110">
        <f t="shared" si="249"/>
        <v>0</v>
      </c>
      <c r="AH242" s="110">
        <f t="shared" si="249"/>
        <v>0</v>
      </c>
      <c r="AI242" s="110">
        <f t="shared" si="249"/>
        <v>0</v>
      </c>
      <c r="AJ242" s="110">
        <f t="shared" ref="AJ242:BO242" si="250">SUM(AJ239:AJ241)</f>
        <v>0</v>
      </c>
      <c r="AK242" s="110">
        <f t="shared" si="250"/>
        <v>0</v>
      </c>
      <c r="AL242" s="110">
        <f t="shared" si="250"/>
        <v>0</v>
      </c>
      <c r="AM242" s="110">
        <f t="shared" si="250"/>
        <v>0</v>
      </c>
      <c r="AN242" s="110">
        <f t="shared" si="250"/>
        <v>0</v>
      </c>
      <c r="AO242" s="110">
        <f t="shared" si="250"/>
        <v>0</v>
      </c>
      <c r="AP242" s="110">
        <f t="shared" si="250"/>
        <v>0</v>
      </c>
      <c r="AQ242" s="110">
        <f t="shared" si="250"/>
        <v>0</v>
      </c>
      <c r="AR242" s="110">
        <f t="shared" si="250"/>
        <v>0</v>
      </c>
      <c r="AS242" s="110">
        <f t="shared" si="250"/>
        <v>0</v>
      </c>
      <c r="AT242" s="110">
        <f t="shared" si="250"/>
        <v>0</v>
      </c>
      <c r="AU242" s="110">
        <f t="shared" si="250"/>
        <v>0</v>
      </c>
      <c r="AV242" s="110">
        <f t="shared" si="250"/>
        <v>0</v>
      </c>
      <c r="AW242" s="110">
        <f t="shared" si="250"/>
        <v>0</v>
      </c>
      <c r="AX242" s="110">
        <f t="shared" si="250"/>
        <v>0</v>
      </c>
      <c r="AY242" s="110">
        <f t="shared" si="250"/>
        <v>0</v>
      </c>
      <c r="AZ242" s="110">
        <f t="shared" si="250"/>
        <v>0</v>
      </c>
      <c r="BA242" s="110">
        <f t="shared" si="250"/>
        <v>0</v>
      </c>
      <c r="BB242" s="110">
        <f t="shared" si="250"/>
        <v>0</v>
      </c>
      <c r="BC242" s="110">
        <f t="shared" si="250"/>
        <v>0</v>
      </c>
      <c r="BD242" s="110">
        <f t="shared" si="250"/>
        <v>0</v>
      </c>
      <c r="BE242" s="110">
        <f t="shared" si="250"/>
        <v>0</v>
      </c>
      <c r="BF242" s="110">
        <f t="shared" si="250"/>
        <v>0</v>
      </c>
      <c r="BG242" s="110">
        <f t="shared" si="250"/>
        <v>0</v>
      </c>
      <c r="BH242" s="110">
        <f t="shared" si="250"/>
        <v>0</v>
      </c>
      <c r="BI242" s="110">
        <f t="shared" si="250"/>
        <v>0</v>
      </c>
      <c r="BJ242" s="110">
        <f t="shared" si="250"/>
        <v>0</v>
      </c>
      <c r="BK242" s="110">
        <f t="shared" si="250"/>
        <v>0</v>
      </c>
      <c r="BL242" s="110">
        <f t="shared" si="250"/>
        <v>0</v>
      </c>
      <c r="BM242" s="110">
        <f t="shared" si="250"/>
        <v>0</v>
      </c>
      <c r="BN242" s="110">
        <f t="shared" si="250"/>
        <v>0</v>
      </c>
      <c r="BO242" s="110">
        <f t="shared" si="250"/>
        <v>0</v>
      </c>
      <c r="BP242" s="110">
        <f t="shared" ref="BP242:CM242" si="251">SUM(BP239:BP241)</f>
        <v>130096.76317974</v>
      </c>
      <c r="BQ242" s="110">
        <f t="shared" si="251"/>
        <v>-8225.5300000000007</v>
      </c>
      <c r="BR242" s="110">
        <f t="shared" si="251"/>
        <v>-10523.49</v>
      </c>
      <c r="BS242" s="110">
        <f t="shared" si="251"/>
        <v>-9160.09</v>
      </c>
      <c r="BT242" s="110">
        <f t="shared" si="251"/>
        <v>-8985.99</v>
      </c>
      <c r="BU242" s="110">
        <f t="shared" si="251"/>
        <v>-8913.51</v>
      </c>
      <c r="BV242" s="110">
        <f t="shared" si="251"/>
        <v>-7972.59</v>
      </c>
      <c r="BW242" s="110">
        <f t="shared" si="251"/>
        <v>-9319.6200000000008</v>
      </c>
      <c r="BX242" s="110">
        <f t="shared" si="251"/>
        <v>-49785.903769805576</v>
      </c>
      <c r="BY242" s="110">
        <f t="shared" si="251"/>
        <v>-3093.4556106288114</v>
      </c>
      <c r="BZ242" s="110">
        <f t="shared" si="251"/>
        <v>-2919.5269136619158</v>
      </c>
      <c r="CA242" s="110">
        <f t="shared" si="251"/>
        <v>-8531.270998216818</v>
      </c>
      <c r="CB242" s="110">
        <f t="shared" si="251"/>
        <v>359931.77305144531</v>
      </c>
      <c r="CC242" s="110">
        <f t="shared" si="251"/>
        <v>-29389.472283124735</v>
      </c>
      <c r="CD242" s="110">
        <f t="shared" si="251"/>
        <v>-33006.708081586716</v>
      </c>
      <c r="CE242" s="110">
        <f t="shared" si="251"/>
        <v>-26438.030306272532</v>
      </c>
      <c r="CF242" s="110">
        <f t="shared" si="251"/>
        <v>-39535.953150869718</v>
      </c>
      <c r="CG242" s="110">
        <f t="shared" si="251"/>
        <v>-27127.007368827271</v>
      </c>
      <c r="CH242" s="110">
        <f t="shared" si="251"/>
        <v>-19609.843814132219</v>
      </c>
      <c r="CI242" s="110">
        <f t="shared" si="251"/>
        <v>-45027.292383384818</v>
      </c>
      <c r="CJ242" s="110">
        <f t="shared" si="251"/>
        <v>-29682.4722975681</v>
      </c>
      <c r="CK242" s="110">
        <f t="shared" si="251"/>
        <v>-25338.1019375777</v>
      </c>
      <c r="CL242" s="110">
        <f t="shared" si="251"/>
        <v>-28077.399177998384</v>
      </c>
      <c r="CM242" s="110">
        <f t="shared" si="251"/>
        <v>-26674.623969043467</v>
      </c>
    </row>
    <row r="243" spans="1:91" x14ac:dyDescent="0.2">
      <c r="B243" s="39" t="s">
        <v>255</v>
      </c>
      <c r="D243" s="107">
        <f t="shared" ref="D243:AI243" si="252">D238+D242</f>
        <v>0</v>
      </c>
      <c r="E243" s="107">
        <f t="shared" si="252"/>
        <v>0</v>
      </c>
      <c r="F243" s="107">
        <f t="shared" si="252"/>
        <v>0</v>
      </c>
      <c r="G243" s="107">
        <f t="shared" si="252"/>
        <v>0</v>
      </c>
      <c r="H243" s="107">
        <f t="shared" si="252"/>
        <v>0</v>
      </c>
      <c r="I243" s="107">
        <f t="shared" si="252"/>
        <v>0</v>
      </c>
      <c r="J243" s="107">
        <f t="shared" si="252"/>
        <v>0</v>
      </c>
      <c r="K243" s="107">
        <f t="shared" si="252"/>
        <v>0</v>
      </c>
      <c r="L243" s="107">
        <f t="shared" si="252"/>
        <v>0</v>
      </c>
      <c r="M243" s="107">
        <f t="shared" si="252"/>
        <v>0</v>
      </c>
      <c r="N243" s="107">
        <f t="shared" si="252"/>
        <v>0</v>
      </c>
      <c r="O243" s="107">
        <f t="shared" si="252"/>
        <v>0</v>
      </c>
      <c r="P243" s="107">
        <f t="shared" si="252"/>
        <v>0</v>
      </c>
      <c r="Q243" s="107">
        <f t="shared" si="252"/>
        <v>0</v>
      </c>
      <c r="R243" s="107">
        <f t="shared" si="252"/>
        <v>0</v>
      </c>
      <c r="S243" s="107">
        <f t="shared" si="252"/>
        <v>0</v>
      </c>
      <c r="T243" s="107">
        <f t="shared" si="252"/>
        <v>0</v>
      </c>
      <c r="U243" s="107">
        <f t="shared" si="252"/>
        <v>0</v>
      </c>
      <c r="V243" s="107">
        <f t="shared" si="252"/>
        <v>0</v>
      </c>
      <c r="W243" s="107">
        <f t="shared" si="252"/>
        <v>0</v>
      </c>
      <c r="X243" s="107">
        <f t="shared" si="252"/>
        <v>0</v>
      </c>
      <c r="Y243" s="107">
        <f t="shared" si="252"/>
        <v>0</v>
      </c>
      <c r="Z243" s="107">
        <f t="shared" si="252"/>
        <v>0</v>
      </c>
      <c r="AA243" s="107">
        <f t="shared" si="252"/>
        <v>0</v>
      </c>
      <c r="AB243" s="107">
        <f t="shared" si="252"/>
        <v>0</v>
      </c>
      <c r="AC243" s="107">
        <f t="shared" si="252"/>
        <v>0</v>
      </c>
      <c r="AD243" s="107">
        <f t="shared" si="252"/>
        <v>0</v>
      </c>
      <c r="AE243" s="107">
        <f t="shared" si="252"/>
        <v>0</v>
      </c>
      <c r="AF243" s="107">
        <f t="shared" si="252"/>
        <v>0</v>
      </c>
      <c r="AG243" s="107">
        <f t="shared" si="252"/>
        <v>0</v>
      </c>
      <c r="AH243" s="107">
        <f t="shared" si="252"/>
        <v>0</v>
      </c>
      <c r="AI243" s="107">
        <f t="shared" si="252"/>
        <v>0</v>
      </c>
      <c r="AJ243" s="107">
        <f t="shared" ref="AJ243:BO243" si="253">AJ238+AJ242</f>
        <v>0</v>
      </c>
      <c r="AK243" s="107">
        <f t="shared" si="253"/>
        <v>0</v>
      </c>
      <c r="AL243" s="107">
        <f t="shared" si="253"/>
        <v>0</v>
      </c>
      <c r="AM243" s="107">
        <f t="shared" si="253"/>
        <v>0</v>
      </c>
      <c r="AN243" s="107">
        <f t="shared" si="253"/>
        <v>0</v>
      </c>
      <c r="AO243" s="107">
        <f t="shared" si="253"/>
        <v>0</v>
      </c>
      <c r="AP243" s="107">
        <f t="shared" si="253"/>
        <v>0</v>
      </c>
      <c r="AQ243" s="107">
        <f t="shared" si="253"/>
        <v>0</v>
      </c>
      <c r="AR243" s="107">
        <f t="shared" si="253"/>
        <v>0</v>
      </c>
      <c r="AS243" s="107">
        <f t="shared" si="253"/>
        <v>0</v>
      </c>
      <c r="AT243" s="107">
        <f t="shared" si="253"/>
        <v>0</v>
      </c>
      <c r="AU243" s="107">
        <f t="shared" si="253"/>
        <v>0</v>
      </c>
      <c r="AV243" s="107">
        <f t="shared" si="253"/>
        <v>0</v>
      </c>
      <c r="AW243" s="107">
        <f t="shared" si="253"/>
        <v>0</v>
      </c>
      <c r="AX243" s="107">
        <f t="shared" si="253"/>
        <v>0</v>
      </c>
      <c r="AY243" s="107">
        <f t="shared" si="253"/>
        <v>0</v>
      </c>
      <c r="AZ243" s="107">
        <f t="shared" si="253"/>
        <v>0</v>
      </c>
      <c r="BA243" s="107">
        <f t="shared" si="253"/>
        <v>0</v>
      </c>
      <c r="BB243" s="107">
        <f t="shared" si="253"/>
        <v>0</v>
      </c>
      <c r="BC243" s="107">
        <f t="shared" si="253"/>
        <v>0</v>
      </c>
      <c r="BD243" s="107">
        <f t="shared" si="253"/>
        <v>0</v>
      </c>
      <c r="BE243" s="107">
        <f t="shared" si="253"/>
        <v>0</v>
      </c>
      <c r="BF243" s="107">
        <f t="shared" si="253"/>
        <v>0</v>
      </c>
      <c r="BG243" s="107">
        <f t="shared" si="253"/>
        <v>0</v>
      </c>
      <c r="BH243" s="107">
        <f t="shared" si="253"/>
        <v>0</v>
      </c>
      <c r="BI243" s="107">
        <f t="shared" si="253"/>
        <v>0</v>
      </c>
      <c r="BJ243" s="107">
        <f t="shared" si="253"/>
        <v>0</v>
      </c>
      <c r="BK243" s="107">
        <f t="shared" si="253"/>
        <v>0</v>
      </c>
      <c r="BL243" s="107">
        <f t="shared" si="253"/>
        <v>0</v>
      </c>
      <c r="BM243" s="107">
        <f t="shared" si="253"/>
        <v>0</v>
      </c>
      <c r="BN243" s="107">
        <f t="shared" si="253"/>
        <v>0</v>
      </c>
      <c r="BO243" s="107">
        <f t="shared" si="253"/>
        <v>0</v>
      </c>
      <c r="BP243" s="107">
        <f t="shared" ref="BP243:CM243" si="254">BP238+BP242</f>
        <v>130096.76317974</v>
      </c>
      <c r="BQ243" s="107">
        <f t="shared" si="254"/>
        <v>121871.23317974</v>
      </c>
      <c r="BR243" s="107">
        <f t="shared" si="254"/>
        <v>111347.74317973999</v>
      </c>
      <c r="BS243" s="107">
        <f t="shared" si="254"/>
        <v>102187.65317973999</v>
      </c>
      <c r="BT243" s="107">
        <f t="shared" si="254"/>
        <v>93201.66317973999</v>
      </c>
      <c r="BU243" s="107">
        <f t="shared" si="254"/>
        <v>84288.153179739995</v>
      </c>
      <c r="BV243" s="107">
        <f t="shared" si="254"/>
        <v>76315.563179739998</v>
      </c>
      <c r="BW243" s="107">
        <f t="shared" si="254"/>
        <v>66995.943179740003</v>
      </c>
      <c r="BX243" s="107">
        <f t="shared" si="254"/>
        <v>17210.039409934427</v>
      </c>
      <c r="BY243" s="107">
        <f t="shared" si="254"/>
        <v>14116.583799305616</v>
      </c>
      <c r="BZ243" s="107">
        <f t="shared" si="254"/>
        <v>11197.0568856437</v>
      </c>
      <c r="CA243" s="107">
        <f t="shared" si="254"/>
        <v>2665.7858874268823</v>
      </c>
      <c r="CB243" s="107">
        <f t="shared" si="254"/>
        <v>362597.55893887219</v>
      </c>
      <c r="CC243" s="107">
        <f t="shared" si="254"/>
        <v>333208.08665574744</v>
      </c>
      <c r="CD243" s="107">
        <f t="shared" si="254"/>
        <v>300201.37857416074</v>
      </c>
      <c r="CE243" s="107">
        <f t="shared" si="254"/>
        <v>273763.34826788818</v>
      </c>
      <c r="CF243" s="107">
        <f t="shared" si="254"/>
        <v>234227.39511701846</v>
      </c>
      <c r="CG243" s="107">
        <f t="shared" si="254"/>
        <v>207100.38774819119</v>
      </c>
      <c r="CH243" s="107">
        <f t="shared" si="254"/>
        <v>187490.54393405898</v>
      </c>
      <c r="CI243" s="107">
        <f t="shared" si="254"/>
        <v>142463.25155067415</v>
      </c>
      <c r="CJ243" s="107">
        <f t="shared" si="254"/>
        <v>112780.77925310604</v>
      </c>
      <c r="CK243" s="107">
        <f t="shared" si="254"/>
        <v>87442.677315528344</v>
      </c>
      <c r="CL243" s="107">
        <f t="shared" si="254"/>
        <v>59365.27813752996</v>
      </c>
      <c r="CM243" s="107">
        <f t="shared" si="254"/>
        <v>32690.654168486493</v>
      </c>
    </row>
    <row r="244" spans="1:91" x14ac:dyDescent="0.2"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  <c r="BV244" s="106"/>
      <c r="BW244" s="106"/>
      <c r="BX244" s="106"/>
      <c r="BY244" s="106"/>
      <c r="BZ244" s="106"/>
      <c r="CA244" s="106"/>
      <c r="CB244" s="106"/>
      <c r="CC244" s="106"/>
      <c r="CD244" s="106"/>
      <c r="CE244" s="106"/>
      <c r="CF244" s="106"/>
      <c r="CG244" s="106"/>
      <c r="CH244" s="106"/>
      <c r="CI244" s="107"/>
      <c r="CJ244" s="107"/>
      <c r="CK244" s="107"/>
      <c r="CL244" s="107"/>
      <c r="CM244" s="107"/>
    </row>
    <row r="245" spans="1:91" x14ac:dyDescent="0.2">
      <c r="A245" s="506" t="s">
        <v>460</v>
      </c>
      <c r="B245" s="507"/>
      <c r="C245" s="106">
        <v>18237501</v>
      </c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  <c r="AW245" s="111"/>
      <c r="AX245" s="111"/>
      <c r="AY245" s="111"/>
      <c r="AZ245" s="111"/>
      <c r="BA245" s="111"/>
      <c r="BB245" s="111"/>
      <c r="BC245" s="111"/>
      <c r="BD245" s="111"/>
      <c r="BE245" s="111"/>
      <c r="BF245" s="111"/>
      <c r="BG245" s="111"/>
      <c r="BH245" s="111"/>
      <c r="BI245" s="111"/>
      <c r="BJ245" s="111"/>
      <c r="BK245" s="111"/>
      <c r="BL245" s="111"/>
      <c r="BM245" s="111"/>
      <c r="BN245" s="111"/>
      <c r="BO245" s="111"/>
      <c r="BP245" s="111"/>
      <c r="BQ245" s="111"/>
      <c r="BR245" s="111"/>
      <c r="BS245" s="111"/>
      <c r="BT245" s="111"/>
      <c r="BU245" s="111"/>
      <c r="BV245" s="111"/>
      <c r="BW245" s="111"/>
      <c r="BX245" s="111"/>
      <c r="BY245" s="111"/>
      <c r="BZ245" s="111"/>
      <c r="CA245" s="111"/>
      <c r="CB245" s="111"/>
      <c r="CC245" s="111"/>
      <c r="CD245" s="111"/>
      <c r="CE245" s="111"/>
      <c r="CF245" s="111"/>
      <c r="CG245" s="111"/>
      <c r="CH245" s="111"/>
      <c r="CI245" s="107"/>
      <c r="CJ245" s="107"/>
      <c r="CK245" s="107"/>
      <c r="CL245" s="107"/>
      <c r="CM245" s="107"/>
    </row>
    <row r="246" spans="1:91" ht="12.75" customHeight="1" x14ac:dyDescent="0.2">
      <c r="B246" s="39" t="s">
        <v>251</v>
      </c>
      <c r="C246" s="106">
        <v>25400901</v>
      </c>
      <c r="D246" s="107">
        <f t="shared" ref="D246:AI246" si="255">C251</f>
        <v>0</v>
      </c>
      <c r="E246" s="107">
        <f t="shared" si="255"/>
        <v>0</v>
      </c>
      <c r="F246" s="107">
        <f t="shared" si="255"/>
        <v>0</v>
      </c>
      <c r="G246" s="107">
        <f t="shared" si="255"/>
        <v>0</v>
      </c>
      <c r="H246" s="107">
        <f t="shared" si="255"/>
        <v>0</v>
      </c>
      <c r="I246" s="107">
        <f t="shared" si="255"/>
        <v>0</v>
      </c>
      <c r="J246" s="107">
        <f t="shared" si="255"/>
        <v>0</v>
      </c>
      <c r="K246" s="107">
        <f t="shared" si="255"/>
        <v>0</v>
      </c>
      <c r="L246" s="107">
        <f t="shared" si="255"/>
        <v>0</v>
      </c>
      <c r="M246" s="107">
        <f t="shared" si="255"/>
        <v>0</v>
      </c>
      <c r="N246" s="107">
        <f t="shared" si="255"/>
        <v>0</v>
      </c>
      <c r="O246" s="107">
        <f t="shared" si="255"/>
        <v>0</v>
      </c>
      <c r="P246" s="107">
        <f t="shared" si="255"/>
        <v>0</v>
      </c>
      <c r="Q246" s="107">
        <f t="shared" si="255"/>
        <v>0</v>
      </c>
      <c r="R246" s="107">
        <f t="shared" si="255"/>
        <v>0</v>
      </c>
      <c r="S246" s="107">
        <f t="shared" si="255"/>
        <v>0</v>
      </c>
      <c r="T246" s="107">
        <f t="shared" si="255"/>
        <v>0</v>
      </c>
      <c r="U246" s="107">
        <f t="shared" si="255"/>
        <v>0</v>
      </c>
      <c r="V246" s="107">
        <f t="shared" si="255"/>
        <v>0</v>
      </c>
      <c r="W246" s="107">
        <f t="shared" si="255"/>
        <v>0</v>
      </c>
      <c r="X246" s="107">
        <f t="shared" si="255"/>
        <v>0</v>
      </c>
      <c r="Y246" s="107">
        <f t="shared" si="255"/>
        <v>0</v>
      </c>
      <c r="Z246" s="107">
        <f t="shared" si="255"/>
        <v>0</v>
      </c>
      <c r="AA246" s="107">
        <f t="shared" si="255"/>
        <v>0</v>
      </c>
      <c r="AB246" s="107">
        <f t="shared" si="255"/>
        <v>0</v>
      </c>
      <c r="AC246" s="107">
        <f t="shared" si="255"/>
        <v>0</v>
      </c>
      <c r="AD246" s="107">
        <f t="shared" si="255"/>
        <v>0</v>
      </c>
      <c r="AE246" s="107">
        <f t="shared" si="255"/>
        <v>0</v>
      </c>
      <c r="AF246" s="107">
        <f t="shared" si="255"/>
        <v>0</v>
      </c>
      <c r="AG246" s="107">
        <f t="shared" si="255"/>
        <v>0</v>
      </c>
      <c r="AH246" s="107">
        <f t="shared" si="255"/>
        <v>0</v>
      </c>
      <c r="AI246" s="107">
        <f t="shared" si="255"/>
        <v>0</v>
      </c>
      <c r="AJ246" s="107">
        <f t="shared" ref="AJ246:BO246" si="256">AI251</f>
        <v>0</v>
      </c>
      <c r="AK246" s="107">
        <f t="shared" si="256"/>
        <v>0</v>
      </c>
      <c r="AL246" s="107">
        <f t="shared" si="256"/>
        <v>0</v>
      </c>
      <c r="AM246" s="107">
        <f t="shared" si="256"/>
        <v>0</v>
      </c>
      <c r="AN246" s="107">
        <f t="shared" si="256"/>
        <v>0</v>
      </c>
      <c r="AO246" s="107">
        <f t="shared" si="256"/>
        <v>0</v>
      </c>
      <c r="AP246" s="107">
        <f t="shared" si="256"/>
        <v>0</v>
      </c>
      <c r="AQ246" s="107">
        <f t="shared" si="256"/>
        <v>0</v>
      </c>
      <c r="AR246" s="107">
        <f t="shared" si="256"/>
        <v>0</v>
      </c>
      <c r="AS246" s="107">
        <f t="shared" si="256"/>
        <v>0</v>
      </c>
      <c r="AT246" s="107">
        <f t="shared" si="256"/>
        <v>0</v>
      </c>
      <c r="AU246" s="107">
        <f t="shared" si="256"/>
        <v>0</v>
      </c>
      <c r="AV246" s="107">
        <f t="shared" si="256"/>
        <v>0</v>
      </c>
      <c r="AW246" s="107">
        <f t="shared" si="256"/>
        <v>0</v>
      </c>
      <c r="AX246" s="107">
        <f t="shared" si="256"/>
        <v>0</v>
      </c>
      <c r="AY246" s="107">
        <f t="shared" si="256"/>
        <v>0</v>
      </c>
      <c r="AZ246" s="107">
        <f t="shared" si="256"/>
        <v>0</v>
      </c>
      <c r="BA246" s="107">
        <f t="shared" si="256"/>
        <v>0</v>
      </c>
      <c r="BB246" s="107">
        <f t="shared" si="256"/>
        <v>0</v>
      </c>
      <c r="BC246" s="107">
        <f t="shared" si="256"/>
        <v>0</v>
      </c>
      <c r="BD246" s="107">
        <f t="shared" si="256"/>
        <v>0</v>
      </c>
      <c r="BE246" s="107">
        <f t="shared" si="256"/>
        <v>0</v>
      </c>
      <c r="BF246" s="107">
        <f t="shared" si="256"/>
        <v>0</v>
      </c>
      <c r="BG246" s="107">
        <f t="shared" si="256"/>
        <v>0</v>
      </c>
      <c r="BH246" s="107">
        <f t="shared" si="256"/>
        <v>0</v>
      </c>
      <c r="BI246" s="107">
        <f t="shared" si="256"/>
        <v>0</v>
      </c>
      <c r="BJ246" s="107">
        <f t="shared" si="256"/>
        <v>0</v>
      </c>
      <c r="BK246" s="107">
        <f t="shared" si="256"/>
        <v>0</v>
      </c>
      <c r="BL246" s="107">
        <f t="shared" si="256"/>
        <v>0</v>
      </c>
      <c r="BM246" s="107">
        <f t="shared" si="256"/>
        <v>0</v>
      </c>
      <c r="BN246" s="107">
        <f t="shared" si="256"/>
        <v>0</v>
      </c>
      <c r="BO246" s="107">
        <f t="shared" si="256"/>
        <v>0</v>
      </c>
      <c r="BP246" s="107">
        <f t="shared" ref="BP246:BW246" si="257">BO251</f>
        <v>0</v>
      </c>
      <c r="BQ246" s="107">
        <f t="shared" si="257"/>
        <v>0</v>
      </c>
      <c r="BR246" s="107">
        <f t="shared" si="257"/>
        <v>0</v>
      </c>
      <c r="BS246" s="107">
        <f t="shared" si="257"/>
        <v>0</v>
      </c>
      <c r="BT246" s="107">
        <f t="shared" si="257"/>
        <v>0</v>
      </c>
      <c r="BU246" s="107">
        <f t="shared" si="257"/>
        <v>0</v>
      </c>
      <c r="BV246" s="107">
        <f t="shared" si="257"/>
        <v>0</v>
      </c>
      <c r="BW246" s="107">
        <f t="shared" si="257"/>
        <v>0</v>
      </c>
      <c r="BX246" s="107">
        <f t="shared" ref="BX246" si="258">BW251</f>
        <v>0</v>
      </c>
      <c r="BY246" s="107">
        <f t="shared" ref="BY246" si="259">BX251</f>
        <v>41143.583769805577</v>
      </c>
      <c r="BZ246" s="107">
        <f t="shared" ref="BZ246:CM246" si="260">BY251</f>
        <v>34929.529380434389</v>
      </c>
      <c r="CA246" s="107">
        <f t="shared" si="260"/>
        <v>28882.026294096304</v>
      </c>
      <c r="CB246" s="107">
        <f t="shared" si="260"/>
        <v>24150.891835862287</v>
      </c>
      <c r="CC246" s="107">
        <f t="shared" si="260"/>
        <v>892185.82230845699</v>
      </c>
      <c r="CD246" s="107">
        <f t="shared" si="260"/>
        <v>835227.79509488796</v>
      </c>
      <c r="CE246" s="107">
        <f t="shared" si="260"/>
        <v>775565.04036277812</v>
      </c>
      <c r="CF246" s="107">
        <f t="shared" si="260"/>
        <v>710111.4316547534</v>
      </c>
      <c r="CG246" s="107">
        <f t="shared" si="260"/>
        <v>651178.32102195674</v>
      </c>
      <c r="CH246" s="107">
        <f t="shared" si="260"/>
        <v>591865.85571832536</v>
      </c>
      <c r="CI246" s="107">
        <f t="shared" si="260"/>
        <v>531686.31722631888</v>
      </c>
      <c r="CJ246" s="107">
        <f t="shared" si="260"/>
        <v>470473.06840963388</v>
      </c>
      <c r="CK246" s="107">
        <f t="shared" si="260"/>
        <v>405798.30523981439</v>
      </c>
      <c r="CL246" s="107">
        <f t="shared" si="260"/>
        <v>285419.58285960241</v>
      </c>
      <c r="CM246" s="107">
        <f t="shared" si="260"/>
        <v>187215.04760403838</v>
      </c>
    </row>
    <row r="247" spans="1:91" x14ac:dyDescent="0.2">
      <c r="B247" s="108" t="s">
        <v>252</v>
      </c>
      <c r="C247" s="111"/>
      <c r="D247" s="251">
        <v>0</v>
      </c>
      <c r="E247" s="251">
        <v>0</v>
      </c>
      <c r="F247" s="251">
        <v>0</v>
      </c>
      <c r="G247" s="251">
        <v>0</v>
      </c>
      <c r="H247" s="251">
        <v>0</v>
      </c>
      <c r="I247" s="251">
        <v>0</v>
      </c>
      <c r="J247" s="251">
        <v>0</v>
      </c>
      <c r="K247" s="251">
        <v>0</v>
      </c>
      <c r="L247" s="251">
        <v>0</v>
      </c>
      <c r="M247" s="251">
        <v>0</v>
      </c>
      <c r="N247" s="251">
        <v>0</v>
      </c>
      <c r="O247" s="251">
        <v>0</v>
      </c>
      <c r="P247" s="251">
        <v>0</v>
      </c>
      <c r="Q247" s="251">
        <v>0</v>
      </c>
      <c r="R247" s="251">
        <v>0</v>
      </c>
      <c r="S247" s="251">
        <v>0</v>
      </c>
      <c r="T247" s="251">
        <v>0</v>
      </c>
      <c r="U247" s="251">
        <v>0</v>
      </c>
      <c r="V247" s="251">
        <v>0</v>
      </c>
      <c r="W247" s="251">
        <v>0</v>
      </c>
      <c r="X247" s="251">
        <v>0</v>
      </c>
      <c r="Y247" s="251">
        <v>0</v>
      </c>
      <c r="Z247" s="251">
        <v>0</v>
      </c>
      <c r="AA247" s="251">
        <v>0</v>
      </c>
      <c r="AB247" s="251">
        <v>0</v>
      </c>
      <c r="AC247" s="251">
        <v>0</v>
      </c>
      <c r="AD247" s="251">
        <v>0</v>
      </c>
      <c r="AE247" s="251">
        <v>0</v>
      </c>
      <c r="AF247" s="251">
        <v>0</v>
      </c>
      <c r="AG247" s="251">
        <v>0</v>
      </c>
      <c r="AH247" s="251">
        <v>0</v>
      </c>
      <c r="AI247" s="251">
        <v>0</v>
      </c>
      <c r="AJ247" s="251">
        <v>0</v>
      </c>
      <c r="AK247" s="251">
        <v>0</v>
      </c>
      <c r="AL247" s="251">
        <v>0</v>
      </c>
      <c r="AM247" s="251">
        <v>0</v>
      </c>
      <c r="AN247" s="251">
        <v>0</v>
      </c>
      <c r="AO247" s="251">
        <v>0</v>
      </c>
      <c r="AP247" s="251">
        <v>0</v>
      </c>
      <c r="AQ247" s="251">
        <v>0</v>
      </c>
      <c r="AR247" s="251">
        <v>0</v>
      </c>
      <c r="AS247" s="251">
        <v>0</v>
      </c>
      <c r="AT247" s="251">
        <v>0</v>
      </c>
      <c r="AU247" s="251">
        <v>0</v>
      </c>
      <c r="AV247" s="251">
        <v>0</v>
      </c>
      <c r="AW247" s="251">
        <v>0</v>
      </c>
      <c r="AX247" s="251">
        <v>0</v>
      </c>
      <c r="AY247" s="251">
        <v>0</v>
      </c>
      <c r="AZ247" s="251">
        <v>0</v>
      </c>
      <c r="BA247" s="251">
        <v>0</v>
      </c>
      <c r="BB247" s="251">
        <v>0</v>
      </c>
      <c r="BC247" s="251">
        <v>0</v>
      </c>
      <c r="BD247" s="251">
        <v>0</v>
      </c>
      <c r="BE247" s="251">
        <v>0</v>
      </c>
      <c r="BF247" s="251">
        <v>0</v>
      </c>
      <c r="BG247" s="251">
        <v>0</v>
      </c>
      <c r="BH247" s="251">
        <v>0</v>
      </c>
      <c r="BI247" s="251">
        <v>0</v>
      </c>
      <c r="BJ247" s="251">
        <v>0</v>
      </c>
      <c r="BK247" s="251">
        <v>0</v>
      </c>
      <c r="BL247" s="251">
        <v>0</v>
      </c>
      <c r="BM247" s="251">
        <v>0</v>
      </c>
      <c r="BN247" s="251">
        <v>0</v>
      </c>
      <c r="BO247" s="251">
        <v>0</v>
      </c>
      <c r="BP247" s="251">
        <v>0</v>
      </c>
      <c r="BQ247" s="251">
        <v>0</v>
      </c>
      <c r="BR247" s="251">
        <v>0</v>
      </c>
      <c r="BS247" s="251">
        <v>0</v>
      </c>
      <c r="BT247" s="251">
        <v>0</v>
      </c>
      <c r="BU247" s="251">
        <v>0</v>
      </c>
      <c r="BV247" s="251">
        <v>0</v>
      </c>
      <c r="BW247" s="251">
        <v>0</v>
      </c>
      <c r="BX247" s="251">
        <v>0</v>
      </c>
      <c r="BY247" s="251">
        <v>0</v>
      </c>
      <c r="BZ247" s="251">
        <v>0</v>
      </c>
      <c r="CA247" s="251">
        <v>0</v>
      </c>
      <c r="CB247" s="251">
        <v>0</v>
      </c>
      <c r="CC247" s="251">
        <v>0</v>
      </c>
      <c r="CD247" s="251">
        <v>0</v>
      </c>
      <c r="CE247" s="251">
        <v>0</v>
      </c>
      <c r="CF247" s="251">
        <v>0</v>
      </c>
      <c r="CG247" s="251">
        <v>0</v>
      </c>
      <c r="CH247" s="251">
        <v>0</v>
      </c>
      <c r="CI247" s="251">
        <v>0</v>
      </c>
      <c r="CJ247" s="251">
        <v>0</v>
      </c>
      <c r="CK247" s="251">
        <v>0</v>
      </c>
      <c r="CL247" s="251">
        <v>0</v>
      </c>
      <c r="CM247" s="251">
        <v>0</v>
      </c>
    </row>
    <row r="248" spans="1:91" x14ac:dyDescent="0.2">
      <c r="B248" s="108" t="s">
        <v>540</v>
      </c>
      <c r="C248" s="111"/>
      <c r="D248" s="251">
        <v>0</v>
      </c>
      <c r="E248" s="251">
        <v>0</v>
      </c>
      <c r="F248" s="251">
        <v>0</v>
      </c>
      <c r="G248" s="251">
        <v>0</v>
      </c>
      <c r="H248" s="251">
        <v>0</v>
      </c>
      <c r="I248" s="251">
        <v>0</v>
      </c>
      <c r="J248" s="251">
        <v>0</v>
      </c>
      <c r="K248" s="251">
        <v>0</v>
      </c>
      <c r="L248" s="251">
        <v>0</v>
      </c>
      <c r="M248" s="251">
        <v>0</v>
      </c>
      <c r="N248" s="251">
        <v>0</v>
      </c>
      <c r="O248" s="251">
        <v>0</v>
      </c>
      <c r="P248" s="251">
        <v>0</v>
      </c>
      <c r="Q248" s="251">
        <v>0</v>
      </c>
      <c r="R248" s="251">
        <v>0</v>
      </c>
      <c r="S248" s="251">
        <v>0</v>
      </c>
      <c r="T248" s="251">
        <v>0</v>
      </c>
      <c r="U248" s="251">
        <v>0</v>
      </c>
      <c r="V248" s="251">
        <v>0</v>
      </c>
      <c r="W248" s="251">
        <v>0</v>
      </c>
      <c r="X248" s="251">
        <v>0</v>
      </c>
      <c r="Y248" s="251">
        <v>0</v>
      </c>
      <c r="Z248" s="251">
        <v>0</v>
      </c>
      <c r="AA248" s="251">
        <v>0</v>
      </c>
      <c r="AB248" s="251">
        <v>0</v>
      </c>
      <c r="AC248" s="251">
        <v>0</v>
      </c>
      <c r="AD248" s="251">
        <v>0</v>
      </c>
      <c r="AE248" s="251">
        <v>0</v>
      </c>
      <c r="AF248" s="251">
        <v>0</v>
      </c>
      <c r="AG248" s="251">
        <v>0</v>
      </c>
      <c r="AH248" s="251">
        <v>0</v>
      </c>
      <c r="AI248" s="251">
        <v>0</v>
      </c>
      <c r="AJ248" s="251">
        <v>0</v>
      </c>
      <c r="AK248" s="251">
        <v>0</v>
      </c>
      <c r="AL248" s="251">
        <v>0</v>
      </c>
      <c r="AM248" s="251">
        <v>0</v>
      </c>
      <c r="AN248" s="251">
        <v>0</v>
      </c>
      <c r="AO248" s="251">
        <v>0</v>
      </c>
      <c r="AP248" s="251">
        <v>0</v>
      </c>
      <c r="AQ248" s="251">
        <v>0</v>
      </c>
      <c r="AR248" s="251">
        <v>0</v>
      </c>
      <c r="AS248" s="251">
        <v>0</v>
      </c>
      <c r="AT248" s="251">
        <v>0</v>
      </c>
      <c r="AU248" s="251">
        <v>0</v>
      </c>
      <c r="AV248" s="251">
        <v>0</v>
      </c>
      <c r="AW248" s="251">
        <v>0</v>
      </c>
      <c r="AX248" s="251">
        <v>0</v>
      </c>
      <c r="AY248" s="251">
        <v>0</v>
      </c>
      <c r="AZ248" s="251">
        <v>0</v>
      </c>
      <c r="BA248" s="251">
        <v>0</v>
      </c>
      <c r="BB248" s="251">
        <v>0</v>
      </c>
      <c r="BC248" s="251">
        <v>0</v>
      </c>
      <c r="BD248" s="251">
        <v>0</v>
      </c>
      <c r="BE248" s="251">
        <v>0</v>
      </c>
      <c r="BF248" s="251">
        <v>0</v>
      </c>
      <c r="BG248" s="251">
        <v>0</v>
      </c>
      <c r="BH248" s="251">
        <v>0</v>
      </c>
      <c r="BI248" s="251">
        <v>0</v>
      </c>
      <c r="BJ248" s="251">
        <v>0</v>
      </c>
      <c r="BK248" s="251">
        <v>0</v>
      </c>
      <c r="BL248" s="251">
        <v>0</v>
      </c>
      <c r="BM248" s="251">
        <v>0</v>
      </c>
      <c r="BN248" s="251">
        <v>0</v>
      </c>
      <c r="BO248" s="251">
        <v>0</v>
      </c>
      <c r="BP248" s="251">
        <v>0</v>
      </c>
      <c r="BQ248" s="251">
        <v>0</v>
      </c>
      <c r="BR248" s="251">
        <v>0</v>
      </c>
      <c r="BS248" s="251">
        <v>0</v>
      </c>
      <c r="BT248" s="251">
        <v>0</v>
      </c>
      <c r="BU248" s="251">
        <v>0</v>
      </c>
      <c r="BV248" s="251">
        <v>0</v>
      </c>
      <c r="BW248" s="251">
        <v>0</v>
      </c>
      <c r="BX248" s="509">
        <f>'One-time Transfer SCH 40 to SC'!F18</f>
        <v>47332.633856486311</v>
      </c>
      <c r="BY248" s="251"/>
      <c r="BZ248" s="251"/>
      <c r="CA248" s="251"/>
      <c r="CB248" s="508">
        <f>-CB240</f>
        <v>926503.93282134284</v>
      </c>
      <c r="CC248" s="251"/>
      <c r="CD248" s="251"/>
      <c r="CE248" s="251"/>
      <c r="CF248" s="251"/>
      <c r="CG248" s="251"/>
      <c r="CH248" s="251"/>
      <c r="CI248" s="251"/>
      <c r="CJ248" s="251"/>
      <c r="CK248" s="251"/>
      <c r="CL248" s="251"/>
      <c r="CM248" s="251"/>
    </row>
    <row r="249" spans="1:91" x14ac:dyDescent="0.2">
      <c r="B249" s="108" t="s">
        <v>253</v>
      </c>
      <c r="D249" s="251">
        <v>0</v>
      </c>
      <c r="E249" s="251">
        <v>0</v>
      </c>
      <c r="F249" s="251">
        <v>0</v>
      </c>
      <c r="G249" s="251">
        <v>0</v>
      </c>
      <c r="H249" s="251">
        <v>0</v>
      </c>
      <c r="I249" s="251">
        <v>0</v>
      </c>
      <c r="J249" s="251">
        <v>0</v>
      </c>
      <c r="K249" s="251">
        <v>0</v>
      </c>
      <c r="L249" s="251">
        <v>0</v>
      </c>
      <c r="M249" s="251">
        <v>0</v>
      </c>
      <c r="N249" s="251">
        <v>0</v>
      </c>
      <c r="O249" s="251">
        <v>0</v>
      </c>
      <c r="P249" s="251">
        <v>0</v>
      </c>
      <c r="Q249" s="251">
        <v>0</v>
      </c>
      <c r="R249" s="251">
        <v>0</v>
      </c>
      <c r="S249" s="251">
        <v>0</v>
      </c>
      <c r="T249" s="251">
        <v>0</v>
      </c>
      <c r="U249" s="251">
        <v>0</v>
      </c>
      <c r="V249" s="251">
        <v>0</v>
      </c>
      <c r="W249" s="251">
        <v>0</v>
      </c>
      <c r="X249" s="251">
        <v>0</v>
      </c>
      <c r="Y249" s="251">
        <v>0</v>
      </c>
      <c r="Z249" s="251">
        <v>0</v>
      </c>
      <c r="AA249" s="251">
        <v>0</v>
      </c>
      <c r="AB249" s="251">
        <v>0</v>
      </c>
      <c r="AC249" s="251">
        <v>0</v>
      </c>
      <c r="AD249" s="251">
        <v>0</v>
      </c>
      <c r="AE249" s="251">
        <v>0</v>
      </c>
      <c r="AF249" s="251">
        <v>0</v>
      </c>
      <c r="AG249" s="251">
        <v>0</v>
      </c>
      <c r="AH249" s="251">
        <v>0</v>
      </c>
      <c r="AI249" s="251">
        <v>0</v>
      </c>
      <c r="AJ249" s="251">
        <v>0</v>
      </c>
      <c r="AK249" s="251">
        <v>0</v>
      </c>
      <c r="AL249" s="251">
        <v>0</v>
      </c>
      <c r="AM249" s="251">
        <v>0</v>
      </c>
      <c r="AN249" s="251">
        <v>0</v>
      </c>
      <c r="AO249" s="251">
        <v>0</v>
      </c>
      <c r="AP249" s="251">
        <v>0</v>
      </c>
      <c r="AQ249" s="251">
        <v>0</v>
      </c>
      <c r="AR249" s="251">
        <v>0</v>
      </c>
      <c r="AS249" s="251">
        <v>0</v>
      </c>
      <c r="AT249" s="251">
        <v>0</v>
      </c>
      <c r="AU249" s="251">
        <v>0</v>
      </c>
      <c r="AV249" s="251">
        <v>0</v>
      </c>
      <c r="AW249" s="251">
        <v>0</v>
      </c>
      <c r="AX249" s="251">
        <v>0</v>
      </c>
      <c r="AY249" s="251">
        <v>0</v>
      </c>
      <c r="AZ249" s="251">
        <v>0</v>
      </c>
      <c r="BA249" s="251">
        <v>0</v>
      </c>
      <c r="BB249" s="251">
        <v>0</v>
      </c>
      <c r="BC249" s="251">
        <v>0</v>
      </c>
      <c r="BD249" s="251">
        <v>0</v>
      </c>
      <c r="BE249" s="251">
        <v>0</v>
      </c>
      <c r="BF249" s="251">
        <v>0</v>
      </c>
      <c r="BG249" s="251">
        <v>0</v>
      </c>
      <c r="BH249" s="251">
        <v>0</v>
      </c>
      <c r="BI249" s="251">
        <v>0</v>
      </c>
      <c r="BJ249" s="251">
        <v>0</v>
      </c>
      <c r="BK249" s="251">
        <v>0</v>
      </c>
      <c r="BL249" s="251">
        <v>0</v>
      </c>
      <c r="BM249" s="251">
        <v>0</v>
      </c>
      <c r="BN249" s="251">
        <v>0</v>
      </c>
      <c r="BO249" s="251">
        <v>0</v>
      </c>
      <c r="BP249" s="251">
        <v>0</v>
      </c>
      <c r="BQ249" s="251">
        <v>0</v>
      </c>
      <c r="BR249" s="251">
        <v>0</v>
      </c>
      <c r="BS249" s="251">
        <v>0</v>
      </c>
      <c r="BT249" s="251">
        <v>0</v>
      </c>
      <c r="BU249" s="251">
        <v>0</v>
      </c>
      <c r="BV249" s="251">
        <v>0</v>
      </c>
      <c r="BW249" s="251">
        <v>0</v>
      </c>
      <c r="BX249" s="109">
        <f>-'FPC Sch 40'!C54</f>
        <v>-6189.050086680737</v>
      </c>
      <c r="BY249" s="109">
        <f>-'FPC Sch 40'!D54</f>
        <v>-6214.0543893711874</v>
      </c>
      <c r="BZ249" s="109">
        <f>-'FPC Sch 40'!E54</f>
        <v>-6047.5030863380853</v>
      </c>
      <c r="CA249" s="109">
        <f>-'FPC Sch 40'!F54</f>
        <v>-4731.134458234018</v>
      </c>
      <c r="CB249" s="109">
        <f>-'FPC Sch 40'!G54</f>
        <v>-58469.002348748167</v>
      </c>
      <c r="CC249" s="109">
        <f>-'FPC Sch 40'!H54</f>
        <v>-56958.027213569047</v>
      </c>
      <c r="CD249" s="109">
        <f>-'FPC Sch 40'!I54</f>
        <v>-59662.754732109883</v>
      </c>
      <c r="CE249" s="109">
        <f>-'FPC Sch 40'!J54</f>
        <v>-65453.608708024745</v>
      </c>
      <c r="CF249" s="109">
        <f>-'FPC Sch 40'!K54</f>
        <v>-58933.110632796641</v>
      </c>
      <c r="CG249" s="109">
        <f>-'FPC Sch 40'!L54</f>
        <v>-59312.465303631419</v>
      </c>
      <c r="CH249" s="109">
        <f>-'FPC Sch 40'!M54</f>
        <v>-60179.538492006453</v>
      </c>
      <c r="CI249" s="109">
        <f>-'FPC Sch 40'!N54</f>
        <v>-61213.248816685009</v>
      </c>
      <c r="CJ249" s="251">
        <v>-64674.763169819496</v>
      </c>
      <c r="CK249" s="251">
        <v>-120378.722380212</v>
      </c>
      <c r="CL249" s="109">
        <f>-'Amort Estimate'!I52</f>
        <v>-98204.535255564027</v>
      </c>
      <c r="CM249" s="109">
        <f>-'Amort Estimate'!J52</f>
        <v>-93237.511733336025</v>
      </c>
    </row>
    <row r="250" spans="1:91" x14ac:dyDescent="0.2">
      <c r="B250" s="39" t="s">
        <v>254</v>
      </c>
      <c r="D250" s="110">
        <f t="shared" ref="D250:AI250" si="261">SUM(D247:D249)</f>
        <v>0</v>
      </c>
      <c r="E250" s="110">
        <f t="shared" si="261"/>
        <v>0</v>
      </c>
      <c r="F250" s="110">
        <f t="shared" si="261"/>
        <v>0</v>
      </c>
      <c r="G250" s="110">
        <f t="shared" si="261"/>
        <v>0</v>
      </c>
      <c r="H250" s="110">
        <f t="shared" si="261"/>
        <v>0</v>
      </c>
      <c r="I250" s="110">
        <f t="shared" si="261"/>
        <v>0</v>
      </c>
      <c r="J250" s="110">
        <f t="shared" si="261"/>
        <v>0</v>
      </c>
      <c r="K250" s="110">
        <f t="shared" si="261"/>
        <v>0</v>
      </c>
      <c r="L250" s="110">
        <f t="shared" si="261"/>
        <v>0</v>
      </c>
      <c r="M250" s="110">
        <f t="shared" si="261"/>
        <v>0</v>
      </c>
      <c r="N250" s="110">
        <f t="shared" si="261"/>
        <v>0</v>
      </c>
      <c r="O250" s="110">
        <f t="shared" si="261"/>
        <v>0</v>
      </c>
      <c r="P250" s="110">
        <f t="shared" si="261"/>
        <v>0</v>
      </c>
      <c r="Q250" s="110">
        <f t="shared" si="261"/>
        <v>0</v>
      </c>
      <c r="R250" s="110">
        <f t="shared" si="261"/>
        <v>0</v>
      </c>
      <c r="S250" s="110">
        <f t="shared" si="261"/>
        <v>0</v>
      </c>
      <c r="T250" s="110">
        <f t="shared" si="261"/>
        <v>0</v>
      </c>
      <c r="U250" s="110">
        <f t="shared" si="261"/>
        <v>0</v>
      </c>
      <c r="V250" s="110">
        <f t="shared" si="261"/>
        <v>0</v>
      </c>
      <c r="W250" s="110">
        <f t="shared" si="261"/>
        <v>0</v>
      </c>
      <c r="X250" s="110">
        <f t="shared" si="261"/>
        <v>0</v>
      </c>
      <c r="Y250" s="110">
        <f t="shared" si="261"/>
        <v>0</v>
      </c>
      <c r="Z250" s="110">
        <f t="shared" si="261"/>
        <v>0</v>
      </c>
      <c r="AA250" s="110">
        <f t="shared" si="261"/>
        <v>0</v>
      </c>
      <c r="AB250" s="110">
        <f t="shared" si="261"/>
        <v>0</v>
      </c>
      <c r="AC250" s="110">
        <f t="shared" si="261"/>
        <v>0</v>
      </c>
      <c r="AD250" s="110">
        <f t="shared" si="261"/>
        <v>0</v>
      </c>
      <c r="AE250" s="110">
        <f t="shared" si="261"/>
        <v>0</v>
      </c>
      <c r="AF250" s="110">
        <f t="shared" si="261"/>
        <v>0</v>
      </c>
      <c r="AG250" s="110">
        <f t="shared" si="261"/>
        <v>0</v>
      </c>
      <c r="AH250" s="110">
        <f t="shared" si="261"/>
        <v>0</v>
      </c>
      <c r="AI250" s="110">
        <f t="shared" si="261"/>
        <v>0</v>
      </c>
      <c r="AJ250" s="110">
        <f t="shared" ref="AJ250:BO250" si="262">SUM(AJ247:AJ249)</f>
        <v>0</v>
      </c>
      <c r="AK250" s="110">
        <f t="shared" si="262"/>
        <v>0</v>
      </c>
      <c r="AL250" s="110">
        <f t="shared" si="262"/>
        <v>0</v>
      </c>
      <c r="AM250" s="110">
        <f t="shared" si="262"/>
        <v>0</v>
      </c>
      <c r="AN250" s="110">
        <f t="shared" si="262"/>
        <v>0</v>
      </c>
      <c r="AO250" s="110">
        <f t="shared" si="262"/>
        <v>0</v>
      </c>
      <c r="AP250" s="110">
        <f t="shared" si="262"/>
        <v>0</v>
      </c>
      <c r="AQ250" s="110">
        <f t="shared" si="262"/>
        <v>0</v>
      </c>
      <c r="AR250" s="110">
        <f t="shared" si="262"/>
        <v>0</v>
      </c>
      <c r="AS250" s="110">
        <f t="shared" si="262"/>
        <v>0</v>
      </c>
      <c r="AT250" s="110">
        <f t="shared" si="262"/>
        <v>0</v>
      </c>
      <c r="AU250" s="110">
        <f t="shared" si="262"/>
        <v>0</v>
      </c>
      <c r="AV250" s="110">
        <f t="shared" si="262"/>
        <v>0</v>
      </c>
      <c r="AW250" s="110">
        <f t="shared" si="262"/>
        <v>0</v>
      </c>
      <c r="AX250" s="110">
        <f t="shared" si="262"/>
        <v>0</v>
      </c>
      <c r="AY250" s="110">
        <f t="shared" si="262"/>
        <v>0</v>
      </c>
      <c r="AZ250" s="110">
        <f t="shared" si="262"/>
        <v>0</v>
      </c>
      <c r="BA250" s="110">
        <f t="shared" si="262"/>
        <v>0</v>
      </c>
      <c r="BB250" s="110">
        <f t="shared" si="262"/>
        <v>0</v>
      </c>
      <c r="BC250" s="110">
        <f t="shared" si="262"/>
        <v>0</v>
      </c>
      <c r="BD250" s="110">
        <f t="shared" si="262"/>
        <v>0</v>
      </c>
      <c r="BE250" s="110">
        <f t="shared" si="262"/>
        <v>0</v>
      </c>
      <c r="BF250" s="110">
        <f t="shared" si="262"/>
        <v>0</v>
      </c>
      <c r="BG250" s="110">
        <f t="shared" si="262"/>
        <v>0</v>
      </c>
      <c r="BH250" s="110">
        <f t="shared" si="262"/>
        <v>0</v>
      </c>
      <c r="BI250" s="110">
        <f t="shared" si="262"/>
        <v>0</v>
      </c>
      <c r="BJ250" s="110">
        <f t="shared" si="262"/>
        <v>0</v>
      </c>
      <c r="BK250" s="110">
        <f t="shared" si="262"/>
        <v>0</v>
      </c>
      <c r="BL250" s="110">
        <f t="shared" si="262"/>
        <v>0</v>
      </c>
      <c r="BM250" s="110">
        <f t="shared" si="262"/>
        <v>0</v>
      </c>
      <c r="BN250" s="110">
        <f t="shared" si="262"/>
        <v>0</v>
      </c>
      <c r="BO250" s="110">
        <f t="shared" si="262"/>
        <v>0</v>
      </c>
      <c r="BP250" s="110">
        <f t="shared" ref="BP250:CM250" si="263">SUM(BP247:BP249)</f>
        <v>0</v>
      </c>
      <c r="BQ250" s="110">
        <f t="shared" si="263"/>
        <v>0</v>
      </c>
      <c r="BR250" s="110">
        <f t="shared" si="263"/>
        <v>0</v>
      </c>
      <c r="BS250" s="110">
        <f t="shared" si="263"/>
        <v>0</v>
      </c>
      <c r="BT250" s="110">
        <f t="shared" si="263"/>
        <v>0</v>
      </c>
      <c r="BU250" s="110">
        <f t="shared" si="263"/>
        <v>0</v>
      </c>
      <c r="BV250" s="110">
        <f t="shared" si="263"/>
        <v>0</v>
      </c>
      <c r="BW250" s="110">
        <f t="shared" si="263"/>
        <v>0</v>
      </c>
      <c r="BX250" s="110">
        <f t="shared" si="263"/>
        <v>41143.583769805577</v>
      </c>
      <c r="BY250" s="110">
        <f t="shared" si="263"/>
        <v>-6214.0543893711874</v>
      </c>
      <c r="BZ250" s="110">
        <f t="shared" si="263"/>
        <v>-6047.5030863380853</v>
      </c>
      <c r="CA250" s="110">
        <f t="shared" si="263"/>
        <v>-4731.134458234018</v>
      </c>
      <c r="CB250" s="110">
        <f t="shared" si="263"/>
        <v>868034.93047259469</v>
      </c>
      <c r="CC250" s="110">
        <f t="shared" si="263"/>
        <v>-56958.027213569047</v>
      </c>
      <c r="CD250" s="110">
        <f t="shared" si="263"/>
        <v>-59662.754732109883</v>
      </c>
      <c r="CE250" s="110">
        <f t="shared" si="263"/>
        <v>-65453.608708024745</v>
      </c>
      <c r="CF250" s="110">
        <f t="shared" si="263"/>
        <v>-58933.110632796641</v>
      </c>
      <c r="CG250" s="110">
        <f t="shared" si="263"/>
        <v>-59312.465303631419</v>
      </c>
      <c r="CH250" s="110">
        <f t="shared" si="263"/>
        <v>-60179.538492006453</v>
      </c>
      <c r="CI250" s="110">
        <f t="shared" si="263"/>
        <v>-61213.248816685009</v>
      </c>
      <c r="CJ250" s="110">
        <f t="shared" si="263"/>
        <v>-64674.763169819496</v>
      </c>
      <c r="CK250" s="110">
        <f t="shared" si="263"/>
        <v>-120378.722380212</v>
      </c>
      <c r="CL250" s="110">
        <f t="shared" si="263"/>
        <v>-98204.535255564027</v>
      </c>
      <c r="CM250" s="110">
        <f t="shared" si="263"/>
        <v>-93237.511733336025</v>
      </c>
    </row>
    <row r="251" spans="1:91" x14ac:dyDescent="0.2">
      <c r="B251" s="39" t="s">
        <v>255</v>
      </c>
      <c r="D251" s="107">
        <f t="shared" ref="D251:AI251" si="264">D246+D250</f>
        <v>0</v>
      </c>
      <c r="E251" s="107">
        <f t="shared" si="264"/>
        <v>0</v>
      </c>
      <c r="F251" s="107">
        <f t="shared" si="264"/>
        <v>0</v>
      </c>
      <c r="G251" s="107">
        <f t="shared" si="264"/>
        <v>0</v>
      </c>
      <c r="H251" s="107">
        <f t="shared" si="264"/>
        <v>0</v>
      </c>
      <c r="I251" s="107">
        <f t="shared" si="264"/>
        <v>0</v>
      </c>
      <c r="J251" s="107">
        <f t="shared" si="264"/>
        <v>0</v>
      </c>
      <c r="K251" s="107">
        <f t="shared" si="264"/>
        <v>0</v>
      </c>
      <c r="L251" s="107">
        <f t="shared" si="264"/>
        <v>0</v>
      </c>
      <c r="M251" s="107">
        <f t="shared" si="264"/>
        <v>0</v>
      </c>
      <c r="N251" s="107">
        <f t="shared" si="264"/>
        <v>0</v>
      </c>
      <c r="O251" s="107">
        <f t="shared" si="264"/>
        <v>0</v>
      </c>
      <c r="P251" s="107">
        <f t="shared" si="264"/>
        <v>0</v>
      </c>
      <c r="Q251" s="107">
        <f t="shared" si="264"/>
        <v>0</v>
      </c>
      <c r="R251" s="107">
        <f t="shared" si="264"/>
        <v>0</v>
      </c>
      <c r="S251" s="107">
        <f t="shared" si="264"/>
        <v>0</v>
      </c>
      <c r="T251" s="107">
        <f t="shared" si="264"/>
        <v>0</v>
      </c>
      <c r="U251" s="107">
        <f t="shared" si="264"/>
        <v>0</v>
      </c>
      <c r="V251" s="107">
        <f t="shared" si="264"/>
        <v>0</v>
      </c>
      <c r="W251" s="107">
        <f t="shared" si="264"/>
        <v>0</v>
      </c>
      <c r="X251" s="107">
        <f t="shared" si="264"/>
        <v>0</v>
      </c>
      <c r="Y251" s="107">
        <f t="shared" si="264"/>
        <v>0</v>
      </c>
      <c r="Z251" s="107">
        <f t="shared" si="264"/>
        <v>0</v>
      </c>
      <c r="AA251" s="107">
        <f t="shared" si="264"/>
        <v>0</v>
      </c>
      <c r="AB251" s="107">
        <f t="shared" si="264"/>
        <v>0</v>
      </c>
      <c r="AC251" s="107">
        <f t="shared" si="264"/>
        <v>0</v>
      </c>
      <c r="AD251" s="107">
        <f t="shared" si="264"/>
        <v>0</v>
      </c>
      <c r="AE251" s="107">
        <f t="shared" si="264"/>
        <v>0</v>
      </c>
      <c r="AF251" s="107">
        <f t="shared" si="264"/>
        <v>0</v>
      </c>
      <c r="AG251" s="107">
        <f t="shared" si="264"/>
        <v>0</v>
      </c>
      <c r="AH251" s="107">
        <f t="shared" si="264"/>
        <v>0</v>
      </c>
      <c r="AI251" s="107">
        <f t="shared" si="264"/>
        <v>0</v>
      </c>
      <c r="AJ251" s="107">
        <f t="shared" ref="AJ251:BO251" si="265">AJ246+AJ250</f>
        <v>0</v>
      </c>
      <c r="AK251" s="107">
        <f t="shared" si="265"/>
        <v>0</v>
      </c>
      <c r="AL251" s="107">
        <f t="shared" si="265"/>
        <v>0</v>
      </c>
      <c r="AM251" s="107">
        <f t="shared" si="265"/>
        <v>0</v>
      </c>
      <c r="AN251" s="107">
        <f t="shared" si="265"/>
        <v>0</v>
      </c>
      <c r="AO251" s="107">
        <f t="shared" si="265"/>
        <v>0</v>
      </c>
      <c r="AP251" s="107">
        <f t="shared" si="265"/>
        <v>0</v>
      </c>
      <c r="AQ251" s="107">
        <f t="shared" si="265"/>
        <v>0</v>
      </c>
      <c r="AR251" s="107">
        <f t="shared" si="265"/>
        <v>0</v>
      </c>
      <c r="AS251" s="107">
        <f t="shared" si="265"/>
        <v>0</v>
      </c>
      <c r="AT251" s="107">
        <f t="shared" si="265"/>
        <v>0</v>
      </c>
      <c r="AU251" s="107">
        <f t="shared" si="265"/>
        <v>0</v>
      </c>
      <c r="AV251" s="107">
        <f t="shared" si="265"/>
        <v>0</v>
      </c>
      <c r="AW251" s="107">
        <f t="shared" si="265"/>
        <v>0</v>
      </c>
      <c r="AX251" s="107">
        <f t="shared" si="265"/>
        <v>0</v>
      </c>
      <c r="AY251" s="107">
        <f t="shared" si="265"/>
        <v>0</v>
      </c>
      <c r="AZ251" s="107">
        <f t="shared" si="265"/>
        <v>0</v>
      </c>
      <c r="BA251" s="107">
        <f t="shared" si="265"/>
        <v>0</v>
      </c>
      <c r="BB251" s="107">
        <f t="shared" si="265"/>
        <v>0</v>
      </c>
      <c r="BC251" s="107">
        <f t="shared" si="265"/>
        <v>0</v>
      </c>
      <c r="BD251" s="107">
        <f t="shared" si="265"/>
        <v>0</v>
      </c>
      <c r="BE251" s="107">
        <f t="shared" si="265"/>
        <v>0</v>
      </c>
      <c r="BF251" s="107">
        <f t="shared" si="265"/>
        <v>0</v>
      </c>
      <c r="BG251" s="107">
        <f t="shared" si="265"/>
        <v>0</v>
      </c>
      <c r="BH251" s="107">
        <f t="shared" si="265"/>
        <v>0</v>
      </c>
      <c r="BI251" s="107">
        <f t="shared" si="265"/>
        <v>0</v>
      </c>
      <c r="BJ251" s="107">
        <f t="shared" si="265"/>
        <v>0</v>
      </c>
      <c r="BK251" s="107">
        <f t="shared" si="265"/>
        <v>0</v>
      </c>
      <c r="BL251" s="107">
        <f t="shared" si="265"/>
        <v>0</v>
      </c>
      <c r="BM251" s="107">
        <f t="shared" si="265"/>
        <v>0</v>
      </c>
      <c r="BN251" s="107">
        <f t="shared" si="265"/>
        <v>0</v>
      </c>
      <c r="BO251" s="107">
        <f t="shared" si="265"/>
        <v>0</v>
      </c>
      <c r="BP251" s="107">
        <f t="shared" ref="BP251:CM251" si="266">BP246+BP250</f>
        <v>0</v>
      </c>
      <c r="BQ251" s="107">
        <f t="shared" si="266"/>
        <v>0</v>
      </c>
      <c r="BR251" s="107">
        <f t="shared" si="266"/>
        <v>0</v>
      </c>
      <c r="BS251" s="107">
        <f t="shared" si="266"/>
        <v>0</v>
      </c>
      <c r="BT251" s="107">
        <f t="shared" si="266"/>
        <v>0</v>
      </c>
      <c r="BU251" s="107">
        <f t="shared" si="266"/>
        <v>0</v>
      </c>
      <c r="BV251" s="107">
        <f t="shared" si="266"/>
        <v>0</v>
      </c>
      <c r="BW251" s="107">
        <f t="shared" si="266"/>
        <v>0</v>
      </c>
      <c r="BX251" s="107">
        <f t="shared" si="266"/>
        <v>41143.583769805577</v>
      </c>
      <c r="BY251" s="107">
        <f t="shared" si="266"/>
        <v>34929.529380434389</v>
      </c>
      <c r="BZ251" s="107">
        <f t="shared" si="266"/>
        <v>28882.026294096304</v>
      </c>
      <c r="CA251" s="107">
        <f t="shared" si="266"/>
        <v>24150.891835862287</v>
      </c>
      <c r="CB251" s="107">
        <f t="shared" si="266"/>
        <v>892185.82230845699</v>
      </c>
      <c r="CC251" s="107">
        <f t="shared" si="266"/>
        <v>835227.79509488796</v>
      </c>
      <c r="CD251" s="107">
        <f t="shared" si="266"/>
        <v>775565.04036277812</v>
      </c>
      <c r="CE251" s="107">
        <f t="shared" si="266"/>
        <v>710111.4316547534</v>
      </c>
      <c r="CF251" s="107">
        <f t="shared" si="266"/>
        <v>651178.32102195674</v>
      </c>
      <c r="CG251" s="107">
        <f t="shared" si="266"/>
        <v>591865.85571832536</v>
      </c>
      <c r="CH251" s="107">
        <f t="shared" si="266"/>
        <v>531686.31722631888</v>
      </c>
      <c r="CI251" s="107">
        <f t="shared" si="266"/>
        <v>470473.06840963388</v>
      </c>
      <c r="CJ251" s="107">
        <f t="shared" si="266"/>
        <v>405798.30523981439</v>
      </c>
      <c r="CK251" s="107">
        <f t="shared" si="266"/>
        <v>285419.58285960241</v>
      </c>
      <c r="CL251" s="107">
        <f t="shared" si="266"/>
        <v>187215.04760403838</v>
      </c>
      <c r="CM251" s="107">
        <f t="shared" si="266"/>
        <v>93977.535870702355</v>
      </c>
    </row>
    <row r="252" spans="1:91" x14ac:dyDescent="0.2"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  <c r="BV252" s="106"/>
      <c r="BW252" s="106"/>
      <c r="BX252" s="106"/>
      <c r="BY252" s="106"/>
      <c r="BZ252" s="106"/>
      <c r="CA252" s="106"/>
      <c r="CB252" s="106"/>
      <c r="CC252" s="106"/>
      <c r="CD252" s="106"/>
      <c r="CE252" s="106"/>
      <c r="CF252" s="106"/>
      <c r="CG252" s="106"/>
      <c r="CH252" s="106"/>
      <c r="CI252" s="107"/>
      <c r="CJ252" s="107"/>
      <c r="CK252" s="107"/>
      <c r="CL252" s="107"/>
      <c r="CM252" s="107"/>
    </row>
    <row r="253" spans="1:91" x14ac:dyDescent="0.2">
      <c r="A253" s="4" t="s">
        <v>260</v>
      </c>
      <c r="C253" s="106">
        <v>18237491</v>
      </c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  <c r="BV253" s="106"/>
      <c r="BW253" s="106"/>
      <c r="BX253" s="106"/>
      <c r="BY253" s="106"/>
      <c r="BZ253" s="106"/>
      <c r="CA253" s="106"/>
      <c r="CB253" s="106"/>
      <c r="CC253" s="106"/>
      <c r="CD253" s="106"/>
      <c r="CE253" s="106"/>
      <c r="CF253" s="106"/>
      <c r="CG253" s="106"/>
      <c r="CH253" s="106"/>
      <c r="CL253" s="25"/>
      <c r="CM253" s="25"/>
    </row>
    <row r="254" spans="1:91" x14ac:dyDescent="0.2">
      <c r="B254" s="39" t="s">
        <v>251</v>
      </c>
      <c r="C254" s="106">
        <v>25400891</v>
      </c>
      <c r="D254" s="107">
        <f t="shared" ref="D254:AI254" si="267">C258</f>
        <v>0</v>
      </c>
      <c r="E254" s="107">
        <f t="shared" si="267"/>
        <v>0</v>
      </c>
      <c r="F254" s="107">
        <f t="shared" si="267"/>
        <v>0</v>
      </c>
      <c r="G254" s="107">
        <f t="shared" si="267"/>
        <v>0</v>
      </c>
      <c r="H254" s="107">
        <f t="shared" si="267"/>
        <v>0</v>
      </c>
      <c r="I254" s="107">
        <f t="shared" si="267"/>
        <v>0</v>
      </c>
      <c r="J254" s="107">
        <f t="shared" si="267"/>
        <v>0</v>
      </c>
      <c r="K254" s="107">
        <f t="shared" si="267"/>
        <v>0</v>
      </c>
      <c r="L254" s="107">
        <f t="shared" si="267"/>
        <v>0</v>
      </c>
      <c r="M254" s="107">
        <f t="shared" si="267"/>
        <v>0</v>
      </c>
      <c r="N254" s="107">
        <f t="shared" si="267"/>
        <v>0</v>
      </c>
      <c r="O254" s="107">
        <f t="shared" si="267"/>
        <v>0</v>
      </c>
      <c r="P254" s="107">
        <f t="shared" si="267"/>
        <v>0</v>
      </c>
      <c r="Q254" s="107">
        <f t="shared" si="267"/>
        <v>0</v>
      </c>
      <c r="R254" s="107">
        <f t="shared" si="267"/>
        <v>0</v>
      </c>
      <c r="S254" s="107">
        <f t="shared" si="267"/>
        <v>0</v>
      </c>
      <c r="T254" s="107">
        <f t="shared" si="267"/>
        <v>0</v>
      </c>
      <c r="U254" s="107">
        <f t="shared" si="267"/>
        <v>0</v>
      </c>
      <c r="V254" s="107">
        <f t="shared" si="267"/>
        <v>0</v>
      </c>
      <c r="W254" s="107">
        <f t="shared" si="267"/>
        <v>0</v>
      </c>
      <c r="X254" s="107">
        <f t="shared" si="267"/>
        <v>0</v>
      </c>
      <c r="Y254" s="107">
        <f t="shared" si="267"/>
        <v>0</v>
      </c>
      <c r="Z254" s="107">
        <f t="shared" si="267"/>
        <v>0</v>
      </c>
      <c r="AA254" s="107">
        <f t="shared" si="267"/>
        <v>0</v>
      </c>
      <c r="AB254" s="107">
        <f t="shared" si="267"/>
        <v>0</v>
      </c>
      <c r="AC254" s="107">
        <f t="shared" si="267"/>
        <v>0</v>
      </c>
      <c r="AD254" s="107">
        <f t="shared" si="267"/>
        <v>0</v>
      </c>
      <c r="AE254" s="107">
        <f t="shared" si="267"/>
        <v>0</v>
      </c>
      <c r="AF254" s="107">
        <f t="shared" si="267"/>
        <v>0</v>
      </c>
      <c r="AG254" s="107">
        <f t="shared" si="267"/>
        <v>0</v>
      </c>
      <c r="AH254" s="107">
        <f t="shared" si="267"/>
        <v>0</v>
      </c>
      <c r="AI254" s="107">
        <f t="shared" si="267"/>
        <v>0</v>
      </c>
      <c r="AJ254" s="107">
        <f t="shared" ref="AJ254:BO254" si="268">AI258</f>
        <v>0</v>
      </c>
      <c r="AK254" s="107">
        <f t="shared" si="268"/>
        <v>0</v>
      </c>
      <c r="AL254" s="107">
        <f t="shared" si="268"/>
        <v>0</v>
      </c>
      <c r="AM254" s="107">
        <f t="shared" si="268"/>
        <v>0</v>
      </c>
      <c r="AN254" s="107">
        <f t="shared" si="268"/>
        <v>0</v>
      </c>
      <c r="AO254" s="107">
        <f t="shared" si="268"/>
        <v>0</v>
      </c>
      <c r="AP254" s="107">
        <f t="shared" si="268"/>
        <v>0</v>
      </c>
      <c r="AQ254" s="107">
        <f t="shared" si="268"/>
        <v>0</v>
      </c>
      <c r="AR254" s="107">
        <f t="shared" si="268"/>
        <v>0</v>
      </c>
      <c r="AS254" s="107">
        <f t="shared" si="268"/>
        <v>0</v>
      </c>
      <c r="AT254" s="107">
        <f t="shared" si="268"/>
        <v>0</v>
      </c>
      <c r="AU254" s="107">
        <f t="shared" si="268"/>
        <v>0</v>
      </c>
      <c r="AV254" s="107">
        <f t="shared" si="268"/>
        <v>0</v>
      </c>
      <c r="AW254" s="107">
        <f t="shared" si="268"/>
        <v>0</v>
      </c>
      <c r="AX254" s="107">
        <f t="shared" si="268"/>
        <v>0</v>
      </c>
      <c r="AY254" s="107">
        <f t="shared" si="268"/>
        <v>0</v>
      </c>
      <c r="AZ254" s="107">
        <f t="shared" si="268"/>
        <v>0</v>
      </c>
      <c r="BA254" s="107">
        <f t="shared" si="268"/>
        <v>0</v>
      </c>
      <c r="BB254" s="107">
        <f t="shared" si="268"/>
        <v>0</v>
      </c>
      <c r="BC254" s="107">
        <f t="shared" si="268"/>
        <v>0</v>
      </c>
      <c r="BD254" s="107">
        <f t="shared" si="268"/>
        <v>0</v>
      </c>
      <c r="BE254" s="107">
        <f t="shared" si="268"/>
        <v>0</v>
      </c>
      <c r="BF254" s="107">
        <f t="shared" si="268"/>
        <v>0</v>
      </c>
      <c r="BG254" s="107">
        <f t="shared" si="268"/>
        <v>0</v>
      </c>
      <c r="BH254" s="107">
        <f t="shared" si="268"/>
        <v>0</v>
      </c>
      <c r="BI254" s="107">
        <f t="shared" si="268"/>
        <v>0</v>
      </c>
      <c r="BJ254" s="107">
        <f t="shared" si="268"/>
        <v>0</v>
      </c>
      <c r="BK254" s="107">
        <f t="shared" si="268"/>
        <v>0</v>
      </c>
      <c r="BL254" s="107">
        <f t="shared" si="268"/>
        <v>0</v>
      </c>
      <c r="BM254" s="107">
        <f t="shared" si="268"/>
        <v>0</v>
      </c>
      <c r="BN254" s="107">
        <f t="shared" si="268"/>
        <v>0</v>
      </c>
      <c r="BO254" s="107">
        <f t="shared" si="268"/>
        <v>0</v>
      </c>
      <c r="BP254" s="107">
        <f t="shared" ref="BP254:CM254" si="269">BO258</f>
        <v>0</v>
      </c>
      <c r="BQ254" s="107">
        <f t="shared" si="269"/>
        <v>143853.22797730836</v>
      </c>
      <c r="BR254" s="107">
        <f t="shared" si="269"/>
        <v>131137.55797730834</v>
      </c>
      <c r="BS254" s="107">
        <f t="shared" si="269"/>
        <v>116702.89797730834</v>
      </c>
      <c r="BT254" s="107">
        <f t="shared" si="269"/>
        <v>102519.38797730835</v>
      </c>
      <c r="BU254" s="107">
        <f t="shared" si="269"/>
        <v>89826.167977308345</v>
      </c>
      <c r="BV254" s="107">
        <f t="shared" si="269"/>
        <v>76515.727977308343</v>
      </c>
      <c r="BW254" s="107">
        <f t="shared" si="269"/>
        <v>64689.527977308346</v>
      </c>
      <c r="BX254" s="107">
        <f t="shared" si="269"/>
        <v>51871.247977308347</v>
      </c>
      <c r="BY254" s="107">
        <f t="shared" si="269"/>
        <v>38738.947977308344</v>
      </c>
      <c r="BZ254" s="107">
        <f t="shared" si="269"/>
        <v>26876.297977308343</v>
      </c>
      <c r="CA254" s="107">
        <f t="shared" si="269"/>
        <v>14026.647977308343</v>
      </c>
      <c r="CB254" s="107">
        <f t="shared" si="269"/>
        <v>1694.0479773083425</v>
      </c>
      <c r="CC254" s="107">
        <f t="shared" si="269"/>
        <v>-211081.90012764995</v>
      </c>
      <c r="CD254" s="107">
        <f t="shared" si="269"/>
        <v>-196143.70012764994</v>
      </c>
      <c r="CE254" s="107">
        <f t="shared" si="269"/>
        <v>-176725.81012764992</v>
      </c>
      <c r="CF254" s="107">
        <f t="shared" si="269"/>
        <v>-152608.92012764991</v>
      </c>
      <c r="CG254" s="107">
        <f t="shared" si="269"/>
        <v>-136813.20012764991</v>
      </c>
      <c r="CH254" s="107">
        <f t="shared" si="269"/>
        <v>-117705.0701276499</v>
      </c>
      <c r="CI254" s="107">
        <f t="shared" si="269"/>
        <v>-101074.12012764991</v>
      </c>
      <c r="CJ254" s="107">
        <f t="shared" si="269"/>
        <v>-81190.320127649902</v>
      </c>
      <c r="CK254" s="107">
        <f t="shared" si="269"/>
        <v>-62260.810127649907</v>
      </c>
      <c r="CL254" s="107">
        <f t="shared" si="269"/>
        <v>-44304.450127649907</v>
      </c>
      <c r="CM254" s="107">
        <f t="shared" si="269"/>
        <v>-26305.759190331613</v>
      </c>
    </row>
    <row r="255" spans="1:91" x14ac:dyDescent="0.2">
      <c r="B255" s="108" t="s">
        <v>252</v>
      </c>
      <c r="C255" s="106"/>
      <c r="D255" s="251">
        <v>0</v>
      </c>
      <c r="E255" s="251">
        <v>0</v>
      </c>
      <c r="F255" s="251">
        <v>0</v>
      </c>
      <c r="G255" s="251">
        <v>0</v>
      </c>
      <c r="H255" s="251">
        <v>0</v>
      </c>
      <c r="I255" s="251">
        <v>0</v>
      </c>
      <c r="J255" s="251">
        <v>0</v>
      </c>
      <c r="K255" s="251">
        <v>0</v>
      </c>
      <c r="L255" s="251">
        <v>0</v>
      </c>
      <c r="M255" s="251">
        <v>0</v>
      </c>
      <c r="N255" s="251">
        <v>0</v>
      </c>
      <c r="O255" s="251">
        <v>0</v>
      </c>
      <c r="P255" s="251">
        <v>0</v>
      </c>
      <c r="Q255" s="251">
        <v>0</v>
      </c>
      <c r="R255" s="251">
        <v>0</v>
      </c>
      <c r="S255" s="251">
        <v>0</v>
      </c>
      <c r="T255" s="251">
        <v>0</v>
      </c>
      <c r="U255" s="251">
        <v>0</v>
      </c>
      <c r="V255" s="251">
        <v>0</v>
      </c>
      <c r="W255" s="251">
        <v>0</v>
      </c>
      <c r="X255" s="251">
        <v>0</v>
      </c>
      <c r="Y255" s="251">
        <v>0</v>
      </c>
      <c r="Z255" s="251">
        <v>0</v>
      </c>
      <c r="AA255" s="251">
        <v>0</v>
      </c>
      <c r="AB255" s="251">
        <v>0</v>
      </c>
      <c r="AC255" s="251">
        <v>0</v>
      </c>
      <c r="AD255" s="251">
        <v>0</v>
      </c>
      <c r="AE255" s="251">
        <v>0</v>
      </c>
      <c r="AF255" s="251">
        <v>0</v>
      </c>
      <c r="AG255" s="251">
        <v>0</v>
      </c>
      <c r="AH255" s="251">
        <v>0</v>
      </c>
      <c r="AI255" s="251">
        <v>0</v>
      </c>
      <c r="AJ255" s="251">
        <v>0</v>
      </c>
      <c r="AK255" s="251">
        <v>0</v>
      </c>
      <c r="AL255" s="251">
        <v>0</v>
      </c>
      <c r="AM255" s="251">
        <v>0</v>
      </c>
      <c r="AN255" s="251">
        <v>0</v>
      </c>
      <c r="AO255" s="251">
        <v>0</v>
      </c>
      <c r="AP255" s="251">
        <v>0</v>
      </c>
      <c r="AQ255" s="251">
        <v>0</v>
      </c>
      <c r="AR255" s="251">
        <v>0</v>
      </c>
      <c r="AS255" s="251">
        <v>0</v>
      </c>
      <c r="AT255" s="251">
        <v>0</v>
      </c>
      <c r="AU255" s="251">
        <v>0</v>
      </c>
      <c r="AV255" s="251">
        <v>0</v>
      </c>
      <c r="AW255" s="251">
        <v>0</v>
      </c>
      <c r="AX255" s="251">
        <v>0</v>
      </c>
      <c r="AY255" s="251">
        <v>0</v>
      </c>
      <c r="AZ255" s="251">
        <v>0</v>
      </c>
      <c r="BA255" s="251">
        <v>0</v>
      </c>
      <c r="BB255" s="251">
        <v>0</v>
      </c>
      <c r="BC255" s="251">
        <v>0</v>
      </c>
      <c r="BD255" s="251">
        <v>0</v>
      </c>
      <c r="BE255" s="251">
        <v>0</v>
      </c>
      <c r="BF255" s="251">
        <v>0</v>
      </c>
      <c r="BG255" s="251">
        <v>0</v>
      </c>
      <c r="BH255" s="251">
        <v>0</v>
      </c>
      <c r="BI255" s="251">
        <v>0</v>
      </c>
      <c r="BJ255" s="251">
        <v>0</v>
      </c>
      <c r="BK255" s="251">
        <v>0</v>
      </c>
      <c r="BL255" s="251">
        <v>0</v>
      </c>
      <c r="BM255" s="251">
        <v>0</v>
      </c>
      <c r="BN255" s="251">
        <v>0</v>
      </c>
      <c r="BO255" s="251">
        <v>0</v>
      </c>
      <c r="BP255" s="251">
        <v>156754.81797730835</v>
      </c>
      <c r="BQ255" s="251">
        <v>0</v>
      </c>
      <c r="BR255" s="251">
        <v>0</v>
      </c>
      <c r="BS255" s="251">
        <v>0</v>
      </c>
      <c r="BT255" s="251">
        <v>0</v>
      </c>
      <c r="BU255" s="251">
        <v>0</v>
      </c>
      <c r="BV255" s="251">
        <v>0</v>
      </c>
      <c r="BW255" s="251">
        <v>0</v>
      </c>
      <c r="BX255" s="251">
        <v>0</v>
      </c>
      <c r="BY255" s="251">
        <v>0</v>
      </c>
      <c r="BZ255" s="251">
        <v>0</v>
      </c>
      <c r="CA255" s="251">
        <v>0</v>
      </c>
      <c r="CB255" s="251">
        <v>-235774.98810495829</v>
      </c>
      <c r="CC255" s="251">
        <v>0</v>
      </c>
      <c r="CD255" s="251">
        <v>0</v>
      </c>
      <c r="CE255" s="251">
        <v>0</v>
      </c>
      <c r="CF255" s="251">
        <v>0</v>
      </c>
      <c r="CG255" s="251">
        <v>0</v>
      </c>
      <c r="CH255" s="251">
        <v>0</v>
      </c>
      <c r="CI255" s="251">
        <v>0</v>
      </c>
      <c r="CJ255" s="251">
        <v>0</v>
      </c>
      <c r="CK255" s="251">
        <v>0</v>
      </c>
      <c r="CL255" s="251">
        <v>0</v>
      </c>
      <c r="CM255" s="251">
        <v>0</v>
      </c>
    </row>
    <row r="256" spans="1:91" x14ac:dyDescent="0.2">
      <c r="B256" s="108" t="s">
        <v>253</v>
      </c>
      <c r="D256" s="251">
        <v>0</v>
      </c>
      <c r="E256" s="251">
        <v>0</v>
      </c>
      <c r="F256" s="251">
        <v>0</v>
      </c>
      <c r="G256" s="251">
        <v>0</v>
      </c>
      <c r="H256" s="251">
        <v>0</v>
      </c>
      <c r="I256" s="251">
        <v>0</v>
      </c>
      <c r="J256" s="251">
        <v>0</v>
      </c>
      <c r="K256" s="251">
        <v>0</v>
      </c>
      <c r="L256" s="251">
        <v>0</v>
      </c>
      <c r="M256" s="251">
        <v>0</v>
      </c>
      <c r="N256" s="251">
        <v>0</v>
      </c>
      <c r="O256" s="251">
        <v>0</v>
      </c>
      <c r="P256" s="251">
        <v>0</v>
      </c>
      <c r="Q256" s="251">
        <v>0</v>
      </c>
      <c r="R256" s="251">
        <v>0</v>
      </c>
      <c r="S256" s="251">
        <v>0</v>
      </c>
      <c r="T256" s="251">
        <v>0</v>
      </c>
      <c r="U256" s="251">
        <v>0</v>
      </c>
      <c r="V256" s="251">
        <v>0</v>
      </c>
      <c r="W256" s="251">
        <v>0</v>
      </c>
      <c r="X256" s="251">
        <v>0</v>
      </c>
      <c r="Y256" s="251">
        <v>0</v>
      </c>
      <c r="Z256" s="251">
        <v>0</v>
      </c>
      <c r="AA256" s="251">
        <v>0</v>
      </c>
      <c r="AB256" s="251">
        <v>0</v>
      </c>
      <c r="AC256" s="251">
        <v>0</v>
      </c>
      <c r="AD256" s="251">
        <v>0</v>
      </c>
      <c r="AE256" s="251">
        <v>0</v>
      </c>
      <c r="AF256" s="251">
        <v>0</v>
      </c>
      <c r="AG256" s="251">
        <v>0</v>
      </c>
      <c r="AH256" s="251">
        <v>0</v>
      </c>
      <c r="AI256" s="251">
        <v>0</v>
      </c>
      <c r="AJ256" s="251">
        <v>0</v>
      </c>
      <c r="AK256" s="251">
        <v>0</v>
      </c>
      <c r="AL256" s="251">
        <v>0</v>
      </c>
      <c r="AM256" s="251">
        <v>0</v>
      </c>
      <c r="AN256" s="251">
        <v>0</v>
      </c>
      <c r="AO256" s="251">
        <v>0</v>
      </c>
      <c r="AP256" s="251">
        <v>0</v>
      </c>
      <c r="AQ256" s="251">
        <v>0</v>
      </c>
      <c r="AR256" s="251">
        <v>0</v>
      </c>
      <c r="AS256" s="251">
        <v>0</v>
      </c>
      <c r="AT256" s="251">
        <v>0</v>
      </c>
      <c r="AU256" s="251">
        <v>0</v>
      </c>
      <c r="AV256" s="251">
        <v>0</v>
      </c>
      <c r="AW256" s="251">
        <v>0</v>
      </c>
      <c r="AX256" s="251">
        <v>0</v>
      </c>
      <c r="AY256" s="251">
        <v>0</v>
      </c>
      <c r="AZ256" s="251">
        <v>0</v>
      </c>
      <c r="BA256" s="251">
        <v>0</v>
      </c>
      <c r="BB256" s="251">
        <v>0</v>
      </c>
      <c r="BC256" s="251">
        <v>0</v>
      </c>
      <c r="BD256" s="251">
        <v>0</v>
      </c>
      <c r="BE256" s="251">
        <v>0</v>
      </c>
      <c r="BF256" s="251">
        <v>0</v>
      </c>
      <c r="BG256" s="251">
        <v>0</v>
      </c>
      <c r="BH256" s="251">
        <v>0</v>
      </c>
      <c r="BI256" s="251">
        <v>0</v>
      </c>
      <c r="BJ256" s="251">
        <v>0</v>
      </c>
      <c r="BK256" s="251">
        <v>0</v>
      </c>
      <c r="BL256" s="251">
        <v>0</v>
      </c>
      <c r="BM256" s="251">
        <v>0</v>
      </c>
      <c r="BN256" s="251">
        <v>0</v>
      </c>
      <c r="BO256" s="251">
        <v>0</v>
      </c>
      <c r="BP256" s="251">
        <v>-12901.59</v>
      </c>
      <c r="BQ256" s="251">
        <v>-12715.67</v>
      </c>
      <c r="BR256" s="251">
        <v>-14434.66</v>
      </c>
      <c r="BS256" s="251">
        <v>-14183.51</v>
      </c>
      <c r="BT256" s="251">
        <v>-12693.22</v>
      </c>
      <c r="BU256" s="251">
        <v>-13310.44</v>
      </c>
      <c r="BV256" s="251">
        <v>-11826.2</v>
      </c>
      <c r="BW256" s="251">
        <v>-12818.28</v>
      </c>
      <c r="BX256" s="109">
        <f>-'FPC Sch 12&amp;26'!C40</f>
        <v>-13132.3</v>
      </c>
      <c r="BY256" s="109">
        <f>-'FPC Sch 12&amp;26'!D40</f>
        <v>-11862.65</v>
      </c>
      <c r="BZ256" s="109">
        <f>-'FPC Sch 12&amp;26'!E40</f>
        <v>-12849.65</v>
      </c>
      <c r="CA256" s="109">
        <f>-'FPC Sch 12&amp;26'!F40</f>
        <v>-12332.6</v>
      </c>
      <c r="CB256" s="109">
        <f>-'FPC Sch 12&amp;26'!G40</f>
        <v>22999.040000000001</v>
      </c>
      <c r="CC256" s="109">
        <f>-'FPC Sch 12&amp;26'!H40</f>
        <v>14938.2</v>
      </c>
      <c r="CD256" s="109">
        <f>-'FPC Sch 12&amp;26'!I40</f>
        <v>19417.89</v>
      </c>
      <c r="CE256" s="109">
        <f>-'FPC Sch 12&amp;26'!J40</f>
        <v>24116.89</v>
      </c>
      <c r="CF256" s="109">
        <f>-'FPC Sch 12&amp;26'!K40</f>
        <v>15795.72</v>
      </c>
      <c r="CG256" s="109">
        <f>-'FPC Sch 12&amp;26'!L40</f>
        <v>19108.13</v>
      </c>
      <c r="CH256" s="109">
        <f>-'FPC Sch 12&amp;26'!M40</f>
        <v>16630.95</v>
      </c>
      <c r="CI256" s="109">
        <f>-'FPC Sch 12&amp;26'!N40</f>
        <v>19883.8</v>
      </c>
      <c r="CJ256" s="251">
        <v>18929.509999999998</v>
      </c>
      <c r="CK256" s="251">
        <v>17956.36</v>
      </c>
      <c r="CL256" s="109">
        <f>-'Amort Estimate'!I61</f>
        <v>17998.690937318293</v>
      </c>
      <c r="CM256" s="109">
        <f>-'Amort Estimate'!J61</f>
        <v>16754.677736464222</v>
      </c>
    </row>
    <row r="257" spans="1:91" x14ac:dyDescent="0.2">
      <c r="B257" s="39" t="s">
        <v>254</v>
      </c>
      <c r="D257" s="110">
        <f t="shared" ref="D257:AI257" si="270">SUM(D255:D256)</f>
        <v>0</v>
      </c>
      <c r="E257" s="110">
        <f t="shared" si="270"/>
        <v>0</v>
      </c>
      <c r="F257" s="110">
        <f t="shared" si="270"/>
        <v>0</v>
      </c>
      <c r="G257" s="110">
        <f t="shared" si="270"/>
        <v>0</v>
      </c>
      <c r="H257" s="110">
        <f t="shared" si="270"/>
        <v>0</v>
      </c>
      <c r="I257" s="110">
        <f t="shared" si="270"/>
        <v>0</v>
      </c>
      <c r="J257" s="110">
        <f t="shared" si="270"/>
        <v>0</v>
      </c>
      <c r="K257" s="110">
        <f t="shared" si="270"/>
        <v>0</v>
      </c>
      <c r="L257" s="110">
        <f t="shared" si="270"/>
        <v>0</v>
      </c>
      <c r="M257" s="110">
        <f t="shared" si="270"/>
        <v>0</v>
      </c>
      <c r="N257" s="110">
        <f t="shared" si="270"/>
        <v>0</v>
      </c>
      <c r="O257" s="110">
        <f t="shared" si="270"/>
        <v>0</v>
      </c>
      <c r="P257" s="110">
        <f t="shared" si="270"/>
        <v>0</v>
      </c>
      <c r="Q257" s="110">
        <f t="shared" si="270"/>
        <v>0</v>
      </c>
      <c r="R257" s="110">
        <f t="shared" si="270"/>
        <v>0</v>
      </c>
      <c r="S257" s="110">
        <f t="shared" si="270"/>
        <v>0</v>
      </c>
      <c r="T257" s="110">
        <f t="shared" si="270"/>
        <v>0</v>
      </c>
      <c r="U257" s="110">
        <f t="shared" si="270"/>
        <v>0</v>
      </c>
      <c r="V257" s="110">
        <f t="shared" si="270"/>
        <v>0</v>
      </c>
      <c r="W257" s="110">
        <f t="shared" si="270"/>
        <v>0</v>
      </c>
      <c r="X257" s="110">
        <f t="shared" si="270"/>
        <v>0</v>
      </c>
      <c r="Y257" s="110">
        <f t="shared" si="270"/>
        <v>0</v>
      </c>
      <c r="Z257" s="110">
        <f t="shared" si="270"/>
        <v>0</v>
      </c>
      <c r="AA257" s="110">
        <f t="shared" si="270"/>
        <v>0</v>
      </c>
      <c r="AB257" s="110">
        <f t="shared" si="270"/>
        <v>0</v>
      </c>
      <c r="AC257" s="110">
        <f t="shared" si="270"/>
        <v>0</v>
      </c>
      <c r="AD257" s="110">
        <f t="shared" si="270"/>
        <v>0</v>
      </c>
      <c r="AE257" s="110">
        <f t="shared" si="270"/>
        <v>0</v>
      </c>
      <c r="AF257" s="110">
        <f t="shared" si="270"/>
        <v>0</v>
      </c>
      <c r="AG257" s="110">
        <f t="shared" si="270"/>
        <v>0</v>
      </c>
      <c r="AH257" s="110">
        <f t="shared" si="270"/>
        <v>0</v>
      </c>
      <c r="AI257" s="110">
        <f t="shared" si="270"/>
        <v>0</v>
      </c>
      <c r="AJ257" s="110">
        <f t="shared" ref="AJ257:BO257" si="271">SUM(AJ255:AJ256)</f>
        <v>0</v>
      </c>
      <c r="AK257" s="110">
        <f t="shared" si="271"/>
        <v>0</v>
      </c>
      <c r="AL257" s="110">
        <f t="shared" si="271"/>
        <v>0</v>
      </c>
      <c r="AM257" s="110">
        <f t="shared" si="271"/>
        <v>0</v>
      </c>
      <c r="AN257" s="110">
        <f t="shared" si="271"/>
        <v>0</v>
      </c>
      <c r="AO257" s="110">
        <f t="shared" si="271"/>
        <v>0</v>
      </c>
      <c r="AP257" s="110">
        <f t="shared" si="271"/>
        <v>0</v>
      </c>
      <c r="AQ257" s="110">
        <f t="shared" si="271"/>
        <v>0</v>
      </c>
      <c r="AR257" s="110">
        <f t="shared" si="271"/>
        <v>0</v>
      </c>
      <c r="AS257" s="110">
        <f t="shared" si="271"/>
        <v>0</v>
      </c>
      <c r="AT257" s="110">
        <f t="shared" si="271"/>
        <v>0</v>
      </c>
      <c r="AU257" s="110">
        <f t="shared" si="271"/>
        <v>0</v>
      </c>
      <c r="AV257" s="110">
        <f t="shared" si="271"/>
        <v>0</v>
      </c>
      <c r="AW257" s="110">
        <f t="shared" si="271"/>
        <v>0</v>
      </c>
      <c r="AX257" s="110">
        <f t="shared" si="271"/>
        <v>0</v>
      </c>
      <c r="AY257" s="110">
        <f t="shared" si="271"/>
        <v>0</v>
      </c>
      <c r="AZ257" s="110">
        <f t="shared" si="271"/>
        <v>0</v>
      </c>
      <c r="BA257" s="110">
        <f t="shared" si="271"/>
        <v>0</v>
      </c>
      <c r="BB257" s="110">
        <f t="shared" si="271"/>
        <v>0</v>
      </c>
      <c r="BC257" s="110">
        <f t="shared" si="271"/>
        <v>0</v>
      </c>
      <c r="BD257" s="110">
        <f t="shared" si="271"/>
        <v>0</v>
      </c>
      <c r="BE257" s="110">
        <f t="shared" si="271"/>
        <v>0</v>
      </c>
      <c r="BF257" s="110">
        <f t="shared" si="271"/>
        <v>0</v>
      </c>
      <c r="BG257" s="110">
        <f t="shared" si="271"/>
        <v>0</v>
      </c>
      <c r="BH257" s="110">
        <f t="shared" si="271"/>
        <v>0</v>
      </c>
      <c r="BI257" s="110">
        <f t="shared" si="271"/>
        <v>0</v>
      </c>
      <c r="BJ257" s="110">
        <f t="shared" si="271"/>
        <v>0</v>
      </c>
      <c r="BK257" s="110">
        <f t="shared" si="271"/>
        <v>0</v>
      </c>
      <c r="BL257" s="110">
        <f t="shared" si="271"/>
        <v>0</v>
      </c>
      <c r="BM257" s="110">
        <f t="shared" si="271"/>
        <v>0</v>
      </c>
      <c r="BN257" s="110">
        <f t="shared" si="271"/>
        <v>0</v>
      </c>
      <c r="BO257" s="110">
        <f t="shared" si="271"/>
        <v>0</v>
      </c>
      <c r="BP257" s="110">
        <f t="shared" ref="BP257:CM257" si="272">SUM(BP255:BP256)</f>
        <v>143853.22797730836</v>
      </c>
      <c r="BQ257" s="110">
        <f t="shared" si="272"/>
        <v>-12715.67</v>
      </c>
      <c r="BR257" s="110">
        <f t="shared" si="272"/>
        <v>-14434.66</v>
      </c>
      <c r="BS257" s="110">
        <f t="shared" si="272"/>
        <v>-14183.51</v>
      </c>
      <c r="BT257" s="110">
        <f t="shared" si="272"/>
        <v>-12693.22</v>
      </c>
      <c r="BU257" s="110">
        <f t="shared" si="272"/>
        <v>-13310.44</v>
      </c>
      <c r="BV257" s="110">
        <f t="shared" si="272"/>
        <v>-11826.2</v>
      </c>
      <c r="BW257" s="110">
        <f t="shared" si="272"/>
        <v>-12818.28</v>
      </c>
      <c r="BX257" s="110">
        <f t="shared" si="272"/>
        <v>-13132.3</v>
      </c>
      <c r="BY257" s="110">
        <f t="shared" si="272"/>
        <v>-11862.65</v>
      </c>
      <c r="BZ257" s="110">
        <f t="shared" si="272"/>
        <v>-12849.65</v>
      </c>
      <c r="CA257" s="110">
        <f t="shared" si="272"/>
        <v>-12332.6</v>
      </c>
      <c r="CB257" s="110">
        <f t="shared" si="272"/>
        <v>-212775.94810495828</v>
      </c>
      <c r="CC257" s="110">
        <f t="shared" si="272"/>
        <v>14938.2</v>
      </c>
      <c r="CD257" s="110">
        <f t="shared" si="272"/>
        <v>19417.89</v>
      </c>
      <c r="CE257" s="110">
        <f t="shared" si="272"/>
        <v>24116.89</v>
      </c>
      <c r="CF257" s="110">
        <f t="shared" si="272"/>
        <v>15795.72</v>
      </c>
      <c r="CG257" s="110">
        <f t="shared" si="272"/>
        <v>19108.13</v>
      </c>
      <c r="CH257" s="110">
        <f t="shared" si="272"/>
        <v>16630.95</v>
      </c>
      <c r="CI257" s="110">
        <f t="shared" si="272"/>
        <v>19883.8</v>
      </c>
      <c r="CJ257" s="110">
        <f t="shared" si="272"/>
        <v>18929.509999999998</v>
      </c>
      <c r="CK257" s="110">
        <f t="shared" si="272"/>
        <v>17956.36</v>
      </c>
      <c r="CL257" s="110">
        <f t="shared" si="272"/>
        <v>17998.690937318293</v>
      </c>
      <c r="CM257" s="110">
        <f t="shared" si="272"/>
        <v>16754.677736464222</v>
      </c>
    </row>
    <row r="258" spans="1:91" x14ac:dyDescent="0.2">
      <c r="B258" s="39" t="s">
        <v>255</v>
      </c>
      <c r="D258" s="107">
        <f t="shared" ref="D258:AI258" si="273">D254+D257</f>
        <v>0</v>
      </c>
      <c r="E258" s="107">
        <f t="shared" si="273"/>
        <v>0</v>
      </c>
      <c r="F258" s="107">
        <f t="shared" si="273"/>
        <v>0</v>
      </c>
      <c r="G258" s="107">
        <f t="shared" si="273"/>
        <v>0</v>
      </c>
      <c r="H258" s="107">
        <f t="shared" si="273"/>
        <v>0</v>
      </c>
      <c r="I258" s="107">
        <f t="shared" si="273"/>
        <v>0</v>
      </c>
      <c r="J258" s="107">
        <f t="shared" si="273"/>
        <v>0</v>
      </c>
      <c r="K258" s="107">
        <f t="shared" si="273"/>
        <v>0</v>
      </c>
      <c r="L258" s="107">
        <f t="shared" si="273"/>
        <v>0</v>
      </c>
      <c r="M258" s="107">
        <f t="shared" si="273"/>
        <v>0</v>
      </c>
      <c r="N258" s="107">
        <f t="shared" si="273"/>
        <v>0</v>
      </c>
      <c r="O258" s="107">
        <f t="shared" si="273"/>
        <v>0</v>
      </c>
      <c r="P258" s="107">
        <f t="shared" si="273"/>
        <v>0</v>
      </c>
      <c r="Q258" s="107">
        <f t="shared" si="273"/>
        <v>0</v>
      </c>
      <c r="R258" s="107">
        <f t="shared" si="273"/>
        <v>0</v>
      </c>
      <c r="S258" s="107">
        <f t="shared" si="273"/>
        <v>0</v>
      </c>
      <c r="T258" s="107">
        <f t="shared" si="273"/>
        <v>0</v>
      </c>
      <c r="U258" s="107">
        <f t="shared" si="273"/>
        <v>0</v>
      </c>
      <c r="V258" s="107">
        <f t="shared" si="273"/>
        <v>0</v>
      </c>
      <c r="W258" s="107">
        <f t="shared" si="273"/>
        <v>0</v>
      </c>
      <c r="X258" s="107">
        <f t="shared" si="273"/>
        <v>0</v>
      </c>
      <c r="Y258" s="107">
        <f t="shared" si="273"/>
        <v>0</v>
      </c>
      <c r="Z258" s="107">
        <f t="shared" si="273"/>
        <v>0</v>
      </c>
      <c r="AA258" s="107">
        <f t="shared" si="273"/>
        <v>0</v>
      </c>
      <c r="AB258" s="107">
        <f t="shared" si="273"/>
        <v>0</v>
      </c>
      <c r="AC258" s="107">
        <f t="shared" si="273"/>
        <v>0</v>
      </c>
      <c r="AD258" s="107">
        <f t="shared" si="273"/>
        <v>0</v>
      </c>
      <c r="AE258" s="107">
        <f t="shared" si="273"/>
        <v>0</v>
      </c>
      <c r="AF258" s="107">
        <f t="shared" si="273"/>
        <v>0</v>
      </c>
      <c r="AG258" s="107">
        <f t="shared" si="273"/>
        <v>0</v>
      </c>
      <c r="AH258" s="107">
        <f t="shared" si="273"/>
        <v>0</v>
      </c>
      <c r="AI258" s="107">
        <f t="shared" si="273"/>
        <v>0</v>
      </c>
      <c r="AJ258" s="107">
        <f t="shared" ref="AJ258:BO258" si="274">AJ254+AJ257</f>
        <v>0</v>
      </c>
      <c r="AK258" s="107">
        <f t="shared" si="274"/>
        <v>0</v>
      </c>
      <c r="AL258" s="107">
        <f t="shared" si="274"/>
        <v>0</v>
      </c>
      <c r="AM258" s="107">
        <f t="shared" si="274"/>
        <v>0</v>
      </c>
      <c r="AN258" s="107">
        <f t="shared" si="274"/>
        <v>0</v>
      </c>
      <c r="AO258" s="107">
        <f t="shared" si="274"/>
        <v>0</v>
      </c>
      <c r="AP258" s="107">
        <f t="shared" si="274"/>
        <v>0</v>
      </c>
      <c r="AQ258" s="107">
        <f t="shared" si="274"/>
        <v>0</v>
      </c>
      <c r="AR258" s="107">
        <f t="shared" si="274"/>
        <v>0</v>
      </c>
      <c r="AS258" s="107">
        <f t="shared" si="274"/>
        <v>0</v>
      </c>
      <c r="AT258" s="107">
        <f t="shared" si="274"/>
        <v>0</v>
      </c>
      <c r="AU258" s="107">
        <f t="shared" si="274"/>
        <v>0</v>
      </c>
      <c r="AV258" s="107">
        <f t="shared" si="274"/>
        <v>0</v>
      </c>
      <c r="AW258" s="107">
        <f t="shared" si="274"/>
        <v>0</v>
      </c>
      <c r="AX258" s="107">
        <f t="shared" si="274"/>
        <v>0</v>
      </c>
      <c r="AY258" s="107">
        <f t="shared" si="274"/>
        <v>0</v>
      </c>
      <c r="AZ258" s="107">
        <f t="shared" si="274"/>
        <v>0</v>
      </c>
      <c r="BA258" s="107">
        <f t="shared" si="274"/>
        <v>0</v>
      </c>
      <c r="BB258" s="107">
        <f t="shared" si="274"/>
        <v>0</v>
      </c>
      <c r="BC258" s="107">
        <f t="shared" si="274"/>
        <v>0</v>
      </c>
      <c r="BD258" s="107">
        <f t="shared" si="274"/>
        <v>0</v>
      </c>
      <c r="BE258" s="107">
        <f t="shared" si="274"/>
        <v>0</v>
      </c>
      <c r="BF258" s="107">
        <f t="shared" si="274"/>
        <v>0</v>
      </c>
      <c r="BG258" s="107">
        <f t="shared" si="274"/>
        <v>0</v>
      </c>
      <c r="BH258" s="107">
        <f t="shared" si="274"/>
        <v>0</v>
      </c>
      <c r="BI258" s="107">
        <f t="shared" si="274"/>
        <v>0</v>
      </c>
      <c r="BJ258" s="107">
        <f t="shared" si="274"/>
        <v>0</v>
      </c>
      <c r="BK258" s="107">
        <f t="shared" si="274"/>
        <v>0</v>
      </c>
      <c r="BL258" s="107">
        <f t="shared" si="274"/>
        <v>0</v>
      </c>
      <c r="BM258" s="107">
        <f t="shared" si="274"/>
        <v>0</v>
      </c>
      <c r="BN258" s="107">
        <f t="shared" si="274"/>
        <v>0</v>
      </c>
      <c r="BO258" s="107">
        <f t="shared" si="274"/>
        <v>0</v>
      </c>
      <c r="BP258" s="107">
        <f t="shared" ref="BP258:CM258" si="275">BP254+BP257</f>
        <v>143853.22797730836</v>
      </c>
      <c r="BQ258" s="107">
        <f t="shared" si="275"/>
        <v>131137.55797730834</v>
      </c>
      <c r="BR258" s="107">
        <f t="shared" si="275"/>
        <v>116702.89797730834</v>
      </c>
      <c r="BS258" s="107">
        <f t="shared" si="275"/>
        <v>102519.38797730835</v>
      </c>
      <c r="BT258" s="107">
        <f t="shared" si="275"/>
        <v>89826.167977308345</v>
      </c>
      <c r="BU258" s="107">
        <f t="shared" si="275"/>
        <v>76515.727977308343</v>
      </c>
      <c r="BV258" s="107">
        <f t="shared" si="275"/>
        <v>64689.527977308346</v>
      </c>
      <c r="BW258" s="107">
        <f t="shared" si="275"/>
        <v>51871.247977308347</v>
      </c>
      <c r="BX258" s="107">
        <f t="shared" si="275"/>
        <v>38738.947977308344</v>
      </c>
      <c r="BY258" s="107">
        <f t="shared" si="275"/>
        <v>26876.297977308343</v>
      </c>
      <c r="BZ258" s="107">
        <f t="shared" si="275"/>
        <v>14026.647977308343</v>
      </c>
      <c r="CA258" s="107">
        <f t="shared" si="275"/>
        <v>1694.0479773083425</v>
      </c>
      <c r="CB258" s="107">
        <f t="shared" si="275"/>
        <v>-211081.90012764995</v>
      </c>
      <c r="CC258" s="107">
        <f t="shared" si="275"/>
        <v>-196143.70012764994</v>
      </c>
      <c r="CD258" s="107">
        <f t="shared" si="275"/>
        <v>-176725.81012764992</v>
      </c>
      <c r="CE258" s="107">
        <f t="shared" si="275"/>
        <v>-152608.92012764991</v>
      </c>
      <c r="CF258" s="107">
        <f t="shared" si="275"/>
        <v>-136813.20012764991</v>
      </c>
      <c r="CG258" s="107">
        <f t="shared" si="275"/>
        <v>-117705.0701276499</v>
      </c>
      <c r="CH258" s="107">
        <f t="shared" si="275"/>
        <v>-101074.12012764991</v>
      </c>
      <c r="CI258" s="107">
        <f t="shared" si="275"/>
        <v>-81190.320127649902</v>
      </c>
      <c r="CJ258" s="107">
        <f t="shared" si="275"/>
        <v>-62260.810127649907</v>
      </c>
      <c r="CK258" s="107">
        <f t="shared" si="275"/>
        <v>-44304.450127649907</v>
      </c>
      <c r="CL258" s="107">
        <f t="shared" si="275"/>
        <v>-26305.759190331613</v>
      </c>
      <c r="CM258" s="107">
        <f t="shared" si="275"/>
        <v>-9551.0814538673912</v>
      </c>
    </row>
    <row r="259" spans="1:91" x14ac:dyDescent="0.2"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  <c r="BV259" s="106"/>
      <c r="BW259" s="106"/>
      <c r="BX259" s="106"/>
      <c r="BY259" s="106"/>
      <c r="BZ259" s="106"/>
      <c r="CA259" s="106"/>
      <c r="CB259" s="106"/>
      <c r="CC259" s="106"/>
      <c r="CD259" s="106"/>
      <c r="CE259" s="106"/>
      <c r="CF259" s="106"/>
      <c r="CG259" s="106"/>
      <c r="CH259" s="106"/>
      <c r="CI259" s="107"/>
      <c r="CJ259" s="107"/>
      <c r="CK259" s="107"/>
      <c r="CL259" s="107"/>
      <c r="CM259" s="107"/>
    </row>
    <row r="260" spans="1:91" x14ac:dyDescent="0.2">
      <c r="A260" s="4" t="s">
        <v>261</v>
      </c>
      <c r="C260" s="106">
        <v>18237481</v>
      </c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  <c r="BV260" s="106"/>
      <c r="BW260" s="106"/>
      <c r="BX260" s="106"/>
      <c r="BY260" s="106"/>
      <c r="BZ260" s="106"/>
      <c r="CA260" s="106"/>
      <c r="CB260" s="106"/>
      <c r="CC260" s="106"/>
      <c r="CD260" s="106"/>
      <c r="CE260" s="106"/>
      <c r="CF260" s="106"/>
      <c r="CG260" s="106"/>
      <c r="CH260" s="106"/>
      <c r="CL260" s="25"/>
      <c r="CM260" s="25"/>
    </row>
    <row r="261" spans="1:91" x14ac:dyDescent="0.2">
      <c r="B261" s="39" t="s">
        <v>251</v>
      </c>
      <c r="C261" s="106">
        <v>25400881</v>
      </c>
      <c r="D261" s="107">
        <f t="shared" ref="D261:AI261" si="276">C265</f>
        <v>0</v>
      </c>
      <c r="E261" s="107">
        <f t="shared" si="276"/>
        <v>0</v>
      </c>
      <c r="F261" s="107">
        <f t="shared" si="276"/>
        <v>0</v>
      </c>
      <c r="G261" s="107">
        <f t="shared" si="276"/>
        <v>0</v>
      </c>
      <c r="H261" s="107">
        <f t="shared" si="276"/>
        <v>0</v>
      </c>
      <c r="I261" s="107">
        <f t="shared" si="276"/>
        <v>0</v>
      </c>
      <c r="J261" s="107">
        <f t="shared" si="276"/>
        <v>0</v>
      </c>
      <c r="K261" s="107">
        <f t="shared" si="276"/>
        <v>0</v>
      </c>
      <c r="L261" s="107">
        <f t="shared" si="276"/>
        <v>0</v>
      </c>
      <c r="M261" s="107">
        <f t="shared" si="276"/>
        <v>0</v>
      </c>
      <c r="N261" s="107">
        <f t="shared" si="276"/>
        <v>0</v>
      </c>
      <c r="O261" s="107">
        <f t="shared" si="276"/>
        <v>0</v>
      </c>
      <c r="P261" s="107">
        <f t="shared" si="276"/>
        <v>0</v>
      </c>
      <c r="Q261" s="107">
        <f t="shared" si="276"/>
        <v>0</v>
      </c>
      <c r="R261" s="107">
        <f t="shared" si="276"/>
        <v>0</v>
      </c>
      <c r="S261" s="107">
        <f t="shared" si="276"/>
        <v>0</v>
      </c>
      <c r="T261" s="107">
        <f t="shared" si="276"/>
        <v>0</v>
      </c>
      <c r="U261" s="107">
        <f t="shared" si="276"/>
        <v>0</v>
      </c>
      <c r="V261" s="107">
        <f t="shared" si="276"/>
        <v>0</v>
      </c>
      <c r="W261" s="107">
        <f t="shared" si="276"/>
        <v>0</v>
      </c>
      <c r="X261" s="107">
        <f t="shared" si="276"/>
        <v>0</v>
      </c>
      <c r="Y261" s="107">
        <f t="shared" si="276"/>
        <v>0</v>
      </c>
      <c r="Z261" s="107">
        <f t="shared" si="276"/>
        <v>0</v>
      </c>
      <c r="AA261" s="107">
        <f t="shared" si="276"/>
        <v>0</v>
      </c>
      <c r="AB261" s="107">
        <f t="shared" si="276"/>
        <v>0</v>
      </c>
      <c r="AC261" s="107">
        <f t="shared" si="276"/>
        <v>0</v>
      </c>
      <c r="AD261" s="107">
        <f t="shared" si="276"/>
        <v>0</v>
      </c>
      <c r="AE261" s="107">
        <f t="shared" si="276"/>
        <v>0</v>
      </c>
      <c r="AF261" s="107">
        <f t="shared" si="276"/>
        <v>0</v>
      </c>
      <c r="AG261" s="107">
        <f t="shared" si="276"/>
        <v>0</v>
      </c>
      <c r="AH261" s="107">
        <f t="shared" si="276"/>
        <v>0</v>
      </c>
      <c r="AI261" s="107">
        <f t="shared" si="276"/>
        <v>0</v>
      </c>
      <c r="AJ261" s="107">
        <f t="shared" ref="AJ261:BO261" si="277">AI265</f>
        <v>0</v>
      </c>
      <c r="AK261" s="107">
        <f t="shared" si="277"/>
        <v>0</v>
      </c>
      <c r="AL261" s="107">
        <f t="shared" si="277"/>
        <v>0</v>
      </c>
      <c r="AM261" s="107">
        <f t="shared" si="277"/>
        <v>0</v>
      </c>
      <c r="AN261" s="107">
        <f t="shared" si="277"/>
        <v>0</v>
      </c>
      <c r="AO261" s="107">
        <f t="shared" si="277"/>
        <v>0</v>
      </c>
      <c r="AP261" s="107">
        <f t="shared" si="277"/>
        <v>0</v>
      </c>
      <c r="AQ261" s="107">
        <f t="shared" si="277"/>
        <v>0</v>
      </c>
      <c r="AR261" s="107">
        <f t="shared" si="277"/>
        <v>0</v>
      </c>
      <c r="AS261" s="107">
        <f t="shared" si="277"/>
        <v>0</v>
      </c>
      <c r="AT261" s="107">
        <f t="shared" si="277"/>
        <v>0</v>
      </c>
      <c r="AU261" s="107">
        <f t="shared" si="277"/>
        <v>0</v>
      </c>
      <c r="AV261" s="107">
        <f t="shared" si="277"/>
        <v>0</v>
      </c>
      <c r="AW261" s="107">
        <f t="shared" si="277"/>
        <v>0</v>
      </c>
      <c r="AX261" s="107">
        <f t="shared" si="277"/>
        <v>0</v>
      </c>
      <c r="AY261" s="107">
        <f t="shared" si="277"/>
        <v>0</v>
      </c>
      <c r="AZ261" s="107">
        <f t="shared" si="277"/>
        <v>0</v>
      </c>
      <c r="BA261" s="107">
        <f t="shared" si="277"/>
        <v>0</v>
      </c>
      <c r="BB261" s="107">
        <f t="shared" si="277"/>
        <v>0</v>
      </c>
      <c r="BC261" s="107">
        <f t="shared" si="277"/>
        <v>0</v>
      </c>
      <c r="BD261" s="107">
        <f t="shared" si="277"/>
        <v>0</v>
      </c>
      <c r="BE261" s="107">
        <f t="shared" si="277"/>
        <v>0</v>
      </c>
      <c r="BF261" s="107">
        <f t="shared" si="277"/>
        <v>0</v>
      </c>
      <c r="BG261" s="107">
        <f t="shared" si="277"/>
        <v>0</v>
      </c>
      <c r="BH261" s="107">
        <f t="shared" si="277"/>
        <v>0</v>
      </c>
      <c r="BI261" s="107">
        <f t="shared" si="277"/>
        <v>0</v>
      </c>
      <c r="BJ261" s="107">
        <f t="shared" si="277"/>
        <v>0</v>
      </c>
      <c r="BK261" s="107">
        <f t="shared" si="277"/>
        <v>0</v>
      </c>
      <c r="BL261" s="107">
        <f t="shared" si="277"/>
        <v>0</v>
      </c>
      <c r="BM261" s="107">
        <f t="shared" si="277"/>
        <v>0</v>
      </c>
      <c r="BN261" s="107">
        <f t="shared" si="277"/>
        <v>0</v>
      </c>
      <c r="BO261" s="107">
        <f t="shared" si="277"/>
        <v>0</v>
      </c>
      <c r="BP261" s="107">
        <f t="shared" ref="BP261:CM261" si="278">BO265</f>
        <v>0</v>
      </c>
      <c r="BQ261" s="107">
        <f t="shared" si="278"/>
        <v>-64872.236005251667</v>
      </c>
      <c r="BR261" s="107">
        <f t="shared" si="278"/>
        <v>-59091.596005251668</v>
      </c>
      <c r="BS261" s="107">
        <f t="shared" si="278"/>
        <v>-53303.366005251664</v>
      </c>
      <c r="BT261" s="107">
        <f t="shared" si="278"/>
        <v>-47651.076005251663</v>
      </c>
      <c r="BU261" s="107">
        <f t="shared" si="278"/>
        <v>-42005.756005251664</v>
      </c>
      <c r="BV261" s="107">
        <f t="shared" si="278"/>
        <v>-36063.376005251666</v>
      </c>
      <c r="BW261" s="107">
        <f t="shared" si="278"/>
        <v>-30728.006005251667</v>
      </c>
      <c r="BX261" s="107">
        <f t="shared" si="278"/>
        <v>-24936.546005251668</v>
      </c>
      <c r="BY261" s="107">
        <f t="shared" si="278"/>
        <v>-19100.776005251668</v>
      </c>
      <c r="BZ261" s="107">
        <f t="shared" si="278"/>
        <v>-12876.806005251667</v>
      </c>
      <c r="CA261" s="107">
        <f t="shared" si="278"/>
        <v>-7317.696005251667</v>
      </c>
      <c r="CB261" s="107">
        <f t="shared" si="278"/>
        <v>-1611.2160052516674</v>
      </c>
      <c r="CC261" s="107">
        <f t="shared" si="278"/>
        <v>-316681.79600525164</v>
      </c>
      <c r="CD261" s="107">
        <f t="shared" si="278"/>
        <v>-292489.48600525165</v>
      </c>
      <c r="CE261" s="107">
        <f t="shared" si="278"/>
        <v>-267634.13600525167</v>
      </c>
      <c r="CF261" s="107">
        <f t="shared" si="278"/>
        <v>-240926.34600525166</v>
      </c>
      <c r="CG261" s="107">
        <f t="shared" si="278"/>
        <v>-213715.12600525166</v>
      </c>
      <c r="CH261" s="107">
        <f t="shared" si="278"/>
        <v>-187875.65600525166</v>
      </c>
      <c r="CI261" s="107">
        <f t="shared" si="278"/>
        <v>-164195.26600525167</v>
      </c>
      <c r="CJ261" s="107">
        <f t="shared" si="278"/>
        <v>-136373.76600525167</v>
      </c>
      <c r="CK261" s="107">
        <f t="shared" si="278"/>
        <v>-112712.75600525168</v>
      </c>
      <c r="CL261" s="107">
        <f t="shared" si="278"/>
        <v>-88258.506005251678</v>
      </c>
      <c r="CM261" s="107">
        <f t="shared" si="278"/>
        <v>-61059.494420778108</v>
      </c>
    </row>
    <row r="262" spans="1:91" x14ac:dyDescent="0.2">
      <c r="B262" s="108" t="s">
        <v>252</v>
      </c>
      <c r="C262" s="106"/>
      <c r="D262" s="251">
        <v>0</v>
      </c>
      <c r="E262" s="251">
        <v>0</v>
      </c>
      <c r="F262" s="251">
        <v>0</v>
      </c>
      <c r="G262" s="251">
        <v>0</v>
      </c>
      <c r="H262" s="251">
        <v>0</v>
      </c>
      <c r="I262" s="251">
        <v>0</v>
      </c>
      <c r="J262" s="251">
        <v>0</v>
      </c>
      <c r="K262" s="251">
        <v>0</v>
      </c>
      <c r="L262" s="251">
        <v>0</v>
      </c>
      <c r="M262" s="251">
        <v>0</v>
      </c>
      <c r="N262" s="251">
        <v>0</v>
      </c>
      <c r="O262" s="251">
        <v>0</v>
      </c>
      <c r="P262" s="251">
        <v>0</v>
      </c>
      <c r="Q262" s="251">
        <v>0</v>
      </c>
      <c r="R262" s="251">
        <v>0</v>
      </c>
      <c r="S262" s="251">
        <v>0</v>
      </c>
      <c r="T262" s="251">
        <v>0</v>
      </c>
      <c r="U262" s="251">
        <v>0</v>
      </c>
      <c r="V262" s="251">
        <v>0</v>
      </c>
      <c r="W262" s="251">
        <v>0</v>
      </c>
      <c r="X262" s="251">
        <v>0</v>
      </c>
      <c r="Y262" s="251">
        <v>0</v>
      </c>
      <c r="Z262" s="251">
        <v>0</v>
      </c>
      <c r="AA262" s="251">
        <v>0</v>
      </c>
      <c r="AB262" s="251">
        <v>0</v>
      </c>
      <c r="AC262" s="251">
        <v>0</v>
      </c>
      <c r="AD262" s="251">
        <v>0</v>
      </c>
      <c r="AE262" s="251">
        <v>0</v>
      </c>
      <c r="AF262" s="251">
        <v>0</v>
      </c>
      <c r="AG262" s="251">
        <v>0</v>
      </c>
      <c r="AH262" s="251">
        <v>0</v>
      </c>
      <c r="AI262" s="251">
        <v>0</v>
      </c>
      <c r="AJ262" s="251">
        <v>0</v>
      </c>
      <c r="AK262" s="251">
        <v>0</v>
      </c>
      <c r="AL262" s="251">
        <v>0</v>
      </c>
      <c r="AM262" s="251">
        <v>0</v>
      </c>
      <c r="AN262" s="251">
        <v>0</v>
      </c>
      <c r="AO262" s="251">
        <v>0</v>
      </c>
      <c r="AP262" s="251">
        <v>0</v>
      </c>
      <c r="AQ262" s="251">
        <v>0</v>
      </c>
      <c r="AR262" s="251">
        <v>0</v>
      </c>
      <c r="AS262" s="251">
        <v>0</v>
      </c>
      <c r="AT262" s="251">
        <v>0</v>
      </c>
      <c r="AU262" s="251">
        <v>0</v>
      </c>
      <c r="AV262" s="251">
        <v>0</v>
      </c>
      <c r="AW262" s="251">
        <v>0</v>
      </c>
      <c r="AX262" s="251">
        <v>0</v>
      </c>
      <c r="AY262" s="251">
        <v>0</v>
      </c>
      <c r="AZ262" s="251">
        <v>0</v>
      </c>
      <c r="BA262" s="251">
        <v>0</v>
      </c>
      <c r="BB262" s="251">
        <v>0</v>
      </c>
      <c r="BC262" s="251">
        <v>0</v>
      </c>
      <c r="BD262" s="251">
        <v>0</v>
      </c>
      <c r="BE262" s="251">
        <v>0</v>
      </c>
      <c r="BF262" s="251">
        <v>0</v>
      </c>
      <c r="BG262" s="251">
        <v>0</v>
      </c>
      <c r="BH262" s="251">
        <v>0</v>
      </c>
      <c r="BI262" s="251">
        <v>0</v>
      </c>
      <c r="BJ262" s="251">
        <v>0</v>
      </c>
      <c r="BK262" s="251">
        <v>0</v>
      </c>
      <c r="BL262" s="251">
        <v>0</v>
      </c>
      <c r="BM262" s="251">
        <v>0</v>
      </c>
      <c r="BN262" s="251">
        <v>0</v>
      </c>
      <c r="BO262" s="251">
        <v>0</v>
      </c>
      <c r="BP262" s="251">
        <v>-71246.666005251667</v>
      </c>
      <c r="BQ262" s="251">
        <v>0</v>
      </c>
      <c r="BR262" s="251">
        <v>0</v>
      </c>
      <c r="BS262" s="251">
        <v>0</v>
      </c>
      <c r="BT262" s="251">
        <v>0</v>
      </c>
      <c r="BU262" s="251">
        <v>0</v>
      </c>
      <c r="BV262" s="251">
        <v>0</v>
      </c>
      <c r="BW262" s="251">
        <v>0</v>
      </c>
      <c r="BX262" s="251">
        <v>0</v>
      </c>
      <c r="BY262" s="251">
        <v>0</v>
      </c>
      <c r="BZ262" s="251">
        <v>0</v>
      </c>
      <c r="CA262" s="251">
        <v>0</v>
      </c>
      <c r="CB262" s="251">
        <v>-343351.48999999993</v>
      </c>
      <c r="CC262" s="251">
        <v>0</v>
      </c>
      <c r="CD262" s="251">
        <v>0</v>
      </c>
      <c r="CE262" s="251">
        <v>0</v>
      </c>
      <c r="CF262" s="251">
        <v>0</v>
      </c>
      <c r="CG262" s="251">
        <v>0</v>
      </c>
      <c r="CH262" s="251">
        <v>0</v>
      </c>
      <c r="CI262" s="251">
        <v>0</v>
      </c>
      <c r="CJ262" s="251">
        <v>0</v>
      </c>
      <c r="CK262" s="251">
        <v>0</v>
      </c>
      <c r="CL262" s="251">
        <v>0</v>
      </c>
      <c r="CM262" s="251">
        <v>0</v>
      </c>
    </row>
    <row r="263" spans="1:91" x14ac:dyDescent="0.2">
      <c r="B263" s="108" t="s">
        <v>253</v>
      </c>
      <c r="D263" s="251">
        <v>0</v>
      </c>
      <c r="E263" s="251">
        <v>0</v>
      </c>
      <c r="F263" s="251">
        <v>0</v>
      </c>
      <c r="G263" s="251">
        <v>0</v>
      </c>
      <c r="H263" s="251">
        <v>0</v>
      </c>
      <c r="I263" s="251">
        <v>0</v>
      </c>
      <c r="J263" s="251">
        <v>0</v>
      </c>
      <c r="K263" s="251">
        <v>0</v>
      </c>
      <c r="L263" s="251">
        <v>0</v>
      </c>
      <c r="M263" s="251">
        <v>0</v>
      </c>
      <c r="N263" s="251">
        <v>0</v>
      </c>
      <c r="O263" s="251">
        <v>0</v>
      </c>
      <c r="P263" s="251">
        <v>0</v>
      </c>
      <c r="Q263" s="251">
        <v>0</v>
      </c>
      <c r="R263" s="251">
        <v>0</v>
      </c>
      <c r="S263" s="251">
        <v>0</v>
      </c>
      <c r="T263" s="251">
        <v>0</v>
      </c>
      <c r="U263" s="251">
        <v>0</v>
      </c>
      <c r="V263" s="251">
        <v>0</v>
      </c>
      <c r="W263" s="251">
        <v>0</v>
      </c>
      <c r="X263" s="251">
        <v>0</v>
      </c>
      <c r="Y263" s="251">
        <v>0</v>
      </c>
      <c r="Z263" s="251">
        <v>0</v>
      </c>
      <c r="AA263" s="251">
        <v>0</v>
      </c>
      <c r="AB263" s="251">
        <v>0</v>
      </c>
      <c r="AC263" s="251">
        <v>0</v>
      </c>
      <c r="AD263" s="251">
        <v>0</v>
      </c>
      <c r="AE263" s="251">
        <v>0</v>
      </c>
      <c r="AF263" s="251">
        <v>0</v>
      </c>
      <c r="AG263" s="251">
        <v>0</v>
      </c>
      <c r="AH263" s="251">
        <v>0</v>
      </c>
      <c r="AI263" s="251">
        <v>0</v>
      </c>
      <c r="AJ263" s="251">
        <v>0</v>
      </c>
      <c r="AK263" s="251">
        <v>0</v>
      </c>
      <c r="AL263" s="251">
        <v>0</v>
      </c>
      <c r="AM263" s="251">
        <v>0</v>
      </c>
      <c r="AN263" s="251">
        <v>0</v>
      </c>
      <c r="AO263" s="251">
        <v>0</v>
      </c>
      <c r="AP263" s="251">
        <v>0</v>
      </c>
      <c r="AQ263" s="251">
        <v>0</v>
      </c>
      <c r="AR263" s="251">
        <v>0</v>
      </c>
      <c r="AS263" s="251">
        <v>0</v>
      </c>
      <c r="AT263" s="251">
        <v>0</v>
      </c>
      <c r="AU263" s="251">
        <v>0</v>
      </c>
      <c r="AV263" s="251">
        <v>0</v>
      </c>
      <c r="AW263" s="251">
        <v>0</v>
      </c>
      <c r="AX263" s="251">
        <v>0</v>
      </c>
      <c r="AY263" s="251">
        <v>0</v>
      </c>
      <c r="AZ263" s="251">
        <v>0</v>
      </c>
      <c r="BA263" s="251">
        <v>0</v>
      </c>
      <c r="BB263" s="251">
        <v>0</v>
      </c>
      <c r="BC263" s="251">
        <v>0</v>
      </c>
      <c r="BD263" s="251">
        <v>0</v>
      </c>
      <c r="BE263" s="251">
        <v>0</v>
      </c>
      <c r="BF263" s="251">
        <v>0</v>
      </c>
      <c r="BG263" s="251">
        <v>0</v>
      </c>
      <c r="BH263" s="251">
        <v>0</v>
      </c>
      <c r="BI263" s="251">
        <v>0</v>
      </c>
      <c r="BJ263" s="251">
        <v>0</v>
      </c>
      <c r="BK263" s="251">
        <v>0</v>
      </c>
      <c r="BL263" s="251">
        <v>0</v>
      </c>
      <c r="BM263" s="251">
        <v>0</v>
      </c>
      <c r="BN263" s="251">
        <v>0</v>
      </c>
      <c r="BO263" s="251">
        <v>0</v>
      </c>
      <c r="BP263" s="251">
        <v>6374.43</v>
      </c>
      <c r="BQ263" s="251">
        <v>5780.64</v>
      </c>
      <c r="BR263" s="251">
        <v>5788.23</v>
      </c>
      <c r="BS263" s="251">
        <v>5652.29</v>
      </c>
      <c r="BT263" s="251">
        <v>5645.32</v>
      </c>
      <c r="BU263" s="251">
        <v>5942.38</v>
      </c>
      <c r="BV263" s="251">
        <v>5335.37</v>
      </c>
      <c r="BW263" s="251">
        <v>5791.46</v>
      </c>
      <c r="BX263" s="109">
        <f>-'FPC Sch 10&amp;31'!C40</f>
        <v>5835.77</v>
      </c>
      <c r="BY263" s="109">
        <f>-'FPC Sch 10&amp;31'!D40</f>
        <v>6223.97</v>
      </c>
      <c r="BZ263" s="109">
        <f>-'FPC Sch 10&amp;31'!E40</f>
        <v>5559.11</v>
      </c>
      <c r="CA263" s="109">
        <f>-'FPC Sch 10&amp;31'!F40</f>
        <v>5706.48</v>
      </c>
      <c r="CB263" s="109">
        <f>-'FPC Sch 10&amp;31'!G40</f>
        <v>28280.91</v>
      </c>
      <c r="CC263" s="109">
        <f>-'FPC Sch 10&amp;31'!H40</f>
        <v>24192.31</v>
      </c>
      <c r="CD263" s="109">
        <f>-'FPC Sch 10&amp;31'!I40</f>
        <v>24855.35</v>
      </c>
      <c r="CE263" s="109">
        <f>-'FPC Sch 10&amp;31'!J40</f>
        <v>26707.79</v>
      </c>
      <c r="CF263" s="109">
        <f>-'FPC Sch 10&amp;31'!K40</f>
        <v>27211.22</v>
      </c>
      <c r="CG263" s="109">
        <f>-'FPC Sch 10&amp;31'!L40</f>
        <v>25839.47</v>
      </c>
      <c r="CH263" s="109">
        <f>-'FPC Sch 10&amp;31'!M40</f>
        <v>23680.39</v>
      </c>
      <c r="CI263" s="109">
        <f>-'FPC Sch 10&amp;31'!N40</f>
        <v>27821.5</v>
      </c>
      <c r="CJ263" s="251">
        <v>23661.01</v>
      </c>
      <c r="CK263" s="251">
        <v>24454.25</v>
      </c>
      <c r="CL263" s="109">
        <f>-'Amort Estimate'!I70</f>
        <v>27199.01158447357</v>
      </c>
      <c r="CM263" s="109">
        <f>-'Amort Estimate'!J70</f>
        <v>25519.795138006906</v>
      </c>
    </row>
    <row r="264" spans="1:91" x14ac:dyDescent="0.2">
      <c r="B264" s="39" t="s">
        <v>254</v>
      </c>
      <c r="D264" s="110">
        <f t="shared" ref="D264:AI264" si="279">SUM(D262:D263)</f>
        <v>0</v>
      </c>
      <c r="E264" s="110">
        <f t="shared" si="279"/>
        <v>0</v>
      </c>
      <c r="F264" s="110">
        <f t="shared" si="279"/>
        <v>0</v>
      </c>
      <c r="G264" s="110">
        <f t="shared" si="279"/>
        <v>0</v>
      </c>
      <c r="H264" s="110">
        <f t="shared" si="279"/>
        <v>0</v>
      </c>
      <c r="I264" s="110">
        <f t="shared" si="279"/>
        <v>0</v>
      </c>
      <c r="J264" s="110">
        <f t="shared" si="279"/>
        <v>0</v>
      </c>
      <c r="K264" s="110">
        <f t="shared" si="279"/>
        <v>0</v>
      </c>
      <c r="L264" s="110">
        <f t="shared" si="279"/>
        <v>0</v>
      </c>
      <c r="M264" s="110">
        <f t="shared" si="279"/>
        <v>0</v>
      </c>
      <c r="N264" s="110">
        <f t="shared" si="279"/>
        <v>0</v>
      </c>
      <c r="O264" s="110">
        <f t="shared" si="279"/>
        <v>0</v>
      </c>
      <c r="P264" s="110">
        <f t="shared" si="279"/>
        <v>0</v>
      </c>
      <c r="Q264" s="110">
        <f t="shared" si="279"/>
        <v>0</v>
      </c>
      <c r="R264" s="110">
        <f t="shared" si="279"/>
        <v>0</v>
      </c>
      <c r="S264" s="110">
        <f t="shared" si="279"/>
        <v>0</v>
      </c>
      <c r="T264" s="110">
        <f t="shared" si="279"/>
        <v>0</v>
      </c>
      <c r="U264" s="110">
        <f t="shared" si="279"/>
        <v>0</v>
      </c>
      <c r="V264" s="110">
        <f t="shared" si="279"/>
        <v>0</v>
      </c>
      <c r="W264" s="110">
        <f t="shared" si="279"/>
        <v>0</v>
      </c>
      <c r="X264" s="110">
        <f t="shared" si="279"/>
        <v>0</v>
      </c>
      <c r="Y264" s="110">
        <f t="shared" si="279"/>
        <v>0</v>
      </c>
      <c r="Z264" s="110">
        <f t="shared" si="279"/>
        <v>0</v>
      </c>
      <c r="AA264" s="110">
        <f t="shared" si="279"/>
        <v>0</v>
      </c>
      <c r="AB264" s="110">
        <f t="shared" si="279"/>
        <v>0</v>
      </c>
      <c r="AC264" s="110">
        <f t="shared" si="279"/>
        <v>0</v>
      </c>
      <c r="AD264" s="110">
        <f t="shared" si="279"/>
        <v>0</v>
      </c>
      <c r="AE264" s="110">
        <f t="shared" si="279"/>
        <v>0</v>
      </c>
      <c r="AF264" s="110">
        <f t="shared" si="279"/>
        <v>0</v>
      </c>
      <c r="AG264" s="110">
        <f t="shared" si="279"/>
        <v>0</v>
      </c>
      <c r="AH264" s="110">
        <f t="shared" si="279"/>
        <v>0</v>
      </c>
      <c r="AI264" s="110">
        <f t="shared" si="279"/>
        <v>0</v>
      </c>
      <c r="AJ264" s="110">
        <f t="shared" ref="AJ264:BO264" si="280">SUM(AJ262:AJ263)</f>
        <v>0</v>
      </c>
      <c r="AK264" s="110">
        <f t="shared" si="280"/>
        <v>0</v>
      </c>
      <c r="AL264" s="110">
        <f t="shared" si="280"/>
        <v>0</v>
      </c>
      <c r="AM264" s="110">
        <f t="shared" si="280"/>
        <v>0</v>
      </c>
      <c r="AN264" s="110">
        <f t="shared" si="280"/>
        <v>0</v>
      </c>
      <c r="AO264" s="110">
        <f t="shared" si="280"/>
        <v>0</v>
      </c>
      <c r="AP264" s="110">
        <f t="shared" si="280"/>
        <v>0</v>
      </c>
      <c r="AQ264" s="110">
        <f t="shared" si="280"/>
        <v>0</v>
      </c>
      <c r="AR264" s="110">
        <f t="shared" si="280"/>
        <v>0</v>
      </c>
      <c r="AS264" s="110">
        <f t="shared" si="280"/>
        <v>0</v>
      </c>
      <c r="AT264" s="110">
        <f t="shared" si="280"/>
        <v>0</v>
      </c>
      <c r="AU264" s="110">
        <f t="shared" si="280"/>
        <v>0</v>
      </c>
      <c r="AV264" s="110">
        <f t="shared" si="280"/>
        <v>0</v>
      </c>
      <c r="AW264" s="110">
        <f t="shared" si="280"/>
        <v>0</v>
      </c>
      <c r="AX264" s="110">
        <f t="shared" si="280"/>
        <v>0</v>
      </c>
      <c r="AY264" s="110">
        <f t="shared" si="280"/>
        <v>0</v>
      </c>
      <c r="AZ264" s="110">
        <f t="shared" si="280"/>
        <v>0</v>
      </c>
      <c r="BA264" s="110">
        <f t="shared" si="280"/>
        <v>0</v>
      </c>
      <c r="BB264" s="110">
        <f t="shared" si="280"/>
        <v>0</v>
      </c>
      <c r="BC264" s="110">
        <f t="shared" si="280"/>
        <v>0</v>
      </c>
      <c r="BD264" s="110">
        <f t="shared" si="280"/>
        <v>0</v>
      </c>
      <c r="BE264" s="110">
        <f t="shared" si="280"/>
        <v>0</v>
      </c>
      <c r="BF264" s="110">
        <f t="shared" si="280"/>
        <v>0</v>
      </c>
      <c r="BG264" s="110">
        <f t="shared" si="280"/>
        <v>0</v>
      </c>
      <c r="BH264" s="110">
        <f t="shared" si="280"/>
        <v>0</v>
      </c>
      <c r="BI264" s="110">
        <f t="shared" si="280"/>
        <v>0</v>
      </c>
      <c r="BJ264" s="110">
        <f t="shared" si="280"/>
        <v>0</v>
      </c>
      <c r="BK264" s="110">
        <f t="shared" si="280"/>
        <v>0</v>
      </c>
      <c r="BL264" s="110">
        <f t="shared" si="280"/>
        <v>0</v>
      </c>
      <c r="BM264" s="110">
        <f t="shared" si="280"/>
        <v>0</v>
      </c>
      <c r="BN264" s="110">
        <f t="shared" si="280"/>
        <v>0</v>
      </c>
      <c r="BO264" s="110">
        <f t="shared" si="280"/>
        <v>0</v>
      </c>
      <c r="BP264" s="110">
        <f t="shared" ref="BP264:CM264" si="281">SUM(BP262:BP263)</f>
        <v>-64872.236005251667</v>
      </c>
      <c r="BQ264" s="110">
        <f t="shared" si="281"/>
        <v>5780.64</v>
      </c>
      <c r="BR264" s="110">
        <f t="shared" si="281"/>
        <v>5788.23</v>
      </c>
      <c r="BS264" s="110">
        <f t="shared" si="281"/>
        <v>5652.29</v>
      </c>
      <c r="BT264" s="110">
        <f t="shared" si="281"/>
        <v>5645.32</v>
      </c>
      <c r="BU264" s="110">
        <f t="shared" si="281"/>
        <v>5942.38</v>
      </c>
      <c r="BV264" s="110">
        <f t="shared" si="281"/>
        <v>5335.37</v>
      </c>
      <c r="BW264" s="110">
        <f t="shared" si="281"/>
        <v>5791.46</v>
      </c>
      <c r="BX264" s="110">
        <f t="shared" si="281"/>
        <v>5835.77</v>
      </c>
      <c r="BY264" s="110">
        <f t="shared" si="281"/>
        <v>6223.97</v>
      </c>
      <c r="BZ264" s="110">
        <f t="shared" si="281"/>
        <v>5559.11</v>
      </c>
      <c r="CA264" s="110">
        <f t="shared" si="281"/>
        <v>5706.48</v>
      </c>
      <c r="CB264" s="110">
        <f t="shared" si="281"/>
        <v>-315070.57999999996</v>
      </c>
      <c r="CC264" s="110">
        <f t="shared" si="281"/>
        <v>24192.31</v>
      </c>
      <c r="CD264" s="110">
        <f t="shared" si="281"/>
        <v>24855.35</v>
      </c>
      <c r="CE264" s="110">
        <f t="shared" si="281"/>
        <v>26707.79</v>
      </c>
      <c r="CF264" s="110">
        <f t="shared" si="281"/>
        <v>27211.22</v>
      </c>
      <c r="CG264" s="110">
        <f t="shared" si="281"/>
        <v>25839.47</v>
      </c>
      <c r="CH264" s="110">
        <f t="shared" si="281"/>
        <v>23680.39</v>
      </c>
      <c r="CI264" s="110">
        <f t="shared" si="281"/>
        <v>27821.5</v>
      </c>
      <c r="CJ264" s="110">
        <f t="shared" si="281"/>
        <v>23661.01</v>
      </c>
      <c r="CK264" s="110">
        <f t="shared" si="281"/>
        <v>24454.25</v>
      </c>
      <c r="CL264" s="110">
        <f t="shared" si="281"/>
        <v>27199.01158447357</v>
      </c>
      <c r="CM264" s="110">
        <f t="shared" si="281"/>
        <v>25519.795138006906</v>
      </c>
    </row>
    <row r="265" spans="1:91" x14ac:dyDescent="0.2">
      <c r="B265" s="39" t="s">
        <v>255</v>
      </c>
      <c r="D265" s="107">
        <f t="shared" ref="D265:AI265" si="282">D261+D264</f>
        <v>0</v>
      </c>
      <c r="E265" s="107">
        <f t="shared" si="282"/>
        <v>0</v>
      </c>
      <c r="F265" s="107">
        <f t="shared" si="282"/>
        <v>0</v>
      </c>
      <c r="G265" s="107">
        <f t="shared" si="282"/>
        <v>0</v>
      </c>
      <c r="H265" s="107">
        <f t="shared" si="282"/>
        <v>0</v>
      </c>
      <c r="I265" s="107">
        <f t="shared" si="282"/>
        <v>0</v>
      </c>
      <c r="J265" s="107">
        <f t="shared" si="282"/>
        <v>0</v>
      </c>
      <c r="K265" s="107">
        <f t="shared" si="282"/>
        <v>0</v>
      </c>
      <c r="L265" s="107">
        <f t="shared" si="282"/>
        <v>0</v>
      </c>
      <c r="M265" s="107">
        <f t="shared" si="282"/>
        <v>0</v>
      </c>
      <c r="N265" s="107">
        <f t="shared" si="282"/>
        <v>0</v>
      </c>
      <c r="O265" s="107">
        <f t="shared" si="282"/>
        <v>0</v>
      </c>
      <c r="P265" s="107">
        <f t="shared" si="282"/>
        <v>0</v>
      </c>
      <c r="Q265" s="107">
        <f t="shared" si="282"/>
        <v>0</v>
      </c>
      <c r="R265" s="107">
        <f t="shared" si="282"/>
        <v>0</v>
      </c>
      <c r="S265" s="107">
        <f t="shared" si="282"/>
        <v>0</v>
      </c>
      <c r="T265" s="107">
        <f t="shared" si="282"/>
        <v>0</v>
      </c>
      <c r="U265" s="107">
        <f t="shared" si="282"/>
        <v>0</v>
      </c>
      <c r="V265" s="107">
        <f t="shared" si="282"/>
        <v>0</v>
      </c>
      <c r="W265" s="107">
        <f t="shared" si="282"/>
        <v>0</v>
      </c>
      <c r="X265" s="107">
        <f t="shared" si="282"/>
        <v>0</v>
      </c>
      <c r="Y265" s="107">
        <f t="shared" si="282"/>
        <v>0</v>
      </c>
      <c r="Z265" s="107">
        <f t="shared" si="282"/>
        <v>0</v>
      </c>
      <c r="AA265" s="107">
        <f t="shared" si="282"/>
        <v>0</v>
      </c>
      <c r="AB265" s="107">
        <f t="shared" si="282"/>
        <v>0</v>
      </c>
      <c r="AC265" s="107">
        <f t="shared" si="282"/>
        <v>0</v>
      </c>
      <c r="AD265" s="107">
        <f t="shared" si="282"/>
        <v>0</v>
      </c>
      <c r="AE265" s="107">
        <f t="shared" si="282"/>
        <v>0</v>
      </c>
      <c r="AF265" s="107">
        <f t="shared" si="282"/>
        <v>0</v>
      </c>
      <c r="AG265" s="107">
        <f t="shared" si="282"/>
        <v>0</v>
      </c>
      <c r="AH265" s="107">
        <f t="shared" si="282"/>
        <v>0</v>
      </c>
      <c r="AI265" s="107">
        <f t="shared" si="282"/>
        <v>0</v>
      </c>
      <c r="AJ265" s="107">
        <f t="shared" ref="AJ265:BO265" si="283">AJ261+AJ264</f>
        <v>0</v>
      </c>
      <c r="AK265" s="107">
        <f t="shared" si="283"/>
        <v>0</v>
      </c>
      <c r="AL265" s="107">
        <f t="shared" si="283"/>
        <v>0</v>
      </c>
      <c r="AM265" s="107">
        <f t="shared" si="283"/>
        <v>0</v>
      </c>
      <c r="AN265" s="107">
        <f t="shared" si="283"/>
        <v>0</v>
      </c>
      <c r="AO265" s="107">
        <f t="shared" si="283"/>
        <v>0</v>
      </c>
      <c r="AP265" s="107">
        <f t="shared" si="283"/>
        <v>0</v>
      </c>
      <c r="AQ265" s="107">
        <f t="shared" si="283"/>
        <v>0</v>
      </c>
      <c r="AR265" s="107">
        <f t="shared" si="283"/>
        <v>0</v>
      </c>
      <c r="AS265" s="107">
        <f t="shared" si="283"/>
        <v>0</v>
      </c>
      <c r="AT265" s="107">
        <f t="shared" si="283"/>
        <v>0</v>
      </c>
      <c r="AU265" s="107">
        <f t="shared" si="283"/>
        <v>0</v>
      </c>
      <c r="AV265" s="107">
        <f t="shared" si="283"/>
        <v>0</v>
      </c>
      <c r="AW265" s="107">
        <f t="shared" si="283"/>
        <v>0</v>
      </c>
      <c r="AX265" s="107">
        <f t="shared" si="283"/>
        <v>0</v>
      </c>
      <c r="AY265" s="107">
        <f t="shared" si="283"/>
        <v>0</v>
      </c>
      <c r="AZ265" s="107">
        <f t="shared" si="283"/>
        <v>0</v>
      </c>
      <c r="BA265" s="107">
        <f t="shared" si="283"/>
        <v>0</v>
      </c>
      <c r="BB265" s="107">
        <f t="shared" si="283"/>
        <v>0</v>
      </c>
      <c r="BC265" s="107">
        <f t="shared" si="283"/>
        <v>0</v>
      </c>
      <c r="BD265" s="107">
        <f t="shared" si="283"/>
        <v>0</v>
      </c>
      <c r="BE265" s="107">
        <f t="shared" si="283"/>
        <v>0</v>
      </c>
      <c r="BF265" s="107">
        <f t="shared" si="283"/>
        <v>0</v>
      </c>
      <c r="BG265" s="107">
        <f t="shared" si="283"/>
        <v>0</v>
      </c>
      <c r="BH265" s="107">
        <f t="shared" si="283"/>
        <v>0</v>
      </c>
      <c r="BI265" s="107">
        <f t="shared" si="283"/>
        <v>0</v>
      </c>
      <c r="BJ265" s="107">
        <f t="shared" si="283"/>
        <v>0</v>
      </c>
      <c r="BK265" s="107">
        <f t="shared" si="283"/>
        <v>0</v>
      </c>
      <c r="BL265" s="107">
        <f t="shared" si="283"/>
        <v>0</v>
      </c>
      <c r="BM265" s="107">
        <f t="shared" si="283"/>
        <v>0</v>
      </c>
      <c r="BN265" s="107">
        <f t="shared" si="283"/>
        <v>0</v>
      </c>
      <c r="BO265" s="107">
        <f t="shared" si="283"/>
        <v>0</v>
      </c>
      <c r="BP265" s="107">
        <f t="shared" ref="BP265:CM265" si="284">BP261+BP264</f>
        <v>-64872.236005251667</v>
      </c>
      <c r="BQ265" s="107">
        <f t="shared" si="284"/>
        <v>-59091.596005251668</v>
      </c>
      <c r="BR265" s="107">
        <f t="shared" si="284"/>
        <v>-53303.366005251664</v>
      </c>
      <c r="BS265" s="107">
        <f t="shared" si="284"/>
        <v>-47651.076005251663</v>
      </c>
      <c r="BT265" s="107">
        <f t="shared" si="284"/>
        <v>-42005.756005251664</v>
      </c>
      <c r="BU265" s="107">
        <f t="shared" si="284"/>
        <v>-36063.376005251666</v>
      </c>
      <c r="BV265" s="107">
        <f t="shared" si="284"/>
        <v>-30728.006005251667</v>
      </c>
      <c r="BW265" s="107">
        <f t="shared" si="284"/>
        <v>-24936.546005251668</v>
      </c>
      <c r="BX265" s="107">
        <f t="shared" si="284"/>
        <v>-19100.776005251668</v>
      </c>
      <c r="BY265" s="107">
        <f t="shared" si="284"/>
        <v>-12876.806005251667</v>
      </c>
      <c r="BZ265" s="107">
        <f t="shared" si="284"/>
        <v>-7317.696005251667</v>
      </c>
      <c r="CA265" s="107">
        <f t="shared" si="284"/>
        <v>-1611.2160052516674</v>
      </c>
      <c r="CB265" s="107">
        <f t="shared" si="284"/>
        <v>-316681.79600525164</v>
      </c>
      <c r="CC265" s="107">
        <f t="shared" si="284"/>
        <v>-292489.48600525165</v>
      </c>
      <c r="CD265" s="107">
        <f t="shared" si="284"/>
        <v>-267634.13600525167</v>
      </c>
      <c r="CE265" s="107">
        <f t="shared" si="284"/>
        <v>-240926.34600525166</v>
      </c>
      <c r="CF265" s="107">
        <f t="shared" si="284"/>
        <v>-213715.12600525166</v>
      </c>
      <c r="CG265" s="107">
        <f t="shared" si="284"/>
        <v>-187875.65600525166</v>
      </c>
      <c r="CH265" s="107">
        <f t="shared" si="284"/>
        <v>-164195.26600525167</v>
      </c>
      <c r="CI265" s="107">
        <f t="shared" si="284"/>
        <v>-136373.76600525167</v>
      </c>
      <c r="CJ265" s="107">
        <f t="shared" si="284"/>
        <v>-112712.75600525168</v>
      </c>
      <c r="CK265" s="107">
        <f t="shared" si="284"/>
        <v>-88258.506005251678</v>
      </c>
      <c r="CL265" s="107">
        <f t="shared" si="284"/>
        <v>-61059.494420778108</v>
      </c>
      <c r="CM265" s="107">
        <f t="shared" si="284"/>
        <v>-35539.699282771202</v>
      </c>
    </row>
    <row r="266" spans="1:91" x14ac:dyDescent="0.2"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  <c r="BV266" s="106"/>
      <c r="BW266" s="106"/>
      <c r="BX266" s="106"/>
      <c r="BY266" s="106"/>
      <c r="BZ266" s="106"/>
      <c r="CA266" s="106"/>
      <c r="CB266" s="106"/>
      <c r="CC266" s="106"/>
      <c r="CD266" s="106"/>
      <c r="CE266" s="106"/>
      <c r="CF266" s="106"/>
      <c r="CG266" s="106"/>
      <c r="CH266" s="106"/>
      <c r="CI266" s="107"/>
      <c r="CJ266" s="107"/>
      <c r="CK266" s="107"/>
      <c r="CL266" s="107"/>
      <c r="CM266" s="107"/>
    </row>
    <row r="267" spans="1:91" x14ac:dyDescent="0.2">
      <c r="A267" s="4" t="s">
        <v>262</v>
      </c>
      <c r="C267" s="106">
        <v>18237191</v>
      </c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  <c r="BV267" s="106"/>
      <c r="BW267" s="106"/>
      <c r="BX267" s="106"/>
      <c r="BY267" s="106"/>
      <c r="BZ267" s="106"/>
      <c r="CA267" s="106"/>
      <c r="CB267" s="106"/>
      <c r="CC267" s="106"/>
      <c r="CD267" s="106"/>
      <c r="CE267" s="106"/>
      <c r="CF267" s="106"/>
      <c r="CG267" s="106"/>
      <c r="CH267" s="106"/>
      <c r="CL267" s="25"/>
      <c r="CM267" s="25"/>
    </row>
    <row r="268" spans="1:91" x14ac:dyDescent="0.2">
      <c r="B268" s="39" t="s">
        <v>251</v>
      </c>
      <c r="C268" s="106"/>
      <c r="D268" s="107">
        <f t="shared" ref="D268:AI268" si="285">C273</f>
        <v>0</v>
      </c>
      <c r="E268" s="107">
        <f t="shared" si="285"/>
        <v>0</v>
      </c>
      <c r="F268" s="107">
        <f t="shared" si="285"/>
        <v>0</v>
      </c>
      <c r="G268" s="107">
        <f t="shared" si="285"/>
        <v>0</v>
      </c>
      <c r="H268" s="107">
        <f t="shared" si="285"/>
        <v>0</v>
      </c>
      <c r="I268" s="107">
        <f t="shared" si="285"/>
        <v>0</v>
      </c>
      <c r="J268" s="107">
        <f t="shared" si="285"/>
        <v>0</v>
      </c>
      <c r="K268" s="107">
        <f t="shared" si="285"/>
        <v>0</v>
      </c>
      <c r="L268" s="107">
        <f t="shared" si="285"/>
        <v>0</v>
      </c>
      <c r="M268" s="107">
        <f t="shared" si="285"/>
        <v>0</v>
      </c>
      <c r="N268" s="107">
        <f t="shared" si="285"/>
        <v>0</v>
      </c>
      <c r="O268" s="107">
        <f t="shared" si="285"/>
        <v>0</v>
      </c>
      <c r="P268" s="107">
        <f t="shared" si="285"/>
        <v>0</v>
      </c>
      <c r="Q268" s="107">
        <f t="shared" si="285"/>
        <v>0</v>
      </c>
      <c r="R268" s="107">
        <f t="shared" si="285"/>
        <v>0</v>
      </c>
      <c r="S268" s="107">
        <f t="shared" si="285"/>
        <v>0</v>
      </c>
      <c r="T268" s="107">
        <f t="shared" si="285"/>
        <v>0</v>
      </c>
      <c r="U268" s="107">
        <f t="shared" si="285"/>
        <v>0</v>
      </c>
      <c r="V268" s="107">
        <f t="shared" si="285"/>
        <v>0</v>
      </c>
      <c r="W268" s="107">
        <f t="shared" si="285"/>
        <v>0</v>
      </c>
      <c r="X268" s="107">
        <f t="shared" si="285"/>
        <v>0</v>
      </c>
      <c r="Y268" s="107">
        <f t="shared" si="285"/>
        <v>0</v>
      </c>
      <c r="Z268" s="107">
        <f t="shared" si="285"/>
        <v>0</v>
      </c>
      <c r="AA268" s="107">
        <f t="shared" si="285"/>
        <v>0</v>
      </c>
      <c r="AB268" s="107">
        <f t="shared" si="285"/>
        <v>0</v>
      </c>
      <c r="AC268" s="107">
        <f t="shared" si="285"/>
        <v>0</v>
      </c>
      <c r="AD268" s="107">
        <f t="shared" si="285"/>
        <v>0</v>
      </c>
      <c r="AE268" s="107">
        <f t="shared" si="285"/>
        <v>0</v>
      </c>
      <c r="AF268" s="107">
        <f t="shared" si="285"/>
        <v>0</v>
      </c>
      <c r="AG268" s="107">
        <f t="shared" si="285"/>
        <v>0</v>
      </c>
      <c r="AH268" s="107">
        <f t="shared" si="285"/>
        <v>0</v>
      </c>
      <c r="AI268" s="107">
        <f t="shared" si="285"/>
        <v>0</v>
      </c>
      <c r="AJ268" s="107">
        <f t="shared" ref="AJ268:BO268" si="286">AI273</f>
        <v>0</v>
      </c>
      <c r="AK268" s="107">
        <f t="shared" si="286"/>
        <v>0</v>
      </c>
      <c r="AL268" s="107">
        <f t="shared" si="286"/>
        <v>0</v>
      </c>
      <c r="AM268" s="107">
        <f t="shared" si="286"/>
        <v>0</v>
      </c>
      <c r="AN268" s="107">
        <f t="shared" si="286"/>
        <v>0</v>
      </c>
      <c r="AO268" s="107">
        <f t="shared" si="286"/>
        <v>0</v>
      </c>
      <c r="AP268" s="107">
        <f t="shared" si="286"/>
        <v>0</v>
      </c>
      <c r="AQ268" s="107">
        <f t="shared" si="286"/>
        <v>0</v>
      </c>
      <c r="AR268" s="107">
        <f t="shared" si="286"/>
        <v>0</v>
      </c>
      <c r="AS268" s="107">
        <f t="shared" si="286"/>
        <v>0</v>
      </c>
      <c r="AT268" s="107">
        <f t="shared" si="286"/>
        <v>0</v>
      </c>
      <c r="AU268" s="107">
        <f t="shared" si="286"/>
        <v>0</v>
      </c>
      <c r="AV268" s="107">
        <f t="shared" si="286"/>
        <v>0</v>
      </c>
      <c r="AW268" s="107">
        <f t="shared" si="286"/>
        <v>0</v>
      </c>
      <c r="AX268" s="107">
        <f t="shared" si="286"/>
        <v>0</v>
      </c>
      <c r="AY268" s="107">
        <f t="shared" si="286"/>
        <v>0</v>
      </c>
      <c r="AZ268" s="107">
        <f t="shared" si="286"/>
        <v>0</v>
      </c>
      <c r="BA268" s="107">
        <f t="shared" si="286"/>
        <v>0</v>
      </c>
      <c r="BB268" s="107">
        <f t="shared" si="286"/>
        <v>0</v>
      </c>
      <c r="BC268" s="107">
        <f t="shared" si="286"/>
        <v>0</v>
      </c>
      <c r="BD268" s="107">
        <f t="shared" si="286"/>
        <v>0</v>
      </c>
      <c r="BE268" s="107">
        <f t="shared" si="286"/>
        <v>0</v>
      </c>
      <c r="BF268" s="107">
        <f t="shared" si="286"/>
        <v>0</v>
      </c>
      <c r="BG268" s="107">
        <f t="shared" si="286"/>
        <v>0</v>
      </c>
      <c r="BH268" s="107">
        <f t="shared" si="286"/>
        <v>0</v>
      </c>
      <c r="BI268" s="107">
        <f t="shared" si="286"/>
        <v>0</v>
      </c>
      <c r="BJ268" s="107">
        <f t="shared" si="286"/>
        <v>0</v>
      </c>
      <c r="BK268" s="107">
        <f t="shared" si="286"/>
        <v>0</v>
      </c>
      <c r="BL268" s="107">
        <f t="shared" si="286"/>
        <v>0</v>
      </c>
      <c r="BM268" s="107">
        <f t="shared" si="286"/>
        <v>0</v>
      </c>
      <c r="BN268" s="107">
        <f t="shared" si="286"/>
        <v>0</v>
      </c>
      <c r="BO268" s="107">
        <f t="shared" si="286"/>
        <v>0</v>
      </c>
      <c r="BP268" s="107">
        <f t="shared" ref="BP268:CM268" si="287">BO273</f>
        <v>0</v>
      </c>
      <c r="BQ268" s="107">
        <f t="shared" si="287"/>
        <v>6335.4092416399999</v>
      </c>
      <c r="BR268" s="107">
        <f t="shared" si="287"/>
        <v>5799.9192416400001</v>
      </c>
      <c r="BS268" s="107">
        <f t="shared" si="287"/>
        <v>5168.9492416399999</v>
      </c>
      <c r="BT268" s="107">
        <f t="shared" si="287"/>
        <v>4606.4692416399994</v>
      </c>
      <c r="BU268" s="107">
        <f t="shared" si="287"/>
        <v>4059.3292416399995</v>
      </c>
      <c r="BV268" s="107">
        <f t="shared" si="287"/>
        <v>3600.5492416399993</v>
      </c>
      <c r="BW268" s="107">
        <f t="shared" si="287"/>
        <v>2997.8592416399993</v>
      </c>
      <c r="BX268" s="107">
        <f t="shared" si="287"/>
        <v>2572.8392416399993</v>
      </c>
      <c r="BY268" s="107">
        <f t="shared" si="287"/>
        <v>2048.7792416399993</v>
      </c>
      <c r="BZ268" s="107">
        <f t="shared" si="287"/>
        <v>1402.7592416399993</v>
      </c>
      <c r="CA268" s="107">
        <f t="shared" si="287"/>
        <v>855.50924163999935</v>
      </c>
      <c r="CB268" s="107">
        <f t="shared" si="287"/>
        <v>328.04924163999931</v>
      </c>
      <c r="CC268" s="107">
        <f t="shared" si="287"/>
        <v>-7.5836000064555265E-4</v>
      </c>
      <c r="CD268" s="107">
        <f t="shared" si="287"/>
        <v>-7.5836000064555265E-4</v>
      </c>
      <c r="CE268" s="107">
        <f t="shared" si="287"/>
        <v>-7.5836000064555265E-4</v>
      </c>
      <c r="CF268" s="107">
        <f t="shared" si="287"/>
        <v>-7.5836000064555265E-4</v>
      </c>
      <c r="CG268" s="107">
        <f t="shared" si="287"/>
        <v>-7.5836000064555265E-4</v>
      </c>
      <c r="CH268" s="107">
        <f t="shared" si="287"/>
        <v>-7.5836000064555265E-4</v>
      </c>
      <c r="CI268" s="107">
        <f t="shared" si="287"/>
        <v>-7.5836000064555265E-4</v>
      </c>
      <c r="CJ268" s="107">
        <f t="shared" si="287"/>
        <v>-7.5836000064555265E-4</v>
      </c>
      <c r="CK268" s="107">
        <f t="shared" si="287"/>
        <v>-7.5836000064555265E-4</v>
      </c>
      <c r="CL268" s="107">
        <f t="shared" si="287"/>
        <v>-7.5836000064555265E-4</v>
      </c>
      <c r="CM268" s="107">
        <f t="shared" si="287"/>
        <v>-7.5836000064555265E-4</v>
      </c>
    </row>
    <row r="269" spans="1:91" x14ac:dyDescent="0.2">
      <c r="B269" s="108" t="s">
        <v>252</v>
      </c>
      <c r="C269" s="106"/>
      <c r="D269" s="251">
        <v>0</v>
      </c>
      <c r="E269" s="251">
        <v>0</v>
      </c>
      <c r="F269" s="251">
        <v>0</v>
      </c>
      <c r="G269" s="251">
        <v>0</v>
      </c>
      <c r="H269" s="251">
        <v>0</v>
      </c>
      <c r="I269" s="251">
        <v>0</v>
      </c>
      <c r="J269" s="251">
        <v>0</v>
      </c>
      <c r="K269" s="251">
        <v>0</v>
      </c>
      <c r="L269" s="251">
        <v>0</v>
      </c>
      <c r="M269" s="251">
        <v>0</v>
      </c>
      <c r="N269" s="251">
        <v>0</v>
      </c>
      <c r="O269" s="251">
        <v>0</v>
      </c>
      <c r="P269" s="251">
        <v>0</v>
      </c>
      <c r="Q269" s="251">
        <v>0</v>
      </c>
      <c r="R269" s="251">
        <v>0</v>
      </c>
      <c r="S269" s="251">
        <v>0</v>
      </c>
      <c r="T269" s="251">
        <v>0</v>
      </c>
      <c r="U269" s="251">
        <v>0</v>
      </c>
      <c r="V269" s="251">
        <v>0</v>
      </c>
      <c r="W269" s="251">
        <v>0</v>
      </c>
      <c r="X269" s="251">
        <v>0</v>
      </c>
      <c r="Y269" s="251">
        <v>0</v>
      </c>
      <c r="Z269" s="251">
        <v>0</v>
      </c>
      <c r="AA269" s="251">
        <v>0</v>
      </c>
      <c r="AB269" s="251">
        <v>0</v>
      </c>
      <c r="AC269" s="251">
        <v>0</v>
      </c>
      <c r="AD269" s="251">
        <v>0</v>
      </c>
      <c r="AE269" s="251">
        <v>0</v>
      </c>
      <c r="AF269" s="251">
        <v>0</v>
      </c>
      <c r="AG269" s="251">
        <v>0</v>
      </c>
      <c r="AH269" s="251">
        <v>0</v>
      </c>
      <c r="AI269" s="251">
        <v>0</v>
      </c>
      <c r="AJ269" s="251">
        <v>0</v>
      </c>
      <c r="AK269" s="251">
        <v>0</v>
      </c>
      <c r="AL269" s="251">
        <v>0</v>
      </c>
      <c r="AM269" s="251">
        <v>0</v>
      </c>
      <c r="AN269" s="251">
        <v>0</v>
      </c>
      <c r="AO269" s="251">
        <v>0</v>
      </c>
      <c r="AP269" s="251">
        <v>0</v>
      </c>
      <c r="AQ269" s="251">
        <v>0</v>
      </c>
      <c r="AR269" s="251">
        <v>0</v>
      </c>
      <c r="AS269" s="251">
        <v>0</v>
      </c>
      <c r="AT269" s="251">
        <v>0</v>
      </c>
      <c r="AU269" s="251">
        <v>0</v>
      </c>
      <c r="AV269" s="251">
        <v>0</v>
      </c>
      <c r="AW269" s="251">
        <v>0</v>
      </c>
      <c r="AX269" s="251">
        <v>0</v>
      </c>
      <c r="AY269" s="251">
        <v>0</v>
      </c>
      <c r="AZ269" s="251">
        <v>0</v>
      </c>
      <c r="BA269" s="251">
        <v>0</v>
      </c>
      <c r="BB269" s="251">
        <v>0</v>
      </c>
      <c r="BC269" s="251">
        <v>0</v>
      </c>
      <c r="BD269" s="251">
        <v>0</v>
      </c>
      <c r="BE269" s="251">
        <v>0</v>
      </c>
      <c r="BF269" s="251">
        <v>0</v>
      </c>
      <c r="BG269" s="251">
        <v>0</v>
      </c>
      <c r="BH269" s="251">
        <v>0</v>
      </c>
      <c r="BI269" s="251">
        <v>0</v>
      </c>
      <c r="BJ269" s="251">
        <v>0</v>
      </c>
      <c r="BK269" s="251">
        <v>0</v>
      </c>
      <c r="BL269" s="251">
        <v>0</v>
      </c>
      <c r="BM269" s="251">
        <v>0</v>
      </c>
      <c r="BN269" s="251">
        <v>0</v>
      </c>
      <c r="BO269" s="251">
        <v>0</v>
      </c>
      <c r="BP269" s="251">
        <v>6913.9892416399998</v>
      </c>
      <c r="BQ269" s="251">
        <v>0</v>
      </c>
      <c r="BR269" s="251">
        <v>0</v>
      </c>
      <c r="BS269" s="251">
        <v>0</v>
      </c>
      <c r="BT269" s="251">
        <v>0</v>
      </c>
      <c r="BU269" s="251">
        <v>0</v>
      </c>
      <c r="BV269" s="251">
        <v>0</v>
      </c>
      <c r="BW269" s="251">
        <v>0</v>
      </c>
      <c r="BX269" s="251">
        <v>0</v>
      </c>
      <c r="BY269" s="251">
        <v>0</v>
      </c>
      <c r="BZ269" s="251">
        <v>0</v>
      </c>
      <c r="CA269" s="251">
        <v>0</v>
      </c>
      <c r="CB269" s="251">
        <v>232.69</v>
      </c>
      <c r="CC269" s="251">
        <v>0</v>
      </c>
      <c r="CD269" s="251">
        <v>0</v>
      </c>
      <c r="CE269" s="251">
        <v>0</v>
      </c>
      <c r="CF269" s="251">
        <v>0</v>
      </c>
      <c r="CG269" s="251">
        <v>0</v>
      </c>
      <c r="CH269" s="251">
        <v>0</v>
      </c>
      <c r="CI269" s="251">
        <v>0</v>
      </c>
      <c r="CJ269" s="251">
        <v>0</v>
      </c>
      <c r="CK269" s="251">
        <v>0</v>
      </c>
      <c r="CL269" s="251">
        <v>0</v>
      </c>
      <c r="CM269" s="251">
        <v>0</v>
      </c>
    </row>
    <row r="270" spans="1:91" x14ac:dyDescent="0.2">
      <c r="B270" s="108" t="s">
        <v>407</v>
      </c>
      <c r="C270" s="106"/>
      <c r="D270" s="251">
        <v>0</v>
      </c>
      <c r="E270" s="251">
        <v>0</v>
      </c>
      <c r="F270" s="251">
        <v>0</v>
      </c>
      <c r="G270" s="251">
        <v>0</v>
      </c>
      <c r="H270" s="251">
        <v>0</v>
      </c>
      <c r="I270" s="251">
        <v>0</v>
      </c>
      <c r="J270" s="251">
        <v>0</v>
      </c>
      <c r="K270" s="251">
        <v>0</v>
      </c>
      <c r="L270" s="251">
        <v>0</v>
      </c>
      <c r="M270" s="251">
        <v>0</v>
      </c>
      <c r="N270" s="251">
        <v>0</v>
      </c>
      <c r="O270" s="251">
        <v>0</v>
      </c>
      <c r="P270" s="251">
        <v>0</v>
      </c>
      <c r="Q270" s="251">
        <v>0</v>
      </c>
      <c r="R270" s="251">
        <v>0</v>
      </c>
      <c r="S270" s="251">
        <v>0</v>
      </c>
      <c r="T270" s="251">
        <v>0</v>
      </c>
      <c r="U270" s="251">
        <v>0</v>
      </c>
      <c r="V270" s="251">
        <v>0</v>
      </c>
      <c r="W270" s="251">
        <v>0</v>
      </c>
      <c r="X270" s="251">
        <v>0</v>
      </c>
      <c r="Y270" s="251">
        <v>0</v>
      </c>
      <c r="Z270" s="251">
        <v>0</v>
      </c>
      <c r="AA270" s="251">
        <v>0</v>
      </c>
      <c r="AB270" s="251">
        <v>0</v>
      </c>
      <c r="AC270" s="251">
        <v>0</v>
      </c>
      <c r="AD270" s="251">
        <v>0</v>
      </c>
      <c r="AE270" s="251">
        <v>0</v>
      </c>
      <c r="AF270" s="251">
        <v>0</v>
      </c>
      <c r="AG270" s="251">
        <v>0</v>
      </c>
      <c r="AH270" s="251">
        <v>0</v>
      </c>
      <c r="AI270" s="251">
        <v>0</v>
      </c>
      <c r="AJ270" s="251">
        <v>0</v>
      </c>
      <c r="AK270" s="251">
        <v>0</v>
      </c>
      <c r="AL270" s="251">
        <v>0</v>
      </c>
      <c r="AM270" s="251">
        <v>0</v>
      </c>
      <c r="AN270" s="251">
        <v>0</v>
      </c>
      <c r="AO270" s="251">
        <v>0</v>
      </c>
      <c r="AP270" s="251">
        <v>0</v>
      </c>
      <c r="AQ270" s="251">
        <v>0</v>
      </c>
      <c r="AR270" s="251">
        <v>0</v>
      </c>
      <c r="AS270" s="251">
        <v>0</v>
      </c>
      <c r="AT270" s="251">
        <v>0</v>
      </c>
      <c r="AU270" s="251">
        <v>0</v>
      </c>
      <c r="AV270" s="251">
        <v>0</v>
      </c>
      <c r="AW270" s="251">
        <v>0</v>
      </c>
      <c r="AX270" s="251">
        <v>0</v>
      </c>
      <c r="AY270" s="251">
        <v>0</v>
      </c>
      <c r="AZ270" s="251">
        <v>0</v>
      </c>
      <c r="BA270" s="251">
        <v>0</v>
      </c>
      <c r="BB270" s="251">
        <v>0</v>
      </c>
      <c r="BC270" s="251">
        <v>0</v>
      </c>
      <c r="BD270" s="251">
        <v>0</v>
      </c>
      <c r="BE270" s="251">
        <v>0</v>
      </c>
      <c r="BF270" s="251">
        <v>0</v>
      </c>
      <c r="BG270" s="251">
        <v>0</v>
      </c>
      <c r="BH270" s="251">
        <v>0</v>
      </c>
      <c r="BI270" s="251">
        <v>0</v>
      </c>
      <c r="BJ270" s="251">
        <v>0</v>
      </c>
      <c r="BK270" s="251">
        <v>0</v>
      </c>
      <c r="BL270" s="251">
        <v>0</v>
      </c>
      <c r="BM270" s="251">
        <v>0</v>
      </c>
      <c r="BN270" s="251">
        <v>0</v>
      </c>
      <c r="BO270" s="251">
        <v>0</v>
      </c>
      <c r="BP270" s="251">
        <v>0</v>
      </c>
      <c r="BQ270" s="251">
        <v>0</v>
      </c>
      <c r="BR270" s="251">
        <v>0</v>
      </c>
      <c r="BS270" s="251">
        <v>0</v>
      </c>
      <c r="BT270" s="251">
        <v>0</v>
      </c>
      <c r="BU270" s="251">
        <v>0</v>
      </c>
      <c r="BV270" s="251">
        <v>0</v>
      </c>
      <c r="BW270" s="251">
        <v>0</v>
      </c>
      <c r="BX270" s="251">
        <v>0</v>
      </c>
      <c r="BY270" s="251">
        <v>0</v>
      </c>
      <c r="BZ270" s="251">
        <v>0</v>
      </c>
      <c r="CA270" s="251">
        <v>0</v>
      </c>
      <c r="CB270" s="251">
        <v>-541.66</v>
      </c>
      <c r="CC270" s="251">
        <v>0</v>
      </c>
      <c r="CD270" s="251">
        <v>0</v>
      </c>
      <c r="CE270" s="251">
        <v>0</v>
      </c>
      <c r="CF270" s="251">
        <v>0</v>
      </c>
      <c r="CG270" s="251">
        <v>0</v>
      </c>
      <c r="CH270" s="251">
        <v>0</v>
      </c>
      <c r="CI270" s="251">
        <v>0</v>
      </c>
      <c r="CJ270" s="251">
        <v>0</v>
      </c>
      <c r="CK270" s="251">
        <v>0</v>
      </c>
      <c r="CL270" s="251"/>
      <c r="CM270" s="251"/>
    </row>
    <row r="271" spans="1:91" x14ac:dyDescent="0.2">
      <c r="B271" s="108" t="s">
        <v>253</v>
      </c>
      <c r="D271" s="251">
        <v>0</v>
      </c>
      <c r="E271" s="251">
        <v>0</v>
      </c>
      <c r="F271" s="251">
        <v>0</v>
      </c>
      <c r="G271" s="251">
        <v>0</v>
      </c>
      <c r="H271" s="251">
        <v>0</v>
      </c>
      <c r="I271" s="251">
        <v>0</v>
      </c>
      <c r="J271" s="251">
        <v>0</v>
      </c>
      <c r="K271" s="251">
        <v>0</v>
      </c>
      <c r="L271" s="251">
        <v>0</v>
      </c>
      <c r="M271" s="251">
        <v>0</v>
      </c>
      <c r="N271" s="251">
        <v>0</v>
      </c>
      <c r="O271" s="251">
        <v>0</v>
      </c>
      <c r="P271" s="251">
        <v>0</v>
      </c>
      <c r="Q271" s="251">
        <v>0</v>
      </c>
      <c r="R271" s="251">
        <v>0</v>
      </c>
      <c r="S271" s="251">
        <v>0</v>
      </c>
      <c r="T271" s="251">
        <v>0</v>
      </c>
      <c r="U271" s="251">
        <v>0</v>
      </c>
      <c r="V271" s="251">
        <v>0</v>
      </c>
      <c r="W271" s="251">
        <v>0</v>
      </c>
      <c r="X271" s="251">
        <v>0</v>
      </c>
      <c r="Y271" s="251">
        <v>0</v>
      </c>
      <c r="Z271" s="251">
        <v>0</v>
      </c>
      <c r="AA271" s="251">
        <v>0</v>
      </c>
      <c r="AB271" s="251">
        <v>0</v>
      </c>
      <c r="AC271" s="251">
        <v>0</v>
      </c>
      <c r="AD271" s="251">
        <v>0</v>
      </c>
      <c r="AE271" s="251">
        <v>0</v>
      </c>
      <c r="AF271" s="251">
        <v>0</v>
      </c>
      <c r="AG271" s="251">
        <v>0</v>
      </c>
      <c r="AH271" s="251">
        <v>0</v>
      </c>
      <c r="AI271" s="251">
        <v>0</v>
      </c>
      <c r="AJ271" s="251">
        <v>0</v>
      </c>
      <c r="AK271" s="251">
        <v>0</v>
      </c>
      <c r="AL271" s="251">
        <v>0</v>
      </c>
      <c r="AM271" s="251">
        <v>0</v>
      </c>
      <c r="AN271" s="251">
        <v>0</v>
      </c>
      <c r="AO271" s="251">
        <v>0</v>
      </c>
      <c r="AP271" s="251">
        <v>0</v>
      </c>
      <c r="AQ271" s="251">
        <v>0</v>
      </c>
      <c r="AR271" s="251">
        <v>0</v>
      </c>
      <c r="AS271" s="251">
        <v>0</v>
      </c>
      <c r="AT271" s="251">
        <v>0</v>
      </c>
      <c r="AU271" s="251">
        <v>0</v>
      </c>
      <c r="AV271" s="251">
        <v>0</v>
      </c>
      <c r="AW271" s="251">
        <v>0</v>
      </c>
      <c r="AX271" s="251">
        <v>0</v>
      </c>
      <c r="AY271" s="251">
        <v>0</v>
      </c>
      <c r="AZ271" s="251">
        <v>0</v>
      </c>
      <c r="BA271" s="251">
        <v>0</v>
      </c>
      <c r="BB271" s="251">
        <v>0</v>
      </c>
      <c r="BC271" s="251">
        <v>0</v>
      </c>
      <c r="BD271" s="251">
        <v>0</v>
      </c>
      <c r="BE271" s="251">
        <v>0</v>
      </c>
      <c r="BF271" s="251">
        <v>0</v>
      </c>
      <c r="BG271" s="251">
        <v>0</v>
      </c>
      <c r="BH271" s="251">
        <v>0</v>
      </c>
      <c r="BI271" s="251">
        <v>0</v>
      </c>
      <c r="BJ271" s="251">
        <v>0</v>
      </c>
      <c r="BK271" s="251">
        <v>0</v>
      </c>
      <c r="BL271" s="251">
        <v>0</v>
      </c>
      <c r="BM271" s="251">
        <v>0</v>
      </c>
      <c r="BN271" s="251">
        <v>0</v>
      </c>
      <c r="BO271" s="251">
        <v>0</v>
      </c>
      <c r="BP271" s="251">
        <v>-578.58000000000004</v>
      </c>
      <c r="BQ271" s="251">
        <v>-535.49</v>
      </c>
      <c r="BR271" s="251">
        <v>-630.97</v>
      </c>
      <c r="BS271" s="251">
        <v>-562.48</v>
      </c>
      <c r="BT271" s="251">
        <v>-547.14</v>
      </c>
      <c r="BU271" s="251">
        <v>-458.78</v>
      </c>
      <c r="BV271" s="251">
        <v>-602.69000000000005</v>
      </c>
      <c r="BW271" s="251">
        <v>-425.02</v>
      </c>
      <c r="BX271" s="109">
        <f>-'FPC Sch 46&amp;49'!C24</f>
        <v>-524.05999999999995</v>
      </c>
      <c r="BY271" s="109">
        <f>-'FPC Sch 46&amp;49'!D24</f>
        <v>-646.02</v>
      </c>
      <c r="BZ271" s="109">
        <f>-'FPC Sch 46&amp;49'!E24</f>
        <v>-547.25</v>
      </c>
      <c r="CA271" s="109">
        <f>-'FPC Sch 46&amp;49'!F24</f>
        <v>-527.46</v>
      </c>
      <c r="CB271" s="109">
        <f>-'FPC Sch 46&amp;49'!G24</f>
        <v>-19.079999999999998</v>
      </c>
      <c r="CC271" s="109">
        <f>-'FPC Sch 46&amp;49'!H24</f>
        <v>0</v>
      </c>
      <c r="CD271" s="109">
        <f>-'FPC Sch 46&amp;49'!I24</f>
        <v>0</v>
      </c>
      <c r="CE271" s="109">
        <f>-'FPC Sch 46&amp;49'!J24</f>
        <v>0</v>
      </c>
      <c r="CF271" s="109">
        <f>-'FPC Sch 46&amp;49'!K24</f>
        <v>0</v>
      </c>
      <c r="CG271" s="109">
        <f>-'FPC Sch 46&amp;49'!L24</f>
        <v>0</v>
      </c>
      <c r="CH271" s="109">
        <f>-'FPC Sch 46&amp;49'!M24</f>
        <v>0</v>
      </c>
      <c r="CI271" s="109">
        <f>-'FPC Sch 46&amp;49'!N24</f>
        <v>0</v>
      </c>
      <c r="CJ271" s="109">
        <f>-'FPC Sch 46&amp;49'!O24</f>
        <v>0</v>
      </c>
      <c r="CK271" s="109">
        <f>-'FPC Sch 46&amp;49'!P24</f>
        <v>0</v>
      </c>
      <c r="CL271" s="109">
        <f>-'Amort Estimate'!I79</f>
        <v>0</v>
      </c>
      <c r="CM271" s="109">
        <f>-'Amort Estimate'!J79</f>
        <v>0</v>
      </c>
    </row>
    <row r="272" spans="1:91" x14ac:dyDescent="0.2">
      <c r="B272" s="39" t="s">
        <v>254</v>
      </c>
      <c r="D272" s="110">
        <f t="shared" ref="D272:AI272" si="288">SUM(D269:D271)</f>
        <v>0</v>
      </c>
      <c r="E272" s="110">
        <f t="shared" si="288"/>
        <v>0</v>
      </c>
      <c r="F272" s="110">
        <f t="shared" si="288"/>
        <v>0</v>
      </c>
      <c r="G272" s="110">
        <f t="shared" si="288"/>
        <v>0</v>
      </c>
      <c r="H272" s="110">
        <f t="shared" si="288"/>
        <v>0</v>
      </c>
      <c r="I272" s="110">
        <f t="shared" si="288"/>
        <v>0</v>
      </c>
      <c r="J272" s="110">
        <f t="shared" si="288"/>
        <v>0</v>
      </c>
      <c r="K272" s="110">
        <f t="shared" si="288"/>
        <v>0</v>
      </c>
      <c r="L272" s="110">
        <f t="shared" si="288"/>
        <v>0</v>
      </c>
      <c r="M272" s="110">
        <f t="shared" si="288"/>
        <v>0</v>
      </c>
      <c r="N272" s="110">
        <f t="shared" si="288"/>
        <v>0</v>
      </c>
      <c r="O272" s="110">
        <f t="shared" si="288"/>
        <v>0</v>
      </c>
      <c r="P272" s="110">
        <f t="shared" si="288"/>
        <v>0</v>
      </c>
      <c r="Q272" s="110">
        <f t="shared" si="288"/>
        <v>0</v>
      </c>
      <c r="R272" s="110">
        <f t="shared" si="288"/>
        <v>0</v>
      </c>
      <c r="S272" s="110">
        <f t="shared" si="288"/>
        <v>0</v>
      </c>
      <c r="T272" s="110">
        <f t="shared" si="288"/>
        <v>0</v>
      </c>
      <c r="U272" s="110">
        <f t="shared" si="288"/>
        <v>0</v>
      </c>
      <c r="V272" s="110">
        <f t="shared" si="288"/>
        <v>0</v>
      </c>
      <c r="W272" s="110">
        <f t="shared" si="288"/>
        <v>0</v>
      </c>
      <c r="X272" s="110">
        <f t="shared" si="288"/>
        <v>0</v>
      </c>
      <c r="Y272" s="110">
        <f t="shared" si="288"/>
        <v>0</v>
      </c>
      <c r="Z272" s="110">
        <f t="shared" si="288"/>
        <v>0</v>
      </c>
      <c r="AA272" s="110">
        <f t="shared" si="288"/>
        <v>0</v>
      </c>
      <c r="AB272" s="110">
        <f t="shared" si="288"/>
        <v>0</v>
      </c>
      <c r="AC272" s="110">
        <f t="shared" si="288"/>
        <v>0</v>
      </c>
      <c r="AD272" s="110">
        <f t="shared" si="288"/>
        <v>0</v>
      </c>
      <c r="AE272" s="110">
        <f t="shared" si="288"/>
        <v>0</v>
      </c>
      <c r="AF272" s="110">
        <f t="shared" si="288"/>
        <v>0</v>
      </c>
      <c r="AG272" s="110">
        <f t="shared" si="288"/>
        <v>0</v>
      </c>
      <c r="AH272" s="110">
        <f t="shared" si="288"/>
        <v>0</v>
      </c>
      <c r="AI272" s="110">
        <f t="shared" si="288"/>
        <v>0</v>
      </c>
      <c r="AJ272" s="110">
        <f t="shared" ref="AJ272:BO272" si="289">SUM(AJ269:AJ271)</f>
        <v>0</v>
      </c>
      <c r="AK272" s="110">
        <f t="shared" si="289"/>
        <v>0</v>
      </c>
      <c r="AL272" s="110">
        <f t="shared" si="289"/>
        <v>0</v>
      </c>
      <c r="AM272" s="110">
        <f t="shared" si="289"/>
        <v>0</v>
      </c>
      <c r="AN272" s="110">
        <f t="shared" si="289"/>
        <v>0</v>
      </c>
      <c r="AO272" s="110">
        <f t="shared" si="289"/>
        <v>0</v>
      </c>
      <c r="AP272" s="110">
        <f t="shared" si="289"/>
        <v>0</v>
      </c>
      <c r="AQ272" s="110">
        <f t="shared" si="289"/>
        <v>0</v>
      </c>
      <c r="AR272" s="110">
        <f t="shared" si="289"/>
        <v>0</v>
      </c>
      <c r="AS272" s="110">
        <f t="shared" si="289"/>
        <v>0</v>
      </c>
      <c r="AT272" s="110">
        <f t="shared" si="289"/>
        <v>0</v>
      </c>
      <c r="AU272" s="110">
        <f t="shared" si="289"/>
        <v>0</v>
      </c>
      <c r="AV272" s="110">
        <f t="shared" si="289"/>
        <v>0</v>
      </c>
      <c r="AW272" s="110">
        <f t="shared" si="289"/>
        <v>0</v>
      </c>
      <c r="AX272" s="110">
        <f t="shared" si="289"/>
        <v>0</v>
      </c>
      <c r="AY272" s="110">
        <f t="shared" si="289"/>
        <v>0</v>
      </c>
      <c r="AZ272" s="110">
        <f t="shared" si="289"/>
        <v>0</v>
      </c>
      <c r="BA272" s="110">
        <f t="shared" si="289"/>
        <v>0</v>
      </c>
      <c r="BB272" s="110">
        <f t="shared" si="289"/>
        <v>0</v>
      </c>
      <c r="BC272" s="110">
        <f t="shared" si="289"/>
        <v>0</v>
      </c>
      <c r="BD272" s="110">
        <f t="shared" si="289"/>
        <v>0</v>
      </c>
      <c r="BE272" s="110">
        <f t="shared" si="289"/>
        <v>0</v>
      </c>
      <c r="BF272" s="110">
        <f t="shared" si="289"/>
        <v>0</v>
      </c>
      <c r="BG272" s="110">
        <f t="shared" si="289"/>
        <v>0</v>
      </c>
      <c r="BH272" s="110">
        <f t="shared" si="289"/>
        <v>0</v>
      </c>
      <c r="BI272" s="110">
        <f t="shared" si="289"/>
        <v>0</v>
      </c>
      <c r="BJ272" s="110">
        <f t="shared" si="289"/>
        <v>0</v>
      </c>
      <c r="BK272" s="110">
        <f t="shared" si="289"/>
        <v>0</v>
      </c>
      <c r="BL272" s="110">
        <f t="shared" si="289"/>
        <v>0</v>
      </c>
      <c r="BM272" s="110">
        <f t="shared" si="289"/>
        <v>0</v>
      </c>
      <c r="BN272" s="110">
        <f t="shared" si="289"/>
        <v>0</v>
      </c>
      <c r="BO272" s="110">
        <f t="shared" si="289"/>
        <v>0</v>
      </c>
      <c r="BP272" s="110">
        <f t="shared" ref="BP272:CM272" si="290">SUM(BP269:BP271)</f>
        <v>6335.4092416399999</v>
      </c>
      <c r="BQ272" s="110">
        <f t="shared" si="290"/>
        <v>-535.49</v>
      </c>
      <c r="BR272" s="110">
        <f t="shared" si="290"/>
        <v>-630.97</v>
      </c>
      <c r="BS272" s="110">
        <f t="shared" si="290"/>
        <v>-562.48</v>
      </c>
      <c r="BT272" s="110">
        <f t="shared" si="290"/>
        <v>-547.14</v>
      </c>
      <c r="BU272" s="110">
        <f t="shared" si="290"/>
        <v>-458.78</v>
      </c>
      <c r="BV272" s="110">
        <f t="shared" si="290"/>
        <v>-602.69000000000005</v>
      </c>
      <c r="BW272" s="110">
        <f t="shared" si="290"/>
        <v>-425.02</v>
      </c>
      <c r="BX272" s="110">
        <f t="shared" si="290"/>
        <v>-524.05999999999995</v>
      </c>
      <c r="BY272" s="110">
        <f t="shared" si="290"/>
        <v>-646.02</v>
      </c>
      <c r="BZ272" s="110">
        <f t="shared" si="290"/>
        <v>-547.25</v>
      </c>
      <c r="CA272" s="110">
        <f t="shared" si="290"/>
        <v>-527.46</v>
      </c>
      <c r="CB272" s="110">
        <f t="shared" si="290"/>
        <v>-328.04999999999995</v>
      </c>
      <c r="CC272" s="110">
        <f t="shared" si="290"/>
        <v>0</v>
      </c>
      <c r="CD272" s="110">
        <f t="shared" si="290"/>
        <v>0</v>
      </c>
      <c r="CE272" s="110">
        <f t="shared" si="290"/>
        <v>0</v>
      </c>
      <c r="CF272" s="110">
        <f t="shared" si="290"/>
        <v>0</v>
      </c>
      <c r="CG272" s="110">
        <f t="shared" si="290"/>
        <v>0</v>
      </c>
      <c r="CH272" s="110">
        <f t="shared" si="290"/>
        <v>0</v>
      </c>
      <c r="CI272" s="110">
        <f t="shared" si="290"/>
        <v>0</v>
      </c>
      <c r="CJ272" s="110">
        <f t="shared" si="290"/>
        <v>0</v>
      </c>
      <c r="CK272" s="110">
        <f t="shared" si="290"/>
        <v>0</v>
      </c>
      <c r="CL272" s="110">
        <f t="shared" si="290"/>
        <v>0</v>
      </c>
      <c r="CM272" s="110">
        <f t="shared" si="290"/>
        <v>0</v>
      </c>
    </row>
    <row r="273" spans="1:91" x14ac:dyDescent="0.2">
      <c r="B273" s="39" t="s">
        <v>255</v>
      </c>
      <c r="D273" s="107">
        <f t="shared" ref="D273:AI273" si="291">D268+D272</f>
        <v>0</v>
      </c>
      <c r="E273" s="107">
        <f t="shared" si="291"/>
        <v>0</v>
      </c>
      <c r="F273" s="107">
        <f t="shared" si="291"/>
        <v>0</v>
      </c>
      <c r="G273" s="107">
        <f t="shared" si="291"/>
        <v>0</v>
      </c>
      <c r="H273" s="107">
        <f t="shared" si="291"/>
        <v>0</v>
      </c>
      <c r="I273" s="107">
        <f t="shared" si="291"/>
        <v>0</v>
      </c>
      <c r="J273" s="107">
        <f t="shared" si="291"/>
        <v>0</v>
      </c>
      <c r="K273" s="107">
        <f t="shared" si="291"/>
        <v>0</v>
      </c>
      <c r="L273" s="107">
        <f t="shared" si="291"/>
        <v>0</v>
      </c>
      <c r="M273" s="107">
        <f t="shared" si="291"/>
        <v>0</v>
      </c>
      <c r="N273" s="107">
        <f t="shared" si="291"/>
        <v>0</v>
      </c>
      <c r="O273" s="107">
        <f t="shared" si="291"/>
        <v>0</v>
      </c>
      <c r="P273" s="107">
        <f t="shared" si="291"/>
        <v>0</v>
      </c>
      <c r="Q273" s="107">
        <f t="shared" si="291"/>
        <v>0</v>
      </c>
      <c r="R273" s="107">
        <f t="shared" si="291"/>
        <v>0</v>
      </c>
      <c r="S273" s="107">
        <f t="shared" si="291"/>
        <v>0</v>
      </c>
      <c r="T273" s="107">
        <f t="shared" si="291"/>
        <v>0</v>
      </c>
      <c r="U273" s="107">
        <f t="shared" si="291"/>
        <v>0</v>
      </c>
      <c r="V273" s="107">
        <f t="shared" si="291"/>
        <v>0</v>
      </c>
      <c r="W273" s="107">
        <f t="shared" si="291"/>
        <v>0</v>
      </c>
      <c r="X273" s="107">
        <f t="shared" si="291"/>
        <v>0</v>
      </c>
      <c r="Y273" s="107">
        <f t="shared" si="291"/>
        <v>0</v>
      </c>
      <c r="Z273" s="107">
        <f t="shared" si="291"/>
        <v>0</v>
      </c>
      <c r="AA273" s="107">
        <f t="shared" si="291"/>
        <v>0</v>
      </c>
      <c r="AB273" s="107">
        <f t="shared" si="291"/>
        <v>0</v>
      </c>
      <c r="AC273" s="107">
        <f t="shared" si="291"/>
        <v>0</v>
      </c>
      <c r="AD273" s="107">
        <f t="shared" si="291"/>
        <v>0</v>
      </c>
      <c r="AE273" s="107">
        <f t="shared" si="291"/>
        <v>0</v>
      </c>
      <c r="AF273" s="107">
        <f t="shared" si="291"/>
        <v>0</v>
      </c>
      <c r="AG273" s="107">
        <f t="shared" si="291"/>
        <v>0</v>
      </c>
      <c r="AH273" s="107">
        <f t="shared" si="291"/>
        <v>0</v>
      </c>
      <c r="AI273" s="107">
        <f t="shared" si="291"/>
        <v>0</v>
      </c>
      <c r="AJ273" s="107">
        <f t="shared" ref="AJ273:BO273" si="292">AJ268+AJ272</f>
        <v>0</v>
      </c>
      <c r="AK273" s="107">
        <f t="shared" si="292"/>
        <v>0</v>
      </c>
      <c r="AL273" s="107">
        <f t="shared" si="292"/>
        <v>0</v>
      </c>
      <c r="AM273" s="107">
        <f t="shared" si="292"/>
        <v>0</v>
      </c>
      <c r="AN273" s="107">
        <f t="shared" si="292"/>
        <v>0</v>
      </c>
      <c r="AO273" s="107">
        <f t="shared" si="292"/>
        <v>0</v>
      </c>
      <c r="AP273" s="107">
        <f t="shared" si="292"/>
        <v>0</v>
      </c>
      <c r="AQ273" s="107">
        <f t="shared" si="292"/>
        <v>0</v>
      </c>
      <c r="AR273" s="107">
        <f t="shared" si="292"/>
        <v>0</v>
      </c>
      <c r="AS273" s="107">
        <f t="shared" si="292"/>
        <v>0</v>
      </c>
      <c r="AT273" s="107">
        <f t="shared" si="292"/>
        <v>0</v>
      </c>
      <c r="AU273" s="107">
        <f t="shared" si="292"/>
        <v>0</v>
      </c>
      <c r="AV273" s="107">
        <f t="shared" si="292"/>
        <v>0</v>
      </c>
      <c r="AW273" s="107">
        <f t="shared" si="292"/>
        <v>0</v>
      </c>
      <c r="AX273" s="107">
        <f t="shared" si="292"/>
        <v>0</v>
      </c>
      <c r="AY273" s="107">
        <f t="shared" si="292"/>
        <v>0</v>
      </c>
      <c r="AZ273" s="107">
        <f t="shared" si="292"/>
        <v>0</v>
      </c>
      <c r="BA273" s="107">
        <f t="shared" si="292"/>
        <v>0</v>
      </c>
      <c r="BB273" s="107">
        <f t="shared" si="292"/>
        <v>0</v>
      </c>
      <c r="BC273" s="107">
        <f t="shared" si="292"/>
        <v>0</v>
      </c>
      <c r="BD273" s="107">
        <f t="shared" si="292"/>
        <v>0</v>
      </c>
      <c r="BE273" s="107">
        <f t="shared" si="292"/>
        <v>0</v>
      </c>
      <c r="BF273" s="107">
        <f t="shared" si="292"/>
        <v>0</v>
      </c>
      <c r="BG273" s="107">
        <f t="shared" si="292"/>
        <v>0</v>
      </c>
      <c r="BH273" s="107">
        <f t="shared" si="292"/>
        <v>0</v>
      </c>
      <c r="BI273" s="107">
        <f t="shared" si="292"/>
        <v>0</v>
      </c>
      <c r="BJ273" s="107">
        <f t="shared" si="292"/>
        <v>0</v>
      </c>
      <c r="BK273" s="107">
        <f t="shared" si="292"/>
        <v>0</v>
      </c>
      <c r="BL273" s="107">
        <f t="shared" si="292"/>
        <v>0</v>
      </c>
      <c r="BM273" s="107">
        <f t="shared" si="292"/>
        <v>0</v>
      </c>
      <c r="BN273" s="107">
        <f t="shared" si="292"/>
        <v>0</v>
      </c>
      <c r="BO273" s="107">
        <f t="shared" si="292"/>
        <v>0</v>
      </c>
      <c r="BP273" s="107">
        <f t="shared" ref="BP273:CM273" si="293">BP268+BP272</f>
        <v>6335.4092416399999</v>
      </c>
      <c r="BQ273" s="107">
        <f t="shared" si="293"/>
        <v>5799.9192416400001</v>
      </c>
      <c r="BR273" s="107">
        <f t="shared" si="293"/>
        <v>5168.9492416399999</v>
      </c>
      <c r="BS273" s="107">
        <f t="shared" si="293"/>
        <v>4606.4692416399994</v>
      </c>
      <c r="BT273" s="107">
        <f t="shared" si="293"/>
        <v>4059.3292416399995</v>
      </c>
      <c r="BU273" s="107">
        <f t="shared" si="293"/>
        <v>3600.5492416399993</v>
      </c>
      <c r="BV273" s="107">
        <f t="shared" si="293"/>
        <v>2997.8592416399993</v>
      </c>
      <c r="BW273" s="107">
        <f t="shared" si="293"/>
        <v>2572.8392416399993</v>
      </c>
      <c r="BX273" s="107">
        <f t="shared" si="293"/>
        <v>2048.7792416399993</v>
      </c>
      <c r="BY273" s="107">
        <f t="shared" si="293"/>
        <v>1402.7592416399993</v>
      </c>
      <c r="BZ273" s="107">
        <f t="shared" si="293"/>
        <v>855.50924163999935</v>
      </c>
      <c r="CA273" s="107">
        <f t="shared" si="293"/>
        <v>328.04924163999931</v>
      </c>
      <c r="CB273" s="107">
        <f t="shared" si="293"/>
        <v>-7.5836000064555265E-4</v>
      </c>
      <c r="CC273" s="107">
        <f t="shared" si="293"/>
        <v>-7.5836000064555265E-4</v>
      </c>
      <c r="CD273" s="107">
        <f t="shared" si="293"/>
        <v>-7.5836000064555265E-4</v>
      </c>
      <c r="CE273" s="107">
        <f t="shared" si="293"/>
        <v>-7.5836000064555265E-4</v>
      </c>
      <c r="CF273" s="107">
        <f t="shared" si="293"/>
        <v>-7.5836000064555265E-4</v>
      </c>
      <c r="CG273" s="107">
        <f t="shared" si="293"/>
        <v>-7.5836000064555265E-4</v>
      </c>
      <c r="CH273" s="107">
        <f t="shared" si="293"/>
        <v>-7.5836000064555265E-4</v>
      </c>
      <c r="CI273" s="107">
        <f t="shared" si="293"/>
        <v>-7.5836000064555265E-4</v>
      </c>
      <c r="CJ273" s="107">
        <f t="shared" si="293"/>
        <v>-7.5836000064555265E-4</v>
      </c>
      <c r="CK273" s="107">
        <f t="shared" si="293"/>
        <v>-7.5836000064555265E-4</v>
      </c>
      <c r="CL273" s="107">
        <f t="shared" si="293"/>
        <v>-7.5836000064555265E-4</v>
      </c>
      <c r="CM273" s="107">
        <f t="shared" si="293"/>
        <v>-7.5836000064555265E-4</v>
      </c>
    </row>
    <row r="274" spans="1:91" x14ac:dyDescent="0.2"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  <c r="BV274" s="106"/>
      <c r="BW274" s="106"/>
      <c r="BX274" s="106"/>
      <c r="BY274" s="106"/>
      <c r="BZ274" s="106"/>
      <c r="CA274" s="106"/>
      <c r="CB274" s="106"/>
      <c r="CC274" s="106"/>
      <c r="CD274" s="106"/>
      <c r="CE274" s="106"/>
      <c r="CF274" s="106"/>
      <c r="CG274" s="106"/>
      <c r="CH274" s="106"/>
      <c r="CI274" s="107"/>
      <c r="CJ274" s="107"/>
      <c r="CK274" s="107"/>
      <c r="CL274" s="107"/>
      <c r="CM274" s="107"/>
    </row>
    <row r="275" spans="1:91" x14ac:dyDescent="0.2">
      <c r="A275" s="98" t="s">
        <v>263</v>
      </c>
      <c r="C275" s="106">
        <v>18237231</v>
      </c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  <c r="AV275" s="114"/>
      <c r="AW275" s="114"/>
      <c r="AX275" s="114"/>
      <c r="AY275" s="114"/>
      <c r="AZ275" s="114"/>
      <c r="BA275" s="114"/>
      <c r="BB275" s="114"/>
      <c r="BC275" s="114"/>
      <c r="BD275" s="114"/>
      <c r="BE275" s="114"/>
      <c r="BF275" s="114"/>
      <c r="BG275" s="114"/>
      <c r="BH275" s="114"/>
      <c r="BI275" s="114"/>
      <c r="BJ275" s="114"/>
      <c r="BK275" s="114"/>
      <c r="BL275" s="114"/>
      <c r="BM275" s="114"/>
      <c r="BN275" s="114"/>
      <c r="BO275" s="114"/>
      <c r="BP275" s="114"/>
      <c r="BQ275" s="114"/>
      <c r="BR275" s="114"/>
      <c r="BS275" s="114"/>
      <c r="BT275" s="114"/>
      <c r="BU275" s="114"/>
      <c r="BV275" s="114"/>
      <c r="BW275" s="114"/>
      <c r="BX275" s="114"/>
      <c r="BY275" s="114"/>
      <c r="BZ275" s="114"/>
      <c r="CA275" s="114"/>
      <c r="CB275" s="114"/>
      <c r="CC275" s="114"/>
      <c r="CD275" s="114"/>
      <c r="CE275" s="114"/>
      <c r="CF275" s="114"/>
      <c r="CG275" s="114"/>
      <c r="CH275" s="114"/>
      <c r="CL275" s="25"/>
      <c r="CM275" s="25"/>
    </row>
    <row r="276" spans="1:91" x14ac:dyDescent="0.2">
      <c r="B276" s="39" t="s">
        <v>251</v>
      </c>
      <c r="C276" s="106">
        <v>25400631</v>
      </c>
      <c r="D276" s="107">
        <f t="shared" ref="D276:AI276" si="294">C281</f>
        <v>0</v>
      </c>
      <c r="E276" s="107">
        <f t="shared" si="294"/>
        <v>0</v>
      </c>
      <c r="F276" s="107">
        <f t="shared" si="294"/>
        <v>0</v>
      </c>
      <c r="G276" s="107">
        <f t="shared" si="294"/>
        <v>0</v>
      </c>
      <c r="H276" s="107">
        <f t="shared" si="294"/>
        <v>0</v>
      </c>
      <c r="I276" s="107">
        <f t="shared" si="294"/>
        <v>0</v>
      </c>
      <c r="J276" s="107">
        <f t="shared" si="294"/>
        <v>0</v>
      </c>
      <c r="K276" s="107">
        <f t="shared" si="294"/>
        <v>0</v>
      </c>
      <c r="L276" s="107">
        <f t="shared" si="294"/>
        <v>0</v>
      </c>
      <c r="M276" s="107">
        <f t="shared" si="294"/>
        <v>0</v>
      </c>
      <c r="N276" s="107">
        <f t="shared" si="294"/>
        <v>0</v>
      </c>
      <c r="O276" s="107">
        <f t="shared" si="294"/>
        <v>0</v>
      </c>
      <c r="P276" s="107">
        <f t="shared" si="294"/>
        <v>0</v>
      </c>
      <c r="Q276" s="107">
        <f t="shared" si="294"/>
        <v>0</v>
      </c>
      <c r="R276" s="107">
        <f t="shared" si="294"/>
        <v>0</v>
      </c>
      <c r="S276" s="107">
        <f t="shared" si="294"/>
        <v>0</v>
      </c>
      <c r="T276" s="107">
        <f t="shared" si="294"/>
        <v>0</v>
      </c>
      <c r="U276" s="107">
        <f t="shared" si="294"/>
        <v>0</v>
      </c>
      <c r="V276" s="107">
        <f t="shared" si="294"/>
        <v>0</v>
      </c>
      <c r="W276" s="107">
        <f t="shared" si="294"/>
        <v>0</v>
      </c>
      <c r="X276" s="107">
        <f t="shared" si="294"/>
        <v>0</v>
      </c>
      <c r="Y276" s="107">
        <f t="shared" si="294"/>
        <v>0</v>
      </c>
      <c r="Z276" s="107">
        <f t="shared" si="294"/>
        <v>0</v>
      </c>
      <c r="AA276" s="107">
        <f t="shared" si="294"/>
        <v>0</v>
      </c>
      <c r="AB276" s="107">
        <f t="shared" si="294"/>
        <v>0</v>
      </c>
      <c r="AC276" s="107">
        <f t="shared" si="294"/>
        <v>0</v>
      </c>
      <c r="AD276" s="107">
        <f t="shared" si="294"/>
        <v>0</v>
      </c>
      <c r="AE276" s="107">
        <f t="shared" si="294"/>
        <v>0</v>
      </c>
      <c r="AF276" s="107">
        <f t="shared" si="294"/>
        <v>0</v>
      </c>
      <c r="AG276" s="107">
        <f t="shared" si="294"/>
        <v>0</v>
      </c>
      <c r="AH276" s="107">
        <f t="shared" si="294"/>
        <v>0</v>
      </c>
      <c r="AI276" s="107">
        <f t="shared" si="294"/>
        <v>0</v>
      </c>
      <c r="AJ276" s="107">
        <f t="shared" ref="AJ276:BO276" si="295">AI281</f>
        <v>0</v>
      </c>
      <c r="AK276" s="107">
        <f t="shared" si="295"/>
        <v>0</v>
      </c>
      <c r="AL276" s="107">
        <f t="shared" si="295"/>
        <v>0</v>
      </c>
      <c r="AM276" s="107">
        <f t="shared" si="295"/>
        <v>0</v>
      </c>
      <c r="AN276" s="107">
        <f t="shared" si="295"/>
        <v>0</v>
      </c>
      <c r="AO276" s="107">
        <f t="shared" si="295"/>
        <v>0</v>
      </c>
      <c r="AP276" s="107">
        <f t="shared" si="295"/>
        <v>0</v>
      </c>
      <c r="AQ276" s="107">
        <f t="shared" si="295"/>
        <v>0</v>
      </c>
      <c r="AR276" s="107">
        <f t="shared" si="295"/>
        <v>0</v>
      </c>
      <c r="AS276" s="107">
        <f t="shared" si="295"/>
        <v>0</v>
      </c>
      <c r="AT276" s="107">
        <f t="shared" si="295"/>
        <v>0</v>
      </c>
      <c r="AU276" s="107">
        <f t="shared" si="295"/>
        <v>0</v>
      </c>
      <c r="AV276" s="107">
        <f t="shared" si="295"/>
        <v>0</v>
      </c>
      <c r="AW276" s="107">
        <f t="shared" si="295"/>
        <v>0</v>
      </c>
      <c r="AX276" s="107">
        <f t="shared" si="295"/>
        <v>0</v>
      </c>
      <c r="AY276" s="107">
        <f t="shared" si="295"/>
        <v>0</v>
      </c>
      <c r="AZ276" s="107">
        <f t="shared" si="295"/>
        <v>0</v>
      </c>
      <c r="BA276" s="107">
        <f t="shared" si="295"/>
        <v>0</v>
      </c>
      <c r="BB276" s="107">
        <f t="shared" si="295"/>
        <v>0</v>
      </c>
      <c r="BC276" s="107">
        <f t="shared" si="295"/>
        <v>0</v>
      </c>
      <c r="BD276" s="107">
        <f t="shared" si="295"/>
        <v>0</v>
      </c>
      <c r="BE276" s="107">
        <f t="shared" si="295"/>
        <v>0</v>
      </c>
      <c r="BF276" s="107">
        <f t="shared" si="295"/>
        <v>0</v>
      </c>
      <c r="BG276" s="107">
        <f t="shared" si="295"/>
        <v>0</v>
      </c>
      <c r="BH276" s="107">
        <f t="shared" si="295"/>
        <v>0</v>
      </c>
      <c r="BI276" s="107">
        <f t="shared" si="295"/>
        <v>0</v>
      </c>
      <c r="BJ276" s="107">
        <f t="shared" si="295"/>
        <v>0</v>
      </c>
      <c r="BK276" s="107">
        <f t="shared" si="295"/>
        <v>0</v>
      </c>
      <c r="BL276" s="107">
        <f t="shared" si="295"/>
        <v>-1373354.01</v>
      </c>
      <c r="BM276" s="107">
        <f t="shared" si="295"/>
        <v>910378.38251070981</v>
      </c>
      <c r="BN276" s="107">
        <f t="shared" si="295"/>
        <v>-13023.947489290149</v>
      </c>
      <c r="BO276" s="107">
        <f t="shared" si="295"/>
        <v>-1066203.4874892901</v>
      </c>
      <c r="BP276" s="107">
        <f t="shared" ref="BP276:CM276" si="296">BO281</f>
        <v>-2307492.7574892901</v>
      </c>
      <c r="BQ276" s="107">
        <f t="shared" si="296"/>
        <v>339148.3200000003</v>
      </c>
      <c r="BR276" s="107">
        <f t="shared" si="296"/>
        <v>-959540.90999999968</v>
      </c>
      <c r="BS276" s="107">
        <f t="shared" si="296"/>
        <v>-2058105.2799999998</v>
      </c>
      <c r="BT276" s="107">
        <f t="shared" si="296"/>
        <v>-2650126.7799999998</v>
      </c>
      <c r="BU276" s="107">
        <f t="shared" si="296"/>
        <v>-3356762.84</v>
      </c>
      <c r="BV276" s="107">
        <f t="shared" si="296"/>
        <v>-4141550.2399999998</v>
      </c>
      <c r="BW276" s="107">
        <f t="shared" si="296"/>
        <v>-2663180.8899999997</v>
      </c>
      <c r="BX276" s="107">
        <f t="shared" si="296"/>
        <v>-1431275.0899999996</v>
      </c>
      <c r="BY276" s="107">
        <f t="shared" si="296"/>
        <v>310968.61000000034</v>
      </c>
      <c r="BZ276" s="107">
        <f t="shared" si="296"/>
        <v>-4834943.7699999996</v>
      </c>
      <c r="CA276" s="107">
        <f t="shared" si="296"/>
        <v>-4689353.72</v>
      </c>
      <c r="CB276" s="107">
        <f t="shared" si="296"/>
        <v>-3646347.67</v>
      </c>
      <c r="CC276" s="107">
        <f t="shared" si="296"/>
        <v>-1586491.7100000004</v>
      </c>
      <c r="CD276" s="107">
        <f t="shared" si="296"/>
        <v>-1165726.3300000005</v>
      </c>
      <c r="CE276" s="107">
        <f t="shared" si="296"/>
        <v>-312904.6400000006</v>
      </c>
      <c r="CF276" s="107">
        <f t="shared" si="296"/>
        <v>-981689.51000000059</v>
      </c>
      <c r="CG276" s="107">
        <f t="shared" si="296"/>
        <v>-746076.47000000055</v>
      </c>
      <c r="CH276" s="107">
        <f t="shared" si="296"/>
        <v>-2468886.2000000007</v>
      </c>
      <c r="CI276" s="107">
        <f t="shared" si="296"/>
        <v>-864552.65000000061</v>
      </c>
      <c r="CJ276" s="107">
        <f t="shared" si="296"/>
        <v>1652632.3499999994</v>
      </c>
      <c r="CK276" s="107">
        <f t="shared" si="296"/>
        <v>1652632.3499999994</v>
      </c>
      <c r="CL276" s="107">
        <f t="shared" si="296"/>
        <v>1652632.3499999994</v>
      </c>
      <c r="CM276" s="107">
        <f t="shared" si="296"/>
        <v>1652632.3499999994</v>
      </c>
    </row>
    <row r="277" spans="1:91" x14ac:dyDescent="0.2">
      <c r="A277" s="113"/>
      <c r="B277" s="108" t="s">
        <v>252</v>
      </c>
      <c r="C277" s="114"/>
      <c r="D277" s="251">
        <v>0</v>
      </c>
      <c r="E277" s="251">
        <v>0</v>
      </c>
      <c r="F277" s="251">
        <v>0</v>
      </c>
      <c r="G277" s="251">
        <v>0</v>
      </c>
      <c r="H277" s="251">
        <v>0</v>
      </c>
      <c r="I277" s="251">
        <v>0</v>
      </c>
      <c r="J277" s="251">
        <v>0</v>
      </c>
      <c r="K277" s="251">
        <v>0</v>
      </c>
      <c r="L277" s="251">
        <v>0</v>
      </c>
      <c r="M277" s="251">
        <v>0</v>
      </c>
      <c r="N277" s="251">
        <v>0</v>
      </c>
      <c r="O277" s="251">
        <v>0</v>
      </c>
      <c r="P277" s="251">
        <v>0</v>
      </c>
      <c r="Q277" s="251">
        <v>0</v>
      </c>
      <c r="R277" s="251">
        <v>0</v>
      </c>
      <c r="S277" s="251">
        <v>0</v>
      </c>
      <c r="T277" s="251">
        <v>0</v>
      </c>
      <c r="U277" s="251">
        <v>0</v>
      </c>
      <c r="V277" s="251">
        <v>0</v>
      </c>
      <c r="W277" s="251">
        <v>0</v>
      </c>
      <c r="X277" s="251">
        <v>0</v>
      </c>
      <c r="Y277" s="251">
        <v>0</v>
      </c>
      <c r="Z277" s="251">
        <v>0</v>
      </c>
      <c r="AA277" s="251">
        <v>0</v>
      </c>
      <c r="AB277" s="251">
        <v>0</v>
      </c>
      <c r="AC277" s="251">
        <v>0</v>
      </c>
      <c r="AD277" s="251">
        <v>0</v>
      </c>
      <c r="AE277" s="251">
        <v>0</v>
      </c>
      <c r="AF277" s="251">
        <v>0</v>
      </c>
      <c r="AG277" s="251">
        <v>0</v>
      </c>
      <c r="AH277" s="251">
        <v>0</v>
      </c>
      <c r="AI277" s="251">
        <v>0</v>
      </c>
      <c r="AJ277" s="251">
        <v>0</v>
      </c>
      <c r="AK277" s="251">
        <v>0</v>
      </c>
      <c r="AL277" s="251">
        <v>0</v>
      </c>
      <c r="AM277" s="251">
        <v>0</v>
      </c>
      <c r="AN277" s="251">
        <v>0</v>
      </c>
      <c r="AO277" s="251">
        <v>0</v>
      </c>
      <c r="AP277" s="251">
        <v>0</v>
      </c>
      <c r="AQ277" s="251">
        <v>0</v>
      </c>
      <c r="AR277" s="251">
        <v>0</v>
      </c>
      <c r="AS277" s="251">
        <v>0</v>
      </c>
      <c r="AT277" s="251">
        <v>0</v>
      </c>
      <c r="AU277" s="251">
        <v>0</v>
      </c>
      <c r="AV277" s="251">
        <v>0</v>
      </c>
      <c r="AW277" s="251">
        <v>0</v>
      </c>
      <c r="AX277" s="251">
        <v>0</v>
      </c>
      <c r="AY277" s="251">
        <v>0</v>
      </c>
      <c r="AZ277" s="251">
        <v>0</v>
      </c>
      <c r="BA277" s="251">
        <v>0</v>
      </c>
      <c r="BB277" s="251">
        <v>0</v>
      </c>
      <c r="BC277" s="251">
        <v>0</v>
      </c>
      <c r="BD277" s="251">
        <v>0</v>
      </c>
      <c r="BE277" s="251">
        <v>0</v>
      </c>
      <c r="BF277" s="251">
        <v>0</v>
      </c>
      <c r="BG277" s="251">
        <v>0</v>
      </c>
      <c r="BH277" s="251">
        <v>0</v>
      </c>
      <c r="BI277" s="251">
        <v>0</v>
      </c>
      <c r="BJ277" s="251">
        <v>0</v>
      </c>
      <c r="BK277" s="251">
        <v>0</v>
      </c>
      <c r="BL277" s="251">
        <v>0</v>
      </c>
      <c r="BM277" s="251">
        <v>0</v>
      </c>
      <c r="BN277" s="251">
        <v>0</v>
      </c>
      <c r="BO277" s="251">
        <v>0</v>
      </c>
      <c r="BP277" s="251">
        <v>1228691.9774892901</v>
      </c>
      <c r="BQ277" s="251">
        <v>0</v>
      </c>
      <c r="BR277" s="251">
        <v>0</v>
      </c>
      <c r="BS277" s="251">
        <v>0</v>
      </c>
      <c r="BT277" s="251">
        <v>0</v>
      </c>
      <c r="BU277" s="251">
        <v>0</v>
      </c>
      <c r="BV277" s="251">
        <v>0</v>
      </c>
      <c r="BW277" s="251">
        <v>0</v>
      </c>
      <c r="BX277" s="251">
        <v>0</v>
      </c>
      <c r="BY277" s="251">
        <v>0</v>
      </c>
      <c r="BZ277" s="251">
        <v>0</v>
      </c>
      <c r="CA277" s="251">
        <v>0</v>
      </c>
      <c r="CB277" s="251">
        <v>1431275.0899999996</v>
      </c>
      <c r="CC277" s="251">
        <v>0</v>
      </c>
      <c r="CD277" s="251">
        <v>0</v>
      </c>
      <c r="CE277" s="251">
        <v>0</v>
      </c>
      <c r="CF277" s="251">
        <v>0</v>
      </c>
      <c r="CG277" s="251">
        <v>0</v>
      </c>
      <c r="CH277" s="251">
        <v>0</v>
      </c>
      <c r="CI277" s="251">
        <v>0</v>
      </c>
      <c r="CJ277" s="251"/>
      <c r="CK277" s="251"/>
      <c r="CL277" s="251"/>
      <c r="CM277" s="251"/>
    </row>
    <row r="278" spans="1:91" x14ac:dyDescent="0.2">
      <c r="A278" s="113"/>
      <c r="B278" s="108" t="s">
        <v>281</v>
      </c>
      <c r="C278" s="114"/>
      <c r="D278" s="251">
        <v>0</v>
      </c>
      <c r="E278" s="251">
        <v>0</v>
      </c>
      <c r="F278" s="251">
        <v>0</v>
      </c>
      <c r="G278" s="251">
        <v>0</v>
      </c>
      <c r="H278" s="251">
        <v>0</v>
      </c>
      <c r="I278" s="251">
        <v>0</v>
      </c>
      <c r="J278" s="251">
        <v>0</v>
      </c>
      <c r="K278" s="251">
        <v>0</v>
      </c>
      <c r="L278" s="251">
        <v>0</v>
      </c>
      <c r="M278" s="251">
        <v>0</v>
      </c>
      <c r="N278" s="251">
        <v>0</v>
      </c>
      <c r="O278" s="251">
        <v>0</v>
      </c>
      <c r="P278" s="251">
        <v>0</v>
      </c>
      <c r="Q278" s="251">
        <v>0</v>
      </c>
      <c r="R278" s="251">
        <v>0</v>
      </c>
      <c r="S278" s="251">
        <v>0</v>
      </c>
      <c r="T278" s="251">
        <v>0</v>
      </c>
      <c r="U278" s="251">
        <v>0</v>
      </c>
      <c r="V278" s="251">
        <v>0</v>
      </c>
      <c r="W278" s="251">
        <v>0</v>
      </c>
      <c r="X278" s="251">
        <v>0</v>
      </c>
      <c r="Y278" s="251">
        <v>0</v>
      </c>
      <c r="Z278" s="251">
        <v>0</v>
      </c>
      <c r="AA278" s="251">
        <v>0</v>
      </c>
      <c r="AB278" s="251">
        <v>0</v>
      </c>
      <c r="AC278" s="251">
        <v>0</v>
      </c>
      <c r="AD278" s="251">
        <v>0</v>
      </c>
      <c r="AE278" s="251">
        <v>0</v>
      </c>
      <c r="AF278" s="251">
        <v>0</v>
      </c>
      <c r="AG278" s="251">
        <v>0</v>
      </c>
      <c r="AH278" s="251">
        <v>0</v>
      </c>
      <c r="AI278" s="251">
        <v>0</v>
      </c>
      <c r="AJ278" s="251">
        <v>0</v>
      </c>
      <c r="AK278" s="251">
        <v>0</v>
      </c>
      <c r="AL278" s="251">
        <v>0</v>
      </c>
      <c r="AM278" s="251">
        <v>0</v>
      </c>
      <c r="AN278" s="251">
        <v>0</v>
      </c>
      <c r="AO278" s="251">
        <v>0</v>
      </c>
      <c r="AP278" s="251">
        <v>0</v>
      </c>
      <c r="AQ278" s="251">
        <v>0</v>
      </c>
      <c r="AR278" s="251">
        <v>0</v>
      </c>
      <c r="AS278" s="251">
        <v>0</v>
      </c>
      <c r="AT278" s="251">
        <v>0</v>
      </c>
      <c r="AU278" s="251">
        <v>0</v>
      </c>
      <c r="AV278" s="251">
        <v>0</v>
      </c>
      <c r="AW278" s="251">
        <v>0</v>
      </c>
      <c r="AX278" s="251">
        <v>0</v>
      </c>
      <c r="AY278" s="251">
        <v>0</v>
      </c>
      <c r="AZ278" s="251">
        <v>0</v>
      </c>
      <c r="BA278" s="251">
        <v>0</v>
      </c>
      <c r="BB278" s="251">
        <v>0</v>
      </c>
      <c r="BC278" s="251">
        <v>0</v>
      </c>
      <c r="BD278" s="251">
        <v>0</v>
      </c>
      <c r="BE278" s="251">
        <v>0</v>
      </c>
      <c r="BF278" s="251">
        <v>0</v>
      </c>
      <c r="BG278" s="251">
        <v>0</v>
      </c>
      <c r="BH278" s="251">
        <v>0</v>
      </c>
      <c r="BI278" s="251">
        <v>0</v>
      </c>
      <c r="BJ278" s="251">
        <v>0</v>
      </c>
      <c r="BK278" s="251">
        <v>0</v>
      </c>
      <c r="BL278" s="251">
        <v>144662.03251071001</v>
      </c>
      <c r="BM278" s="251">
        <v>0</v>
      </c>
      <c r="BN278" s="251">
        <v>0</v>
      </c>
      <c r="BO278" s="251">
        <v>0</v>
      </c>
      <c r="BP278" s="251">
        <v>0</v>
      </c>
      <c r="BQ278" s="251">
        <v>0</v>
      </c>
      <c r="BR278" s="251">
        <v>0</v>
      </c>
      <c r="BS278" s="251">
        <v>0</v>
      </c>
      <c r="BT278" s="251">
        <v>0</v>
      </c>
      <c r="BU278" s="251">
        <v>0</v>
      </c>
      <c r="BV278" s="251">
        <v>0</v>
      </c>
      <c r="BW278" s="251">
        <v>0</v>
      </c>
      <c r="BX278" s="251">
        <v>0</v>
      </c>
      <c r="BY278" s="251">
        <v>0</v>
      </c>
      <c r="BZ278" s="251">
        <v>0</v>
      </c>
      <c r="CA278" s="251">
        <v>0</v>
      </c>
      <c r="CB278" s="251">
        <v>0</v>
      </c>
      <c r="CC278" s="251">
        <v>0</v>
      </c>
      <c r="CD278" s="251">
        <v>0</v>
      </c>
      <c r="CE278" s="251">
        <v>0</v>
      </c>
      <c r="CF278" s="251">
        <v>0</v>
      </c>
      <c r="CG278" s="251">
        <v>0</v>
      </c>
      <c r="CH278" s="251">
        <v>0</v>
      </c>
      <c r="CI278" s="251">
        <v>0</v>
      </c>
      <c r="CJ278" s="251"/>
      <c r="CK278" s="251"/>
      <c r="CL278" s="251"/>
      <c r="CM278" s="251"/>
    </row>
    <row r="279" spans="1:91" x14ac:dyDescent="0.2">
      <c r="A279" s="108"/>
      <c r="B279" s="108" t="s">
        <v>264</v>
      </c>
      <c r="C279" s="116"/>
      <c r="D279" s="251">
        <v>0</v>
      </c>
      <c r="E279" s="251">
        <v>0</v>
      </c>
      <c r="F279" s="251">
        <v>0</v>
      </c>
      <c r="G279" s="251">
        <v>0</v>
      </c>
      <c r="H279" s="251">
        <v>0</v>
      </c>
      <c r="I279" s="251">
        <v>0</v>
      </c>
      <c r="J279" s="251">
        <v>0</v>
      </c>
      <c r="K279" s="251">
        <v>0</v>
      </c>
      <c r="L279" s="251">
        <v>0</v>
      </c>
      <c r="M279" s="251">
        <v>0</v>
      </c>
      <c r="N279" s="251">
        <v>0</v>
      </c>
      <c r="O279" s="251">
        <v>0</v>
      </c>
      <c r="P279" s="251">
        <v>0</v>
      </c>
      <c r="Q279" s="251">
        <v>0</v>
      </c>
      <c r="R279" s="251">
        <v>0</v>
      </c>
      <c r="S279" s="251">
        <v>0</v>
      </c>
      <c r="T279" s="251">
        <v>0</v>
      </c>
      <c r="U279" s="251">
        <v>0</v>
      </c>
      <c r="V279" s="251">
        <v>0</v>
      </c>
      <c r="W279" s="251">
        <v>0</v>
      </c>
      <c r="X279" s="251">
        <v>0</v>
      </c>
      <c r="Y279" s="251">
        <v>0</v>
      </c>
      <c r="Z279" s="251">
        <v>0</v>
      </c>
      <c r="AA279" s="251">
        <v>0</v>
      </c>
      <c r="AB279" s="251">
        <v>0</v>
      </c>
      <c r="AC279" s="251">
        <v>0</v>
      </c>
      <c r="AD279" s="251">
        <v>0</v>
      </c>
      <c r="AE279" s="251">
        <v>0</v>
      </c>
      <c r="AF279" s="251">
        <v>0</v>
      </c>
      <c r="AG279" s="251">
        <v>0</v>
      </c>
      <c r="AH279" s="251">
        <v>0</v>
      </c>
      <c r="AI279" s="251">
        <v>0</v>
      </c>
      <c r="AJ279" s="251">
        <v>0</v>
      </c>
      <c r="AK279" s="251">
        <v>0</v>
      </c>
      <c r="AL279" s="251">
        <v>0</v>
      </c>
      <c r="AM279" s="251">
        <v>0</v>
      </c>
      <c r="AN279" s="251">
        <v>0</v>
      </c>
      <c r="AO279" s="251">
        <v>0</v>
      </c>
      <c r="AP279" s="251">
        <v>0</v>
      </c>
      <c r="AQ279" s="251">
        <v>0</v>
      </c>
      <c r="AR279" s="251">
        <v>0</v>
      </c>
      <c r="AS279" s="251">
        <v>0</v>
      </c>
      <c r="AT279" s="251">
        <v>0</v>
      </c>
      <c r="AU279" s="251">
        <v>0</v>
      </c>
      <c r="AV279" s="251">
        <v>0</v>
      </c>
      <c r="AW279" s="251">
        <v>0</v>
      </c>
      <c r="AX279" s="251">
        <v>0</v>
      </c>
      <c r="AY279" s="251">
        <v>0</v>
      </c>
      <c r="AZ279" s="251">
        <v>0</v>
      </c>
      <c r="BA279" s="251">
        <v>0</v>
      </c>
      <c r="BB279" s="251">
        <v>0</v>
      </c>
      <c r="BC279" s="251">
        <v>0</v>
      </c>
      <c r="BD279" s="251">
        <v>0</v>
      </c>
      <c r="BE279" s="251">
        <v>0</v>
      </c>
      <c r="BF279" s="251">
        <v>0</v>
      </c>
      <c r="BG279" s="251">
        <v>0</v>
      </c>
      <c r="BH279" s="251">
        <v>0</v>
      </c>
      <c r="BI279" s="251">
        <v>0</v>
      </c>
      <c r="BJ279" s="251">
        <v>0</v>
      </c>
      <c r="BK279" s="251">
        <v>-1373354.01</v>
      </c>
      <c r="BL279" s="251">
        <v>2139070.36</v>
      </c>
      <c r="BM279" s="251">
        <v>-923402.33</v>
      </c>
      <c r="BN279" s="251">
        <v>-1053179.54</v>
      </c>
      <c r="BO279" s="251">
        <v>-1241289.27</v>
      </c>
      <c r="BP279" s="251">
        <v>1417949.1</v>
      </c>
      <c r="BQ279" s="251">
        <v>-1298689.23</v>
      </c>
      <c r="BR279" s="251">
        <v>-1098564.3700000001</v>
      </c>
      <c r="BS279" s="251">
        <v>-592021.5</v>
      </c>
      <c r="BT279" s="251">
        <v>-706636.06</v>
      </c>
      <c r="BU279" s="251">
        <v>-784787.4</v>
      </c>
      <c r="BV279" s="251">
        <v>1478369.35</v>
      </c>
      <c r="BW279" s="251">
        <v>1231905.8</v>
      </c>
      <c r="BX279" s="109">
        <f>'FPC Sch 7'!C38</f>
        <v>1742243.7</v>
      </c>
      <c r="BY279" s="109">
        <f>'FPC Sch 7'!D38</f>
        <v>-5145912.38</v>
      </c>
      <c r="BZ279" s="109">
        <f>'FPC Sch 7'!E38</f>
        <v>145590.04999999999</v>
      </c>
      <c r="CA279" s="109">
        <f>'FPC Sch 7'!F38</f>
        <v>1043006.05</v>
      </c>
      <c r="CB279" s="109">
        <f>'FPC Sch 7'!G38</f>
        <v>628580.87</v>
      </c>
      <c r="CC279" s="109">
        <f>'FPC Sch 7'!H38</f>
        <v>420765.38</v>
      </c>
      <c r="CD279" s="109">
        <f>'FPC Sch 7'!I38</f>
        <v>852821.69</v>
      </c>
      <c r="CE279" s="109">
        <f>'FPC Sch 7'!J38</f>
        <v>-668784.87</v>
      </c>
      <c r="CF279" s="109">
        <f>'FPC Sch 7'!K38</f>
        <v>235613.04</v>
      </c>
      <c r="CG279" s="109">
        <f>'FPC Sch 7'!L38</f>
        <v>-1722809.73</v>
      </c>
      <c r="CH279" s="109">
        <f>'FPC Sch 7'!M38</f>
        <v>1604333.55</v>
      </c>
      <c r="CI279" s="109">
        <f>'FPC Sch 7'!N38</f>
        <v>2517185</v>
      </c>
      <c r="CJ279" s="109"/>
      <c r="CK279" s="109"/>
      <c r="CL279" s="251"/>
      <c r="CM279" s="251"/>
    </row>
    <row r="280" spans="1:91" x14ac:dyDescent="0.2">
      <c r="B280" s="39" t="s">
        <v>254</v>
      </c>
      <c r="D280" s="110">
        <f t="shared" ref="D280:AI280" si="297">SUM(D277:D279)</f>
        <v>0</v>
      </c>
      <c r="E280" s="110">
        <f t="shared" si="297"/>
        <v>0</v>
      </c>
      <c r="F280" s="110">
        <f t="shared" si="297"/>
        <v>0</v>
      </c>
      <c r="G280" s="110">
        <f t="shared" si="297"/>
        <v>0</v>
      </c>
      <c r="H280" s="110">
        <f t="shared" si="297"/>
        <v>0</v>
      </c>
      <c r="I280" s="110">
        <f t="shared" si="297"/>
        <v>0</v>
      </c>
      <c r="J280" s="110">
        <f t="shared" si="297"/>
        <v>0</v>
      </c>
      <c r="K280" s="110">
        <f t="shared" si="297"/>
        <v>0</v>
      </c>
      <c r="L280" s="110">
        <f t="shared" si="297"/>
        <v>0</v>
      </c>
      <c r="M280" s="110">
        <f t="shared" si="297"/>
        <v>0</v>
      </c>
      <c r="N280" s="110">
        <f t="shared" si="297"/>
        <v>0</v>
      </c>
      <c r="O280" s="110">
        <f t="shared" si="297"/>
        <v>0</v>
      </c>
      <c r="P280" s="110">
        <f t="shared" si="297"/>
        <v>0</v>
      </c>
      <c r="Q280" s="110">
        <f t="shared" si="297"/>
        <v>0</v>
      </c>
      <c r="R280" s="110">
        <f t="shared" si="297"/>
        <v>0</v>
      </c>
      <c r="S280" s="110">
        <f t="shared" si="297"/>
        <v>0</v>
      </c>
      <c r="T280" s="110">
        <f t="shared" si="297"/>
        <v>0</v>
      </c>
      <c r="U280" s="110">
        <f t="shared" si="297"/>
        <v>0</v>
      </c>
      <c r="V280" s="110">
        <f t="shared" si="297"/>
        <v>0</v>
      </c>
      <c r="W280" s="110">
        <f t="shared" si="297"/>
        <v>0</v>
      </c>
      <c r="X280" s="110">
        <f t="shared" si="297"/>
        <v>0</v>
      </c>
      <c r="Y280" s="110">
        <f t="shared" si="297"/>
        <v>0</v>
      </c>
      <c r="Z280" s="110">
        <f t="shared" si="297"/>
        <v>0</v>
      </c>
      <c r="AA280" s="110">
        <f t="shared" si="297"/>
        <v>0</v>
      </c>
      <c r="AB280" s="110">
        <f t="shared" si="297"/>
        <v>0</v>
      </c>
      <c r="AC280" s="110">
        <f t="shared" si="297"/>
        <v>0</v>
      </c>
      <c r="AD280" s="110">
        <f t="shared" si="297"/>
        <v>0</v>
      </c>
      <c r="AE280" s="110">
        <f t="shared" si="297"/>
        <v>0</v>
      </c>
      <c r="AF280" s="110">
        <f t="shared" si="297"/>
        <v>0</v>
      </c>
      <c r="AG280" s="110">
        <f t="shared" si="297"/>
        <v>0</v>
      </c>
      <c r="AH280" s="110">
        <f t="shared" si="297"/>
        <v>0</v>
      </c>
      <c r="AI280" s="110">
        <f t="shared" si="297"/>
        <v>0</v>
      </c>
      <c r="AJ280" s="110">
        <f t="shared" ref="AJ280:BO280" si="298">SUM(AJ277:AJ279)</f>
        <v>0</v>
      </c>
      <c r="AK280" s="110">
        <f t="shared" si="298"/>
        <v>0</v>
      </c>
      <c r="AL280" s="110">
        <f t="shared" si="298"/>
        <v>0</v>
      </c>
      <c r="AM280" s="110">
        <f t="shared" si="298"/>
        <v>0</v>
      </c>
      <c r="AN280" s="110">
        <f t="shared" si="298"/>
        <v>0</v>
      </c>
      <c r="AO280" s="110">
        <f t="shared" si="298"/>
        <v>0</v>
      </c>
      <c r="AP280" s="110">
        <f t="shared" si="298"/>
        <v>0</v>
      </c>
      <c r="AQ280" s="110">
        <f t="shared" si="298"/>
        <v>0</v>
      </c>
      <c r="AR280" s="110">
        <f t="shared" si="298"/>
        <v>0</v>
      </c>
      <c r="AS280" s="110">
        <f t="shared" si="298"/>
        <v>0</v>
      </c>
      <c r="AT280" s="110">
        <f t="shared" si="298"/>
        <v>0</v>
      </c>
      <c r="AU280" s="110">
        <f t="shared" si="298"/>
        <v>0</v>
      </c>
      <c r="AV280" s="110">
        <f t="shared" si="298"/>
        <v>0</v>
      </c>
      <c r="AW280" s="110">
        <f t="shared" si="298"/>
        <v>0</v>
      </c>
      <c r="AX280" s="110">
        <f t="shared" si="298"/>
        <v>0</v>
      </c>
      <c r="AY280" s="110">
        <f t="shared" si="298"/>
        <v>0</v>
      </c>
      <c r="AZ280" s="110">
        <f t="shared" si="298"/>
        <v>0</v>
      </c>
      <c r="BA280" s="110">
        <f t="shared" si="298"/>
        <v>0</v>
      </c>
      <c r="BB280" s="110">
        <f t="shared" si="298"/>
        <v>0</v>
      </c>
      <c r="BC280" s="110">
        <f t="shared" si="298"/>
        <v>0</v>
      </c>
      <c r="BD280" s="110">
        <f t="shared" si="298"/>
        <v>0</v>
      </c>
      <c r="BE280" s="110">
        <f t="shared" si="298"/>
        <v>0</v>
      </c>
      <c r="BF280" s="110">
        <f t="shared" si="298"/>
        <v>0</v>
      </c>
      <c r="BG280" s="110">
        <f t="shared" si="298"/>
        <v>0</v>
      </c>
      <c r="BH280" s="110">
        <f t="shared" si="298"/>
        <v>0</v>
      </c>
      <c r="BI280" s="110">
        <f t="shared" si="298"/>
        <v>0</v>
      </c>
      <c r="BJ280" s="110">
        <f t="shared" si="298"/>
        <v>0</v>
      </c>
      <c r="BK280" s="110">
        <f t="shared" si="298"/>
        <v>-1373354.01</v>
      </c>
      <c r="BL280" s="110">
        <f t="shared" si="298"/>
        <v>2283732.3925107098</v>
      </c>
      <c r="BM280" s="110">
        <f t="shared" si="298"/>
        <v>-923402.33</v>
      </c>
      <c r="BN280" s="110">
        <f t="shared" si="298"/>
        <v>-1053179.54</v>
      </c>
      <c r="BO280" s="110">
        <f t="shared" si="298"/>
        <v>-1241289.27</v>
      </c>
      <c r="BP280" s="110">
        <f t="shared" ref="BP280:CM280" si="299">SUM(BP277:BP279)</f>
        <v>2646641.0774892904</v>
      </c>
      <c r="BQ280" s="110">
        <f t="shared" si="299"/>
        <v>-1298689.23</v>
      </c>
      <c r="BR280" s="110">
        <f t="shared" si="299"/>
        <v>-1098564.3700000001</v>
      </c>
      <c r="BS280" s="110">
        <f t="shared" si="299"/>
        <v>-592021.5</v>
      </c>
      <c r="BT280" s="110">
        <f t="shared" si="299"/>
        <v>-706636.06</v>
      </c>
      <c r="BU280" s="110">
        <f t="shared" si="299"/>
        <v>-784787.4</v>
      </c>
      <c r="BV280" s="110">
        <f t="shared" si="299"/>
        <v>1478369.35</v>
      </c>
      <c r="BW280" s="110">
        <f t="shared" si="299"/>
        <v>1231905.8</v>
      </c>
      <c r="BX280" s="110">
        <f t="shared" si="299"/>
        <v>1742243.7</v>
      </c>
      <c r="BY280" s="110">
        <f t="shared" si="299"/>
        <v>-5145912.38</v>
      </c>
      <c r="BZ280" s="110">
        <f t="shared" si="299"/>
        <v>145590.04999999999</v>
      </c>
      <c r="CA280" s="110">
        <f t="shared" si="299"/>
        <v>1043006.05</v>
      </c>
      <c r="CB280" s="110">
        <f t="shared" si="299"/>
        <v>2059855.9599999995</v>
      </c>
      <c r="CC280" s="110">
        <f t="shared" si="299"/>
        <v>420765.38</v>
      </c>
      <c r="CD280" s="110">
        <f t="shared" si="299"/>
        <v>852821.69</v>
      </c>
      <c r="CE280" s="110">
        <f t="shared" si="299"/>
        <v>-668784.87</v>
      </c>
      <c r="CF280" s="110">
        <f t="shared" si="299"/>
        <v>235613.04</v>
      </c>
      <c r="CG280" s="110">
        <f t="shared" si="299"/>
        <v>-1722809.73</v>
      </c>
      <c r="CH280" s="110">
        <f t="shared" si="299"/>
        <v>1604333.55</v>
      </c>
      <c r="CI280" s="110">
        <f t="shared" si="299"/>
        <v>2517185</v>
      </c>
      <c r="CJ280" s="110">
        <f t="shared" si="299"/>
        <v>0</v>
      </c>
      <c r="CK280" s="110">
        <f t="shared" si="299"/>
        <v>0</v>
      </c>
      <c r="CL280" s="110">
        <f t="shared" si="299"/>
        <v>0</v>
      </c>
      <c r="CM280" s="110">
        <f t="shared" si="299"/>
        <v>0</v>
      </c>
    </row>
    <row r="281" spans="1:91" x14ac:dyDescent="0.2">
      <c r="B281" s="39" t="s">
        <v>255</v>
      </c>
      <c r="D281" s="107">
        <f t="shared" ref="D281:AI281" si="300">D276+D280</f>
        <v>0</v>
      </c>
      <c r="E281" s="107">
        <f t="shared" si="300"/>
        <v>0</v>
      </c>
      <c r="F281" s="107">
        <f t="shared" si="300"/>
        <v>0</v>
      </c>
      <c r="G281" s="107">
        <f t="shared" si="300"/>
        <v>0</v>
      </c>
      <c r="H281" s="107">
        <f t="shared" si="300"/>
        <v>0</v>
      </c>
      <c r="I281" s="107">
        <f t="shared" si="300"/>
        <v>0</v>
      </c>
      <c r="J281" s="107">
        <f t="shared" si="300"/>
        <v>0</v>
      </c>
      <c r="K281" s="107">
        <f t="shared" si="300"/>
        <v>0</v>
      </c>
      <c r="L281" s="107">
        <f t="shared" si="300"/>
        <v>0</v>
      </c>
      <c r="M281" s="107">
        <f t="shared" si="300"/>
        <v>0</v>
      </c>
      <c r="N281" s="107">
        <f t="shared" si="300"/>
        <v>0</v>
      </c>
      <c r="O281" s="107">
        <f t="shared" si="300"/>
        <v>0</v>
      </c>
      <c r="P281" s="107">
        <f t="shared" si="300"/>
        <v>0</v>
      </c>
      <c r="Q281" s="107">
        <f t="shared" si="300"/>
        <v>0</v>
      </c>
      <c r="R281" s="107">
        <f t="shared" si="300"/>
        <v>0</v>
      </c>
      <c r="S281" s="107">
        <f t="shared" si="300"/>
        <v>0</v>
      </c>
      <c r="T281" s="107">
        <f t="shared" si="300"/>
        <v>0</v>
      </c>
      <c r="U281" s="107">
        <f t="shared" si="300"/>
        <v>0</v>
      </c>
      <c r="V281" s="107">
        <f t="shared" si="300"/>
        <v>0</v>
      </c>
      <c r="W281" s="107">
        <f t="shared" si="300"/>
        <v>0</v>
      </c>
      <c r="X281" s="107">
        <f t="shared" si="300"/>
        <v>0</v>
      </c>
      <c r="Y281" s="107">
        <f t="shared" si="300"/>
        <v>0</v>
      </c>
      <c r="Z281" s="107">
        <f t="shared" si="300"/>
        <v>0</v>
      </c>
      <c r="AA281" s="107">
        <f t="shared" si="300"/>
        <v>0</v>
      </c>
      <c r="AB281" s="107">
        <f t="shared" si="300"/>
        <v>0</v>
      </c>
      <c r="AC281" s="107">
        <f t="shared" si="300"/>
        <v>0</v>
      </c>
      <c r="AD281" s="107">
        <f t="shared" si="300"/>
        <v>0</v>
      </c>
      <c r="AE281" s="107">
        <f t="shared" si="300"/>
        <v>0</v>
      </c>
      <c r="AF281" s="107">
        <f t="shared" si="300"/>
        <v>0</v>
      </c>
      <c r="AG281" s="107">
        <f t="shared" si="300"/>
        <v>0</v>
      </c>
      <c r="AH281" s="107">
        <f t="shared" si="300"/>
        <v>0</v>
      </c>
      <c r="AI281" s="107">
        <f t="shared" si="300"/>
        <v>0</v>
      </c>
      <c r="AJ281" s="107">
        <f t="shared" ref="AJ281:BO281" si="301">AJ276+AJ280</f>
        <v>0</v>
      </c>
      <c r="AK281" s="107">
        <f t="shared" si="301"/>
        <v>0</v>
      </c>
      <c r="AL281" s="107">
        <f t="shared" si="301"/>
        <v>0</v>
      </c>
      <c r="AM281" s="107">
        <f t="shared" si="301"/>
        <v>0</v>
      </c>
      <c r="AN281" s="107">
        <f t="shared" si="301"/>
        <v>0</v>
      </c>
      <c r="AO281" s="107">
        <f t="shared" si="301"/>
        <v>0</v>
      </c>
      <c r="AP281" s="107">
        <f t="shared" si="301"/>
        <v>0</v>
      </c>
      <c r="AQ281" s="107">
        <f t="shared" si="301"/>
        <v>0</v>
      </c>
      <c r="AR281" s="107">
        <f t="shared" si="301"/>
        <v>0</v>
      </c>
      <c r="AS281" s="107">
        <f t="shared" si="301"/>
        <v>0</v>
      </c>
      <c r="AT281" s="107">
        <f t="shared" si="301"/>
        <v>0</v>
      </c>
      <c r="AU281" s="107">
        <f t="shared" si="301"/>
        <v>0</v>
      </c>
      <c r="AV281" s="107">
        <f t="shared" si="301"/>
        <v>0</v>
      </c>
      <c r="AW281" s="107">
        <f t="shared" si="301"/>
        <v>0</v>
      </c>
      <c r="AX281" s="107">
        <f t="shared" si="301"/>
        <v>0</v>
      </c>
      <c r="AY281" s="107">
        <f t="shared" si="301"/>
        <v>0</v>
      </c>
      <c r="AZ281" s="107">
        <f t="shared" si="301"/>
        <v>0</v>
      </c>
      <c r="BA281" s="107">
        <f t="shared" si="301"/>
        <v>0</v>
      </c>
      <c r="BB281" s="107">
        <f t="shared" si="301"/>
        <v>0</v>
      </c>
      <c r="BC281" s="107">
        <f t="shared" si="301"/>
        <v>0</v>
      </c>
      <c r="BD281" s="107">
        <f t="shared" si="301"/>
        <v>0</v>
      </c>
      <c r="BE281" s="107">
        <f t="shared" si="301"/>
        <v>0</v>
      </c>
      <c r="BF281" s="107">
        <f t="shared" si="301"/>
        <v>0</v>
      </c>
      <c r="BG281" s="107">
        <f t="shared" si="301"/>
        <v>0</v>
      </c>
      <c r="BH281" s="107">
        <f t="shared" si="301"/>
        <v>0</v>
      </c>
      <c r="BI281" s="107">
        <f t="shared" si="301"/>
        <v>0</v>
      </c>
      <c r="BJ281" s="107">
        <f t="shared" si="301"/>
        <v>0</v>
      </c>
      <c r="BK281" s="107">
        <f t="shared" si="301"/>
        <v>-1373354.01</v>
      </c>
      <c r="BL281" s="107">
        <f t="shared" si="301"/>
        <v>910378.38251070981</v>
      </c>
      <c r="BM281" s="107">
        <f t="shared" si="301"/>
        <v>-13023.947489290149</v>
      </c>
      <c r="BN281" s="107">
        <f t="shared" si="301"/>
        <v>-1066203.4874892901</v>
      </c>
      <c r="BO281" s="107">
        <f t="shared" si="301"/>
        <v>-2307492.7574892901</v>
      </c>
      <c r="BP281" s="107">
        <f t="shared" ref="BP281:CM281" si="302">BP276+BP280</f>
        <v>339148.3200000003</v>
      </c>
      <c r="BQ281" s="107">
        <f t="shared" si="302"/>
        <v>-959540.90999999968</v>
      </c>
      <c r="BR281" s="107">
        <f t="shared" si="302"/>
        <v>-2058105.2799999998</v>
      </c>
      <c r="BS281" s="107">
        <f t="shared" si="302"/>
        <v>-2650126.7799999998</v>
      </c>
      <c r="BT281" s="107">
        <f t="shared" si="302"/>
        <v>-3356762.84</v>
      </c>
      <c r="BU281" s="107">
        <f t="shared" si="302"/>
        <v>-4141550.2399999998</v>
      </c>
      <c r="BV281" s="107">
        <f t="shared" si="302"/>
        <v>-2663180.8899999997</v>
      </c>
      <c r="BW281" s="107">
        <f t="shared" si="302"/>
        <v>-1431275.0899999996</v>
      </c>
      <c r="BX281" s="107">
        <f t="shared" si="302"/>
        <v>310968.61000000034</v>
      </c>
      <c r="BY281" s="107">
        <f t="shared" si="302"/>
        <v>-4834943.7699999996</v>
      </c>
      <c r="BZ281" s="107">
        <f t="shared" si="302"/>
        <v>-4689353.72</v>
      </c>
      <c r="CA281" s="107">
        <f t="shared" si="302"/>
        <v>-3646347.67</v>
      </c>
      <c r="CB281" s="107">
        <f t="shared" si="302"/>
        <v>-1586491.7100000004</v>
      </c>
      <c r="CC281" s="107">
        <f t="shared" si="302"/>
        <v>-1165726.3300000005</v>
      </c>
      <c r="CD281" s="107">
        <f t="shared" si="302"/>
        <v>-312904.6400000006</v>
      </c>
      <c r="CE281" s="107">
        <f t="shared" si="302"/>
        <v>-981689.51000000059</v>
      </c>
      <c r="CF281" s="107">
        <f t="shared" si="302"/>
        <v>-746076.47000000055</v>
      </c>
      <c r="CG281" s="107">
        <f t="shared" si="302"/>
        <v>-2468886.2000000007</v>
      </c>
      <c r="CH281" s="107">
        <f t="shared" si="302"/>
        <v>-864552.65000000061</v>
      </c>
      <c r="CI281" s="107">
        <f t="shared" si="302"/>
        <v>1652632.3499999994</v>
      </c>
      <c r="CJ281" s="107">
        <f t="shared" si="302"/>
        <v>1652632.3499999994</v>
      </c>
      <c r="CK281" s="107">
        <f t="shared" si="302"/>
        <v>1652632.3499999994</v>
      </c>
      <c r="CL281" s="107">
        <f t="shared" si="302"/>
        <v>1652632.3499999994</v>
      </c>
      <c r="CM281" s="107">
        <f t="shared" si="302"/>
        <v>1652632.3499999994</v>
      </c>
    </row>
    <row r="282" spans="1:91" x14ac:dyDescent="0.2"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  <c r="BV282" s="106"/>
      <c r="BW282" s="106"/>
      <c r="BX282" s="106"/>
      <c r="BY282" s="106"/>
      <c r="BZ282" s="106"/>
      <c r="CA282" s="106"/>
      <c r="CB282" s="106"/>
      <c r="CC282" s="106"/>
      <c r="CD282" s="106"/>
      <c r="CE282" s="106"/>
      <c r="CF282" s="106"/>
      <c r="CG282" s="106"/>
      <c r="CH282" s="106"/>
      <c r="CL282" s="25"/>
      <c r="CM282" s="25"/>
    </row>
    <row r="283" spans="1:91" x14ac:dyDescent="0.2">
      <c r="A283" s="98" t="s">
        <v>265</v>
      </c>
      <c r="C283" s="106">
        <v>18237251</v>
      </c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08"/>
      <c r="BA283" s="108"/>
      <c r="BB283" s="108"/>
      <c r="BC283" s="108"/>
      <c r="BD283" s="108"/>
      <c r="BE283" s="108"/>
      <c r="BF283" s="108"/>
      <c r="BG283" s="108"/>
      <c r="BH283" s="108"/>
      <c r="BI283" s="108"/>
      <c r="BJ283" s="108"/>
      <c r="BK283" s="108"/>
      <c r="BL283" s="108"/>
      <c r="BM283" s="108"/>
      <c r="BN283" s="108"/>
      <c r="BO283" s="108"/>
      <c r="BP283" s="108"/>
      <c r="BQ283" s="108"/>
      <c r="BR283" s="108"/>
      <c r="BS283" s="108"/>
      <c r="BT283" s="108"/>
      <c r="BU283" s="108"/>
      <c r="BV283" s="108"/>
      <c r="BW283" s="108"/>
      <c r="BX283" s="108"/>
      <c r="BY283" s="108"/>
      <c r="BZ283" s="108"/>
      <c r="CA283" s="108"/>
      <c r="CB283" s="108"/>
      <c r="CC283" s="108"/>
      <c r="CD283" s="108"/>
      <c r="CE283" s="108"/>
      <c r="CF283" s="108"/>
      <c r="CG283" s="108"/>
      <c r="CH283" s="108"/>
      <c r="CL283" s="25"/>
      <c r="CM283" s="25"/>
    </row>
    <row r="284" spans="1:91" x14ac:dyDescent="0.2">
      <c r="B284" s="39" t="s">
        <v>251</v>
      </c>
      <c r="C284" s="106">
        <v>25400651</v>
      </c>
      <c r="D284" s="107">
        <f t="shared" ref="D284:AI284" si="303">C289</f>
        <v>0</v>
      </c>
      <c r="E284" s="107">
        <f t="shared" si="303"/>
        <v>0</v>
      </c>
      <c r="F284" s="107">
        <f t="shared" si="303"/>
        <v>0</v>
      </c>
      <c r="G284" s="107">
        <f t="shared" si="303"/>
        <v>0</v>
      </c>
      <c r="H284" s="107">
        <f t="shared" si="303"/>
        <v>0</v>
      </c>
      <c r="I284" s="107">
        <f t="shared" si="303"/>
        <v>0</v>
      </c>
      <c r="J284" s="107">
        <f t="shared" si="303"/>
        <v>0</v>
      </c>
      <c r="K284" s="107">
        <f t="shared" si="303"/>
        <v>0</v>
      </c>
      <c r="L284" s="107">
        <f t="shared" si="303"/>
        <v>0</v>
      </c>
      <c r="M284" s="107">
        <f t="shared" si="303"/>
        <v>0</v>
      </c>
      <c r="N284" s="107">
        <f t="shared" si="303"/>
        <v>0</v>
      </c>
      <c r="O284" s="107">
        <f t="shared" si="303"/>
        <v>0</v>
      </c>
      <c r="P284" s="107">
        <f t="shared" si="303"/>
        <v>0</v>
      </c>
      <c r="Q284" s="107">
        <f t="shared" si="303"/>
        <v>0</v>
      </c>
      <c r="R284" s="107">
        <f t="shared" si="303"/>
        <v>0</v>
      </c>
      <c r="S284" s="107">
        <f t="shared" si="303"/>
        <v>0</v>
      </c>
      <c r="T284" s="107">
        <f t="shared" si="303"/>
        <v>0</v>
      </c>
      <c r="U284" s="107">
        <f t="shared" si="303"/>
        <v>0</v>
      </c>
      <c r="V284" s="107">
        <f t="shared" si="303"/>
        <v>0</v>
      </c>
      <c r="W284" s="107">
        <f t="shared" si="303"/>
        <v>0</v>
      </c>
      <c r="X284" s="107">
        <f t="shared" si="303"/>
        <v>0</v>
      </c>
      <c r="Y284" s="107">
        <f t="shared" si="303"/>
        <v>0</v>
      </c>
      <c r="Z284" s="107">
        <f t="shared" si="303"/>
        <v>0</v>
      </c>
      <c r="AA284" s="107">
        <f t="shared" si="303"/>
        <v>0</v>
      </c>
      <c r="AB284" s="107">
        <f t="shared" si="303"/>
        <v>0</v>
      </c>
      <c r="AC284" s="107">
        <f t="shared" si="303"/>
        <v>0</v>
      </c>
      <c r="AD284" s="107">
        <f t="shared" si="303"/>
        <v>0</v>
      </c>
      <c r="AE284" s="107">
        <f t="shared" si="303"/>
        <v>0</v>
      </c>
      <c r="AF284" s="107">
        <f t="shared" si="303"/>
        <v>0</v>
      </c>
      <c r="AG284" s="107">
        <f t="shared" si="303"/>
        <v>0</v>
      </c>
      <c r="AH284" s="107">
        <f t="shared" si="303"/>
        <v>0</v>
      </c>
      <c r="AI284" s="107">
        <f t="shared" si="303"/>
        <v>0</v>
      </c>
      <c r="AJ284" s="107">
        <f t="shared" ref="AJ284:BO284" si="304">AI289</f>
        <v>0</v>
      </c>
      <c r="AK284" s="107">
        <f t="shared" si="304"/>
        <v>0</v>
      </c>
      <c r="AL284" s="107">
        <f t="shared" si="304"/>
        <v>0</v>
      </c>
      <c r="AM284" s="107">
        <f t="shared" si="304"/>
        <v>0</v>
      </c>
      <c r="AN284" s="107">
        <f t="shared" si="304"/>
        <v>0</v>
      </c>
      <c r="AO284" s="107">
        <f t="shared" si="304"/>
        <v>0</v>
      </c>
      <c r="AP284" s="107">
        <f t="shared" si="304"/>
        <v>0</v>
      </c>
      <c r="AQ284" s="107">
        <f t="shared" si="304"/>
        <v>0</v>
      </c>
      <c r="AR284" s="107">
        <f t="shared" si="304"/>
        <v>0</v>
      </c>
      <c r="AS284" s="107">
        <f t="shared" si="304"/>
        <v>0</v>
      </c>
      <c r="AT284" s="107">
        <f t="shared" si="304"/>
        <v>0</v>
      </c>
      <c r="AU284" s="107">
        <f t="shared" si="304"/>
        <v>0</v>
      </c>
      <c r="AV284" s="107">
        <f t="shared" si="304"/>
        <v>0</v>
      </c>
      <c r="AW284" s="107">
        <f t="shared" si="304"/>
        <v>0</v>
      </c>
      <c r="AX284" s="107">
        <f t="shared" si="304"/>
        <v>0</v>
      </c>
      <c r="AY284" s="107">
        <f t="shared" si="304"/>
        <v>0</v>
      </c>
      <c r="AZ284" s="107">
        <f t="shared" si="304"/>
        <v>0</v>
      </c>
      <c r="BA284" s="107">
        <f t="shared" si="304"/>
        <v>0</v>
      </c>
      <c r="BB284" s="107">
        <f t="shared" si="304"/>
        <v>0</v>
      </c>
      <c r="BC284" s="107">
        <f t="shared" si="304"/>
        <v>0</v>
      </c>
      <c r="BD284" s="107">
        <f t="shared" si="304"/>
        <v>0</v>
      </c>
      <c r="BE284" s="107">
        <f t="shared" si="304"/>
        <v>0</v>
      </c>
      <c r="BF284" s="107">
        <f t="shared" si="304"/>
        <v>0</v>
      </c>
      <c r="BG284" s="107">
        <f t="shared" si="304"/>
        <v>0</v>
      </c>
      <c r="BH284" s="107">
        <f t="shared" si="304"/>
        <v>0</v>
      </c>
      <c r="BI284" s="107">
        <f t="shared" si="304"/>
        <v>0</v>
      </c>
      <c r="BJ284" s="107">
        <f t="shared" si="304"/>
        <v>0</v>
      </c>
      <c r="BK284" s="107">
        <f t="shared" si="304"/>
        <v>0</v>
      </c>
      <c r="BL284" s="107">
        <f t="shared" si="304"/>
        <v>-212754.14</v>
      </c>
      <c r="BM284" s="107">
        <f t="shared" si="304"/>
        <v>399023.81453979993</v>
      </c>
      <c r="BN284" s="107">
        <f t="shared" si="304"/>
        <v>304331.43453979993</v>
      </c>
      <c r="BO284" s="107">
        <f t="shared" si="304"/>
        <v>555744.5345397999</v>
      </c>
      <c r="BP284" s="107">
        <f t="shared" ref="BP284:CM284" si="305">BO289</f>
        <v>386648.72453979991</v>
      </c>
      <c r="BQ284" s="107">
        <f t="shared" si="305"/>
        <v>898922.82</v>
      </c>
      <c r="BR284" s="107">
        <f t="shared" si="305"/>
        <v>977525.46</v>
      </c>
      <c r="BS284" s="107">
        <f t="shared" si="305"/>
        <v>965312.2</v>
      </c>
      <c r="BT284" s="107">
        <f t="shared" si="305"/>
        <v>1248501.03</v>
      </c>
      <c r="BU284" s="107">
        <f t="shared" si="305"/>
        <v>1751635.31</v>
      </c>
      <c r="BV284" s="107">
        <f t="shared" si="305"/>
        <v>1767462.09</v>
      </c>
      <c r="BW284" s="107">
        <f t="shared" si="305"/>
        <v>1883234.03</v>
      </c>
      <c r="BX284" s="107">
        <f t="shared" si="305"/>
        <v>2468297.41</v>
      </c>
      <c r="BY284" s="107">
        <f t="shared" si="305"/>
        <v>3116936.02</v>
      </c>
      <c r="BZ284" s="107">
        <f t="shared" si="305"/>
        <v>2913071.73</v>
      </c>
      <c r="CA284" s="107">
        <f t="shared" si="305"/>
        <v>2624657.2199999997</v>
      </c>
      <c r="CB284" s="107">
        <f t="shared" si="305"/>
        <v>2596213.0599999996</v>
      </c>
      <c r="CC284" s="107">
        <f t="shared" si="305"/>
        <v>184202.69999999925</v>
      </c>
      <c r="CD284" s="107">
        <f t="shared" si="305"/>
        <v>-184201.18000000075</v>
      </c>
      <c r="CE284" s="107">
        <f t="shared" si="305"/>
        <v>614366.9999999993</v>
      </c>
      <c r="CF284" s="107">
        <f t="shared" si="305"/>
        <v>1177615.6099999994</v>
      </c>
      <c r="CG284" s="107">
        <f t="shared" si="305"/>
        <v>1404672.1699999995</v>
      </c>
      <c r="CH284" s="107">
        <f t="shared" si="305"/>
        <v>1305221.3199999994</v>
      </c>
      <c r="CI284" s="107">
        <f t="shared" si="305"/>
        <v>2090787.5699999994</v>
      </c>
      <c r="CJ284" s="107">
        <f t="shared" si="305"/>
        <v>2494900.4099999992</v>
      </c>
      <c r="CK284" s="107">
        <f t="shared" si="305"/>
        <v>2494900.4099999992</v>
      </c>
      <c r="CL284" s="107">
        <f t="shared" si="305"/>
        <v>2494900.4099999992</v>
      </c>
      <c r="CM284" s="107">
        <f t="shared" si="305"/>
        <v>2494900.4099999992</v>
      </c>
    </row>
    <row r="285" spans="1:91" x14ac:dyDescent="0.2">
      <c r="A285" s="113"/>
      <c r="B285" s="108" t="s">
        <v>252</v>
      </c>
      <c r="C285" s="108"/>
      <c r="D285" s="251">
        <v>0</v>
      </c>
      <c r="E285" s="251">
        <v>0</v>
      </c>
      <c r="F285" s="251">
        <v>0</v>
      </c>
      <c r="G285" s="251">
        <v>0</v>
      </c>
      <c r="H285" s="251">
        <v>0</v>
      </c>
      <c r="I285" s="251">
        <v>0</v>
      </c>
      <c r="J285" s="251">
        <v>0</v>
      </c>
      <c r="K285" s="251">
        <v>0</v>
      </c>
      <c r="L285" s="251">
        <v>0</v>
      </c>
      <c r="M285" s="251">
        <v>0</v>
      </c>
      <c r="N285" s="251">
        <v>0</v>
      </c>
      <c r="O285" s="251">
        <v>0</v>
      </c>
      <c r="P285" s="251">
        <v>0</v>
      </c>
      <c r="Q285" s="251">
        <v>0</v>
      </c>
      <c r="R285" s="251">
        <v>0</v>
      </c>
      <c r="S285" s="251">
        <v>0</v>
      </c>
      <c r="T285" s="251">
        <v>0</v>
      </c>
      <c r="U285" s="251">
        <v>0</v>
      </c>
      <c r="V285" s="251">
        <v>0</v>
      </c>
      <c r="W285" s="251">
        <v>0</v>
      </c>
      <c r="X285" s="251">
        <v>0</v>
      </c>
      <c r="Y285" s="251">
        <v>0</v>
      </c>
      <c r="Z285" s="251">
        <v>0</v>
      </c>
      <c r="AA285" s="251">
        <v>0</v>
      </c>
      <c r="AB285" s="251">
        <v>0</v>
      </c>
      <c r="AC285" s="251">
        <v>0</v>
      </c>
      <c r="AD285" s="251">
        <v>0</v>
      </c>
      <c r="AE285" s="251">
        <v>0</v>
      </c>
      <c r="AF285" s="251">
        <v>0</v>
      </c>
      <c r="AG285" s="251">
        <v>0</v>
      </c>
      <c r="AH285" s="251">
        <v>0</v>
      </c>
      <c r="AI285" s="251">
        <v>0</v>
      </c>
      <c r="AJ285" s="251">
        <v>0</v>
      </c>
      <c r="AK285" s="251">
        <v>0</v>
      </c>
      <c r="AL285" s="251">
        <v>0</v>
      </c>
      <c r="AM285" s="251">
        <v>0</v>
      </c>
      <c r="AN285" s="251">
        <v>0</v>
      </c>
      <c r="AO285" s="251">
        <v>0</v>
      </c>
      <c r="AP285" s="251">
        <v>0</v>
      </c>
      <c r="AQ285" s="251">
        <v>0</v>
      </c>
      <c r="AR285" s="251">
        <v>0</v>
      </c>
      <c r="AS285" s="251">
        <v>0</v>
      </c>
      <c r="AT285" s="251">
        <v>0</v>
      </c>
      <c r="AU285" s="251">
        <v>0</v>
      </c>
      <c r="AV285" s="251">
        <v>0</v>
      </c>
      <c r="AW285" s="251">
        <v>0</v>
      </c>
      <c r="AX285" s="251">
        <v>0</v>
      </c>
      <c r="AY285" s="251">
        <v>0</v>
      </c>
      <c r="AZ285" s="251">
        <v>0</v>
      </c>
      <c r="BA285" s="251">
        <v>0</v>
      </c>
      <c r="BB285" s="251">
        <v>0</v>
      </c>
      <c r="BC285" s="251">
        <v>0</v>
      </c>
      <c r="BD285" s="251">
        <v>0</v>
      </c>
      <c r="BE285" s="251">
        <v>0</v>
      </c>
      <c r="BF285" s="251">
        <v>0</v>
      </c>
      <c r="BG285" s="251">
        <v>0</v>
      </c>
      <c r="BH285" s="251">
        <v>0</v>
      </c>
      <c r="BI285" s="251">
        <v>0</v>
      </c>
      <c r="BJ285" s="251">
        <v>0</v>
      </c>
      <c r="BK285" s="251">
        <v>0</v>
      </c>
      <c r="BL285" s="251">
        <v>0</v>
      </c>
      <c r="BM285" s="251">
        <v>0</v>
      </c>
      <c r="BN285" s="251">
        <v>0</v>
      </c>
      <c r="BO285" s="251">
        <v>0</v>
      </c>
      <c r="BP285" s="251">
        <v>177288.51546020003</v>
      </c>
      <c r="BQ285" s="251">
        <v>0</v>
      </c>
      <c r="BR285" s="251">
        <v>0</v>
      </c>
      <c r="BS285" s="251">
        <v>0</v>
      </c>
      <c r="BT285" s="251">
        <v>0</v>
      </c>
      <c r="BU285" s="251">
        <v>0</v>
      </c>
      <c r="BV285" s="251">
        <v>0</v>
      </c>
      <c r="BW285" s="251"/>
      <c r="BX285" s="251">
        <v>0</v>
      </c>
      <c r="BY285" s="251">
        <v>0</v>
      </c>
      <c r="BZ285" s="251">
        <v>0</v>
      </c>
      <c r="CA285" s="251">
        <v>0</v>
      </c>
      <c r="CB285" s="251">
        <v>-2468297.41</v>
      </c>
      <c r="CC285" s="251">
        <v>0</v>
      </c>
      <c r="CD285" s="251">
        <v>0</v>
      </c>
      <c r="CE285" s="251">
        <v>0</v>
      </c>
      <c r="CF285" s="251">
        <v>0</v>
      </c>
      <c r="CG285" s="251">
        <v>0</v>
      </c>
      <c r="CH285" s="251">
        <v>0</v>
      </c>
      <c r="CI285" s="251">
        <v>0</v>
      </c>
      <c r="CJ285" s="115"/>
      <c r="CK285" s="115"/>
      <c r="CL285" s="251"/>
      <c r="CM285" s="251"/>
    </row>
    <row r="286" spans="1:91" x14ac:dyDescent="0.2">
      <c r="A286" s="113"/>
      <c r="B286" s="108" t="s">
        <v>281</v>
      </c>
      <c r="C286" s="108"/>
      <c r="D286" s="251">
        <v>0</v>
      </c>
      <c r="E286" s="251">
        <v>0</v>
      </c>
      <c r="F286" s="251">
        <v>0</v>
      </c>
      <c r="G286" s="251">
        <v>0</v>
      </c>
      <c r="H286" s="251">
        <v>0</v>
      </c>
      <c r="I286" s="251">
        <v>0</v>
      </c>
      <c r="J286" s="251">
        <v>0</v>
      </c>
      <c r="K286" s="251">
        <v>0</v>
      </c>
      <c r="L286" s="251">
        <v>0</v>
      </c>
      <c r="M286" s="251">
        <v>0</v>
      </c>
      <c r="N286" s="251">
        <v>0</v>
      </c>
      <c r="O286" s="251">
        <v>0</v>
      </c>
      <c r="P286" s="251">
        <v>0</v>
      </c>
      <c r="Q286" s="251">
        <v>0</v>
      </c>
      <c r="R286" s="251">
        <v>0</v>
      </c>
      <c r="S286" s="251">
        <v>0</v>
      </c>
      <c r="T286" s="251">
        <v>0</v>
      </c>
      <c r="U286" s="251">
        <v>0</v>
      </c>
      <c r="V286" s="251">
        <v>0</v>
      </c>
      <c r="W286" s="251">
        <v>0</v>
      </c>
      <c r="X286" s="251">
        <v>0</v>
      </c>
      <c r="Y286" s="251">
        <v>0</v>
      </c>
      <c r="Z286" s="251">
        <v>0</v>
      </c>
      <c r="AA286" s="251">
        <v>0</v>
      </c>
      <c r="AB286" s="251">
        <v>0</v>
      </c>
      <c r="AC286" s="251">
        <v>0</v>
      </c>
      <c r="AD286" s="251">
        <v>0</v>
      </c>
      <c r="AE286" s="251">
        <v>0</v>
      </c>
      <c r="AF286" s="251">
        <v>0</v>
      </c>
      <c r="AG286" s="251">
        <v>0</v>
      </c>
      <c r="AH286" s="251">
        <v>0</v>
      </c>
      <c r="AI286" s="251">
        <v>0</v>
      </c>
      <c r="AJ286" s="251">
        <v>0</v>
      </c>
      <c r="AK286" s="251">
        <v>0</v>
      </c>
      <c r="AL286" s="251">
        <v>0</v>
      </c>
      <c r="AM286" s="251">
        <v>0</v>
      </c>
      <c r="AN286" s="251">
        <v>0</v>
      </c>
      <c r="AO286" s="251">
        <v>0</v>
      </c>
      <c r="AP286" s="251">
        <v>0</v>
      </c>
      <c r="AQ286" s="251">
        <v>0</v>
      </c>
      <c r="AR286" s="251">
        <v>0</v>
      </c>
      <c r="AS286" s="251">
        <v>0</v>
      </c>
      <c r="AT286" s="251">
        <v>0</v>
      </c>
      <c r="AU286" s="251">
        <v>0</v>
      </c>
      <c r="AV286" s="251">
        <v>0</v>
      </c>
      <c r="AW286" s="251">
        <v>0</v>
      </c>
      <c r="AX286" s="251">
        <v>0</v>
      </c>
      <c r="AY286" s="251">
        <v>0</v>
      </c>
      <c r="AZ286" s="251">
        <v>0</v>
      </c>
      <c r="BA286" s="251">
        <v>0</v>
      </c>
      <c r="BB286" s="251">
        <v>0</v>
      </c>
      <c r="BC286" s="251">
        <v>0</v>
      </c>
      <c r="BD286" s="251">
        <v>0</v>
      </c>
      <c r="BE286" s="251">
        <v>0</v>
      </c>
      <c r="BF286" s="251">
        <v>0</v>
      </c>
      <c r="BG286" s="251">
        <v>0</v>
      </c>
      <c r="BH286" s="251">
        <v>0</v>
      </c>
      <c r="BI286" s="251">
        <v>0</v>
      </c>
      <c r="BJ286" s="251">
        <v>0</v>
      </c>
      <c r="BK286" s="251">
        <v>0</v>
      </c>
      <c r="BL286" s="251">
        <v>35465.624539799996</v>
      </c>
      <c r="BM286" s="251">
        <v>0</v>
      </c>
      <c r="BN286" s="251">
        <v>0</v>
      </c>
      <c r="BO286" s="251">
        <v>0</v>
      </c>
      <c r="BP286" s="251">
        <v>0</v>
      </c>
      <c r="BQ286" s="251">
        <v>0</v>
      </c>
      <c r="BR286" s="251">
        <v>0</v>
      </c>
      <c r="BS286" s="251">
        <v>0</v>
      </c>
      <c r="BT286" s="251">
        <v>0</v>
      </c>
      <c r="BU286" s="251">
        <v>0</v>
      </c>
      <c r="BV286" s="251">
        <v>0</v>
      </c>
      <c r="BW286" s="251"/>
      <c r="BX286" s="251">
        <v>0</v>
      </c>
      <c r="BY286" s="251">
        <v>0</v>
      </c>
      <c r="BZ286" s="251">
        <v>0</v>
      </c>
      <c r="CA286" s="251">
        <v>0</v>
      </c>
      <c r="CB286" s="251">
        <v>0</v>
      </c>
      <c r="CC286" s="251">
        <v>0</v>
      </c>
      <c r="CD286" s="251">
        <v>0</v>
      </c>
      <c r="CE286" s="251">
        <v>0</v>
      </c>
      <c r="CF286" s="251">
        <v>0</v>
      </c>
      <c r="CG286" s="251">
        <v>0</v>
      </c>
      <c r="CH286" s="251">
        <v>0</v>
      </c>
      <c r="CI286" s="251">
        <v>0</v>
      </c>
      <c r="CJ286" s="109"/>
      <c r="CK286" s="109"/>
      <c r="CL286" s="251"/>
      <c r="CM286" s="251"/>
    </row>
    <row r="287" spans="1:91" x14ac:dyDescent="0.2">
      <c r="A287" s="108"/>
      <c r="B287" s="108" t="s">
        <v>264</v>
      </c>
      <c r="C287" s="116"/>
      <c r="D287" s="251">
        <v>0</v>
      </c>
      <c r="E287" s="251">
        <v>0</v>
      </c>
      <c r="F287" s="251">
        <v>0</v>
      </c>
      <c r="G287" s="251">
        <v>0</v>
      </c>
      <c r="H287" s="251">
        <v>0</v>
      </c>
      <c r="I287" s="251">
        <v>0</v>
      </c>
      <c r="J287" s="251">
        <v>0</v>
      </c>
      <c r="K287" s="251">
        <v>0</v>
      </c>
      <c r="L287" s="251">
        <v>0</v>
      </c>
      <c r="M287" s="251">
        <v>0</v>
      </c>
      <c r="N287" s="251">
        <v>0</v>
      </c>
      <c r="O287" s="251">
        <v>0</v>
      </c>
      <c r="P287" s="251">
        <v>0</v>
      </c>
      <c r="Q287" s="251">
        <v>0</v>
      </c>
      <c r="R287" s="251">
        <v>0</v>
      </c>
      <c r="S287" s="251">
        <v>0</v>
      </c>
      <c r="T287" s="251">
        <v>0</v>
      </c>
      <c r="U287" s="251">
        <v>0</v>
      </c>
      <c r="V287" s="251">
        <v>0</v>
      </c>
      <c r="W287" s="251">
        <v>0</v>
      </c>
      <c r="X287" s="251">
        <v>0</v>
      </c>
      <c r="Y287" s="251">
        <v>0</v>
      </c>
      <c r="Z287" s="251">
        <v>0</v>
      </c>
      <c r="AA287" s="251">
        <v>0</v>
      </c>
      <c r="AB287" s="251">
        <v>0</v>
      </c>
      <c r="AC287" s="251">
        <v>0</v>
      </c>
      <c r="AD287" s="251">
        <v>0</v>
      </c>
      <c r="AE287" s="251">
        <v>0</v>
      </c>
      <c r="AF287" s="251">
        <v>0</v>
      </c>
      <c r="AG287" s="251">
        <v>0</v>
      </c>
      <c r="AH287" s="251">
        <v>0</v>
      </c>
      <c r="AI287" s="251">
        <v>0</v>
      </c>
      <c r="AJ287" s="251">
        <v>0</v>
      </c>
      <c r="AK287" s="251">
        <v>0</v>
      </c>
      <c r="AL287" s="251">
        <v>0</v>
      </c>
      <c r="AM287" s="251">
        <v>0</v>
      </c>
      <c r="AN287" s="251">
        <v>0</v>
      </c>
      <c r="AO287" s="251">
        <v>0</v>
      </c>
      <c r="AP287" s="251">
        <v>0</v>
      </c>
      <c r="AQ287" s="251">
        <v>0</v>
      </c>
      <c r="AR287" s="251">
        <v>0</v>
      </c>
      <c r="AS287" s="251">
        <v>0</v>
      </c>
      <c r="AT287" s="251">
        <v>0</v>
      </c>
      <c r="AU287" s="251">
        <v>0</v>
      </c>
      <c r="AV287" s="251">
        <v>0</v>
      </c>
      <c r="AW287" s="251">
        <v>0</v>
      </c>
      <c r="AX287" s="251">
        <v>0</v>
      </c>
      <c r="AY287" s="251">
        <v>0</v>
      </c>
      <c r="AZ287" s="251">
        <v>0</v>
      </c>
      <c r="BA287" s="251">
        <v>0</v>
      </c>
      <c r="BB287" s="251">
        <v>0</v>
      </c>
      <c r="BC287" s="251">
        <v>0</v>
      </c>
      <c r="BD287" s="251">
        <v>0</v>
      </c>
      <c r="BE287" s="251">
        <v>0</v>
      </c>
      <c r="BF287" s="251">
        <v>0</v>
      </c>
      <c r="BG287" s="251">
        <v>0</v>
      </c>
      <c r="BH287" s="251">
        <v>0</v>
      </c>
      <c r="BI287" s="251">
        <v>0</v>
      </c>
      <c r="BJ287" s="251">
        <v>0</v>
      </c>
      <c r="BK287" s="251">
        <v>-212754.14</v>
      </c>
      <c r="BL287" s="251">
        <v>576312.32999999996</v>
      </c>
      <c r="BM287" s="251">
        <v>-94692.38</v>
      </c>
      <c r="BN287" s="251">
        <v>251413.1</v>
      </c>
      <c r="BO287" s="251">
        <v>-169095.81</v>
      </c>
      <c r="BP287" s="251">
        <v>334985.58</v>
      </c>
      <c r="BQ287" s="251">
        <v>78602.64</v>
      </c>
      <c r="BR287" s="251">
        <v>-12213.26</v>
      </c>
      <c r="BS287" s="251">
        <v>283188.83</v>
      </c>
      <c r="BT287" s="251">
        <v>503134.28</v>
      </c>
      <c r="BU287" s="251">
        <v>15826.78</v>
      </c>
      <c r="BV287" s="251">
        <v>115771.94</v>
      </c>
      <c r="BW287" s="251">
        <v>585063.38</v>
      </c>
      <c r="BX287" s="109">
        <f>'FPC Sch 8&amp;24'!C38</f>
        <v>648638.61</v>
      </c>
      <c r="BY287" s="109">
        <f>'FPC Sch 8&amp;24'!D38</f>
        <v>-203864.29</v>
      </c>
      <c r="BZ287" s="109">
        <f>'FPC Sch 8&amp;24'!E38</f>
        <v>-288414.51</v>
      </c>
      <c r="CA287" s="109">
        <f>'FPC Sch 8&amp;24'!F38</f>
        <v>-28444.16</v>
      </c>
      <c r="CB287" s="109">
        <f>'FPC Sch 8&amp;24'!G38</f>
        <v>56287.05</v>
      </c>
      <c r="CC287" s="109">
        <f>'FPC Sch 8&amp;24'!H38</f>
        <v>-368403.88</v>
      </c>
      <c r="CD287" s="109">
        <f>'FPC Sch 8&amp;24'!I38</f>
        <v>798568.18</v>
      </c>
      <c r="CE287" s="109">
        <f>'FPC Sch 8&amp;24'!J38</f>
        <v>563248.61</v>
      </c>
      <c r="CF287" s="109">
        <f>'FPC Sch 8&amp;24'!K38</f>
        <v>227056.56</v>
      </c>
      <c r="CG287" s="109">
        <f>'FPC Sch 8&amp;24'!L38</f>
        <v>-99450.85</v>
      </c>
      <c r="CH287" s="109">
        <f>'FPC Sch 8&amp;24'!M38</f>
        <v>785566.25</v>
      </c>
      <c r="CI287" s="109">
        <f>'FPC Sch 8&amp;24'!N38</f>
        <v>404112.84</v>
      </c>
      <c r="CJ287" s="109"/>
      <c r="CK287" s="109"/>
      <c r="CL287" s="251"/>
      <c r="CM287" s="251"/>
    </row>
    <row r="288" spans="1:91" s="25" customFormat="1" x14ac:dyDescent="0.2">
      <c r="A288" s="39"/>
      <c r="B288" s="39" t="s">
        <v>254</v>
      </c>
      <c r="D288" s="110">
        <f t="shared" ref="D288:AI288" si="306">SUM(D285:D287)</f>
        <v>0</v>
      </c>
      <c r="E288" s="110">
        <f t="shared" si="306"/>
        <v>0</v>
      </c>
      <c r="F288" s="110">
        <f t="shared" si="306"/>
        <v>0</v>
      </c>
      <c r="G288" s="110">
        <f t="shared" si="306"/>
        <v>0</v>
      </c>
      <c r="H288" s="110">
        <f t="shared" si="306"/>
        <v>0</v>
      </c>
      <c r="I288" s="110">
        <f t="shared" si="306"/>
        <v>0</v>
      </c>
      <c r="J288" s="110">
        <f t="shared" si="306"/>
        <v>0</v>
      </c>
      <c r="K288" s="110">
        <f t="shared" si="306"/>
        <v>0</v>
      </c>
      <c r="L288" s="110">
        <f t="shared" si="306"/>
        <v>0</v>
      </c>
      <c r="M288" s="110">
        <f t="shared" si="306"/>
        <v>0</v>
      </c>
      <c r="N288" s="110">
        <f t="shared" si="306"/>
        <v>0</v>
      </c>
      <c r="O288" s="110">
        <f t="shared" si="306"/>
        <v>0</v>
      </c>
      <c r="P288" s="110">
        <f t="shared" si="306"/>
        <v>0</v>
      </c>
      <c r="Q288" s="110">
        <f t="shared" si="306"/>
        <v>0</v>
      </c>
      <c r="R288" s="110">
        <f t="shared" si="306"/>
        <v>0</v>
      </c>
      <c r="S288" s="110">
        <f t="shared" si="306"/>
        <v>0</v>
      </c>
      <c r="T288" s="110">
        <f t="shared" si="306"/>
        <v>0</v>
      </c>
      <c r="U288" s="110">
        <f t="shared" si="306"/>
        <v>0</v>
      </c>
      <c r="V288" s="110">
        <f t="shared" si="306"/>
        <v>0</v>
      </c>
      <c r="W288" s="110">
        <f t="shared" si="306"/>
        <v>0</v>
      </c>
      <c r="X288" s="110">
        <f t="shared" si="306"/>
        <v>0</v>
      </c>
      <c r="Y288" s="110">
        <f t="shared" si="306"/>
        <v>0</v>
      </c>
      <c r="Z288" s="110">
        <f t="shared" si="306"/>
        <v>0</v>
      </c>
      <c r="AA288" s="110">
        <f t="shared" si="306"/>
        <v>0</v>
      </c>
      <c r="AB288" s="110">
        <f t="shared" si="306"/>
        <v>0</v>
      </c>
      <c r="AC288" s="110">
        <f t="shared" si="306"/>
        <v>0</v>
      </c>
      <c r="AD288" s="110">
        <f t="shared" si="306"/>
        <v>0</v>
      </c>
      <c r="AE288" s="110">
        <f t="shared" si="306"/>
        <v>0</v>
      </c>
      <c r="AF288" s="110">
        <f t="shared" si="306"/>
        <v>0</v>
      </c>
      <c r="AG288" s="110">
        <f t="shared" si="306"/>
        <v>0</v>
      </c>
      <c r="AH288" s="110">
        <f t="shared" si="306"/>
        <v>0</v>
      </c>
      <c r="AI288" s="110">
        <f t="shared" si="306"/>
        <v>0</v>
      </c>
      <c r="AJ288" s="110">
        <f t="shared" ref="AJ288:BO288" si="307">SUM(AJ285:AJ287)</f>
        <v>0</v>
      </c>
      <c r="AK288" s="110">
        <f t="shared" si="307"/>
        <v>0</v>
      </c>
      <c r="AL288" s="110">
        <f t="shared" si="307"/>
        <v>0</v>
      </c>
      <c r="AM288" s="110">
        <f t="shared" si="307"/>
        <v>0</v>
      </c>
      <c r="AN288" s="110">
        <f t="shared" si="307"/>
        <v>0</v>
      </c>
      <c r="AO288" s="110">
        <f t="shared" si="307"/>
        <v>0</v>
      </c>
      <c r="AP288" s="110">
        <f t="shared" si="307"/>
        <v>0</v>
      </c>
      <c r="AQ288" s="110">
        <f t="shared" si="307"/>
        <v>0</v>
      </c>
      <c r="AR288" s="110">
        <f t="shared" si="307"/>
        <v>0</v>
      </c>
      <c r="AS288" s="110">
        <f t="shared" si="307"/>
        <v>0</v>
      </c>
      <c r="AT288" s="110">
        <f t="shared" si="307"/>
        <v>0</v>
      </c>
      <c r="AU288" s="110">
        <f t="shared" si="307"/>
        <v>0</v>
      </c>
      <c r="AV288" s="110">
        <f t="shared" si="307"/>
        <v>0</v>
      </c>
      <c r="AW288" s="110">
        <f t="shared" si="307"/>
        <v>0</v>
      </c>
      <c r="AX288" s="110">
        <f t="shared" si="307"/>
        <v>0</v>
      </c>
      <c r="AY288" s="110">
        <f t="shared" si="307"/>
        <v>0</v>
      </c>
      <c r="AZ288" s="110">
        <f t="shared" si="307"/>
        <v>0</v>
      </c>
      <c r="BA288" s="110">
        <f t="shared" si="307"/>
        <v>0</v>
      </c>
      <c r="BB288" s="110">
        <f t="shared" si="307"/>
        <v>0</v>
      </c>
      <c r="BC288" s="110">
        <f t="shared" si="307"/>
        <v>0</v>
      </c>
      <c r="BD288" s="110">
        <f t="shared" si="307"/>
        <v>0</v>
      </c>
      <c r="BE288" s="110">
        <f t="shared" si="307"/>
        <v>0</v>
      </c>
      <c r="BF288" s="110">
        <f t="shared" si="307"/>
        <v>0</v>
      </c>
      <c r="BG288" s="110">
        <f t="shared" si="307"/>
        <v>0</v>
      </c>
      <c r="BH288" s="110">
        <f t="shared" si="307"/>
        <v>0</v>
      </c>
      <c r="BI288" s="110">
        <f t="shared" si="307"/>
        <v>0</v>
      </c>
      <c r="BJ288" s="110">
        <f t="shared" si="307"/>
        <v>0</v>
      </c>
      <c r="BK288" s="110">
        <f t="shared" si="307"/>
        <v>-212754.14</v>
      </c>
      <c r="BL288" s="110">
        <f t="shared" si="307"/>
        <v>611777.95453979995</v>
      </c>
      <c r="BM288" s="110">
        <f t="shared" si="307"/>
        <v>-94692.38</v>
      </c>
      <c r="BN288" s="110">
        <f t="shared" si="307"/>
        <v>251413.1</v>
      </c>
      <c r="BO288" s="110">
        <f t="shared" si="307"/>
        <v>-169095.81</v>
      </c>
      <c r="BP288" s="110">
        <f t="shared" ref="BP288:CM288" si="308">SUM(BP285:BP287)</f>
        <v>512274.09546020004</v>
      </c>
      <c r="BQ288" s="110">
        <f t="shared" si="308"/>
        <v>78602.64</v>
      </c>
      <c r="BR288" s="110">
        <f t="shared" si="308"/>
        <v>-12213.26</v>
      </c>
      <c r="BS288" s="110">
        <f t="shared" si="308"/>
        <v>283188.83</v>
      </c>
      <c r="BT288" s="110">
        <f t="shared" si="308"/>
        <v>503134.28</v>
      </c>
      <c r="BU288" s="110">
        <f t="shared" si="308"/>
        <v>15826.78</v>
      </c>
      <c r="BV288" s="110">
        <f t="shared" si="308"/>
        <v>115771.94</v>
      </c>
      <c r="BW288" s="110">
        <f t="shared" si="308"/>
        <v>585063.38</v>
      </c>
      <c r="BX288" s="110">
        <f t="shared" si="308"/>
        <v>648638.61</v>
      </c>
      <c r="BY288" s="110">
        <f t="shared" si="308"/>
        <v>-203864.29</v>
      </c>
      <c r="BZ288" s="110">
        <f t="shared" si="308"/>
        <v>-288414.51</v>
      </c>
      <c r="CA288" s="110">
        <f t="shared" si="308"/>
        <v>-28444.16</v>
      </c>
      <c r="CB288" s="110">
        <f t="shared" si="308"/>
        <v>-2412010.3600000003</v>
      </c>
      <c r="CC288" s="110">
        <f t="shared" si="308"/>
        <v>-368403.88</v>
      </c>
      <c r="CD288" s="110">
        <f t="shared" si="308"/>
        <v>798568.18</v>
      </c>
      <c r="CE288" s="110">
        <f t="shared" si="308"/>
        <v>563248.61</v>
      </c>
      <c r="CF288" s="110">
        <f t="shared" si="308"/>
        <v>227056.56</v>
      </c>
      <c r="CG288" s="110">
        <f t="shared" si="308"/>
        <v>-99450.85</v>
      </c>
      <c r="CH288" s="110">
        <f t="shared" si="308"/>
        <v>785566.25</v>
      </c>
      <c r="CI288" s="110">
        <f t="shared" si="308"/>
        <v>404112.84</v>
      </c>
      <c r="CJ288" s="110">
        <f t="shared" si="308"/>
        <v>0</v>
      </c>
      <c r="CK288" s="110">
        <f t="shared" si="308"/>
        <v>0</v>
      </c>
      <c r="CL288" s="110">
        <f t="shared" si="308"/>
        <v>0</v>
      </c>
      <c r="CM288" s="110">
        <f t="shared" si="308"/>
        <v>0</v>
      </c>
    </row>
    <row r="289" spans="1:91" s="25" customFormat="1" x14ac:dyDescent="0.2">
      <c r="A289" s="39"/>
      <c r="B289" s="39" t="s">
        <v>255</v>
      </c>
      <c r="D289" s="107">
        <f t="shared" ref="D289:AI289" si="309">D284+D288</f>
        <v>0</v>
      </c>
      <c r="E289" s="107">
        <f t="shared" si="309"/>
        <v>0</v>
      </c>
      <c r="F289" s="107">
        <f t="shared" si="309"/>
        <v>0</v>
      </c>
      <c r="G289" s="107">
        <f t="shared" si="309"/>
        <v>0</v>
      </c>
      <c r="H289" s="107">
        <f t="shared" si="309"/>
        <v>0</v>
      </c>
      <c r="I289" s="107">
        <f t="shared" si="309"/>
        <v>0</v>
      </c>
      <c r="J289" s="107">
        <f t="shared" si="309"/>
        <v>0</v>
      </c>
      <c r="K289" s="107">
        <f t="shared" si="309"/>
        <v>0</v>
      </c>
      <c r="L289" s="107">
        <f t="shared" si="309"/>
        <v>0</v>
      </c>
      <c r="M289" s="107">
        <f t="shared" si="309"/>
        <v>0</v>
      </c>
      <c r="N289" s="107">
        <f t="shared" si="309"/>
        <v>0</v>
      </c>
      <c r="O289" s="107">
        <f t="shared" si="309"/>
        <v>0</v>
      </c>
      <c r="P289" s="107">
        <f t="shared" si="309"/>
        <v>0</v>
      </c>
      <c r="Q289" s="107">
        <f t="shared" si="309"/>
        <v>0</v>
      </c>
      <c r="R289" s="107">
        <f t="shared" si="309"/>
        <v>0</v>
      </c>
      <c r="S289" s="107">
        <f t="shared" si="309"/>
        <v>0</v>
      </c>
      <c r="T289" s="107">
        <f t="shared" si="309"/>
        <v>0</v>
      </c>
      <c r="U289" s="107">
        <f t="shared" si="309"/>
        <v>0</v>
      </c>
      <c r="V289" s="107">
        <f t="shared" si="309"/>
        <v>0</v>
      </c>
      <c r="W289" s="107">
        <f t="shared" si="309"/>
        <v>0</v>
      </c>
      <c r="X289" s="107">
        <f t="shared" si="309"/>
        <v>0</v>
      </c>
      <c r="Y289" s="107">
        <f t="shared" si="309"/>
        <v>0</v>
      </c>
      <c r="Z289" s="107">
        <f t="shared" si="309"/>
        <v>0</v>
      </c>
      <c r="AA289" s="107">
        <f t="shared" si="309"/>
        <v>0</v>
      </c>
      <c r="AB289" s="107">
        <f t="shared" si="309"/>
        <v>0</v>
      </c>
      <c r="AC289" s="107">
        <f t="shared" si="309"/>
        <v>0</v>
      </c>
      <c r="AD289" s="107">
        <f t="shared" si="309"/>
        <v>0</v>
      </c>
      <c r="AE289" s="107">
        <f t="shared" si="309"/>
        <v>0</v>
      </c>
      <c r="AF289" s="107">
        <f t="shared" si="309"/>
        <v>0</v>
      </c>
      <c r="AG289" s="107">
        <f t="shared" si="309"/>
        <v>0</v>
      </c>
      <c r="AH289" s="107">
        <f t="shared" si="309"/>
        <v>0</v>
      </c>
      <c r="AI289" s="107">
        <f t="shared" si="309"/>
        <v>0</v>
      </c>
      <c r="AJ289" s="107">
        <f t="shared" ref="AJ289:BO289" si="310">AJ284+AJ288</f>
        <v>0</v>
      </c>
      <c r="AK289" s="107">
        <f t="shared" si="310"/>
        <v>0</v>
      </c>
      <c r="AL289" s="107">
        <f t="shared" si="310"/>
        <v>0</v>
      </c>
      <c r="AM289" s="107">
        <f t="shared" si="310"/>
        <v>0</v>
      </c>
      <c r="AN289" s="107">
        <f t="shared" si="310"/>
        <v>0</v>
      </c>
      <c r="AO289" s="107">
        <f t="shared" si="310"/>
        <v>0</v>
      </c>
      <c r="AP289" s="107">
        <f t="shared" si="310"/>
        <v>0</v>
      </c>
      <c r="AQ289" s="107">
        <f t="shared" si="310"/>
        <v>0</v>
      </c>
      <c r="AR289" s="107">
        <f t="shared" si="310"/>
        <v>0</v>
      </c>
      <c r="AS289" s="107">
        <f t="shared" si="310"/>
        <v>0</v>
      </c>
      <c r="AT289" s="107">
        <f t="shared" si="310"/>
        <v>0</v>
      </c>
      <c r="AU289" s="107">
        <f t="shared" si="310"/>
        <v>0</v>
      </c>
      <c r="AV289" s="107">
        <f t="shared" si="310"/>
        <v>0</v>
      </c>
      <c r="AW289" s="107">
        <f t="shared" si="310"/>
        <v>0</v>
      </c>
      <c r="AX289" s="107">
        <f t="shared" si="310"/>
        <v>0</v>
      </c>
      <c r="AY289" s="107">
        <f t="shared" si="310"/>
        <v>0</v>
      </c>
      <c r="AZ289" s="107">
        <f t="shared" si="310"/>
        <v>0</v>
      </c>
      <c r="BA289" s="107">
        <f t="shared" si="310"/>
        <v>0</v>
      </c>
      <c r="BB289" s="107">
        <f t="shared" si="310"/>
        <v>0</v>
      </c>
      <c r="BC289" s="107">
        <f t="shared" si="310"/>
        <v>0</v>
      </c>
      <c r="BD289" s="107">
        <f t="shared" si="310"/>
        <v>0</v>
      </c>
      <c r="BE289" s="107">
        <f t="shared" si="310"/>
        <v>0</v>
      </c>
      <c r="BF289" s="107">
        <f t="shared" si="310"/>
        <v>0</v>
      </c>
      <c r="BG289" s="107">
        <f t="shared" si="310"/>
        <v>0</v>
      </c>
      <c r="BH289" s="107">
        <f t="shared" si="310"/>
        <v>0</v>
      </c>
      <c r="BI289" s="107">
        <f t="shared" si="310"/>
        <v>0</v>
      </c>
      <c r="BJ289" s="107">
        <f t="shared" si="310"/>
        <v>0</v>
      </c>
      <c r="BK289" s="107">
        <f t="shared" si="310"/>
        <v>-212754.14</v>
      </c>
      <c r="BL289" s="107">
        <f t="shared" si="310"/>
        <v>399023.81453979993</v>
      </c>
      <c r="BM289" s="107">
        <f t="shared" si="310"/>
        <v>304331.43453979993</v>
      </c>
      <c r="BN289" s="107">
        <f t="shared" si="310"/>
        <v>555744.5345397999</v>
      </c>
      <c r="BO289" s="107">
        <f t="shared" si="310"/>
        <v>386648.72453979991</v>
      </c>
      <c r="BP289" s="107">
        <f t="shared" ref="BP289:CM289" si="311">BP284+BP288</f>
        <v>898922.82</v>
      </c>
      <c r="BQ289" s="107">
        <f t="shared" si="311"/>
        <v>977525.46</v>
      </c>
      <c r="BR289" s="107">
        <f t="shared" si="311"/>
        <v>965312.2</v>
      </c>
      <c r="BS289" s="107">
        <f t="shared" si="311"/>
        <v>1248501.03</v>
      </c>
      <c r="BT289" s="107">
        <f t="shared" si="311"/>
        <v>1751635.31</v>
      </c>
      <c r="BU289" s="107">
        <f t="shared" si="311"/>
        <v>1767462.09</v>
      </c>
      <c r="BV289" s="107">
        <f t="shared" si="311"/>
        <v>1883234.03</v>
      </c>
      <c r="BW289" s="107">
        <f t="shared" si="311"/>
        <v>2468297.41</v>
      </c>
      <c r="BX289" s="107">
        <f t="shared" si="311"/>
        <v>3116936.02</v>
      </c>
      <c r="BY289" s="107">
        <f t="shared" si="311"/>
        <v>2913071.73</v>
      </c>
      <c r="BZ289" s="107">
        <f t="shared" si="311"/>
        <v>2624657.2199999997</v>
      </c>
      <c r="CA289" s="107">
        <f t="shared" si="311"/>
        <v>2596213.0599999996</v>
      </c>
      <c r="CB289" s="107">
        <f t="shared" si="311"/>
        <v>184202.69999999925</v>
      </c>
      <c r="CC289" s="107">
        <f t="shared" si="311"/>
        <v>-184201.18000000075</v>
      </c>
      <c r="CD289" s="107">
        <f t="shared" si="311"/>
        <v>614366.9999999993</v>
      </c>
      <c r="CE289" s="107">
        <f t="shared" si="311"/>
        <v>1177615.6099999994</v>
      </c>
      <c r="CF289" s="107">
        <f t="shared" si="311"/>
        <v>1404672.1699999995</v>
      </c>
      <c r="CG289" s="107">
        <f t="shared" si="311"/>
        <v>1305221.3199999994</v>
      </c>
      <c r="CH289" s="107">
        <f t="shared" si="311"/>
        <v>2090787.5699999994</v>
      </c>
      <c r="CI289" s="107">
        <f t="shared" si="311"/>
        <v>2494900.4099999992</v>
      </c>
      <c r="CJ289" s="107">
        <f t="shared" si="311"/>
        <v>2494900.4099999992</v>
      </c>
      <c r="CK289" s="107">
        <f t="shared" si="311"/>
        <v>2494900.4099999992</v>
      </c>
      <c r="CL289" s="107">
        <f t="shared" si="311"/>
        <v>2494900.4099999992</v>
      </c>
      <c r="CM289" s="107">
        <f t="shared" si="311"/>
        <v>2494900.4099999992</v>
      </c>
    </row>
    <row r="290" spans="1:91" s="25" customFormat="1" x14ac:dyDescent="0.2">
      <c r="A290" s="39"/>
      <c r="B290" s="39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  <c r="BV290" s="106"/>
      <c r="BW290" s="106"/>
      <c r="BX290" s="106"/>
      <c r="BY290" s="106"/>
      <c r="BZ290" s="106"/>
      <c r="CA290" s="106"/>
      <c r="CB290" s="106"/>
      <c r="CC290" s="106"/>
      <c r="CD290" s="106"/>
      <c r="CE290" s="106"/>
      <c r="CF290" s="106"/>
      <c r="CG290" s="106"/>
      <c r="CH290" s="106"/>
    </row>
    <row r="291" spans="1:91" x14ac:dyDescent="0.2">
      <c r="A291" s="98" t="s">
        <v>267</v>
      </c>
      <c r="C291" s="106">
        <v>18237241</v>
      </c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  <c r="AN291" s="108"/>
      <c r="AO291" s="108"/>
      <c r="AP291" s="108"/>
      <c r="AQ291" s="108"/>
      <c r="AR291" s="108"/>
      <c r="AS291" s="108"/>
      <c r="AT291" s="108"/>
      <c r="AU291" s="108"/>
      <c r="AV291" s="108"/>
      <c r="AW291" s="108"/>
      <c r="AX291" s="108"/>
      <c r="AY291" s="108"/>
      <c r="AZ291" s="108"/>
      <c r="BA291" s="108"/>
      <c r="BB291" s="108"/>
      <c r="BC291" s="108"/>
      <c r="BD291" s="108"/>
      <c r="BE291" s="108"/>
      <c r="BF291" s="108"/>
      <c r="BG291" s="108"/>
      <c r="BH291" s="108"/>
      <c r="BI291" s="108"/>
      <c r="BJ291" s="108"/>
      <c r="BK291" s="108"/>
      <c r="BL291" s="108"/>
      <c r="BM291" s="108"/>
      <c r="BN291" s="108"/>
      <c r="BO291" s="108"/>
      <c r="BP291" s="108"/>
      <c r="BQ291" s="108"/>
      <c r="BR291" s="108"/>
      <c r="BS291" s="108"/>
      <c r="BT291" s="108"/>
      <c r="BU291" s="108"/>
      <c r="BV291" s="108"/>
      <c r="BW291" s="108"/>
      <c r="BX291" s="108"/>
      <c r="BY291" s="108"/>
      <c r="BZ291" s="108"/>
      <c r="CA291" s="108"/>
      <c r="CB291" s="108"/>
      <c r="CC291" s="108"/>
      <c r="CD291" s="108"/>
      <c r="CE291" s="108"/>
      <c r="CF291" s="108"/>
      <c r="CG291" s="108"/>
      <c r="CH291" s="108"/>
      <c r="CL291" s="25"/>
      <c r="CM291" s="25"/>
    </row>
    <row r="292" spans="1:91" x14ac:dyDescent="0.2">
      <c r="B292" s="39" t="s">
        <v>251</v>
      </c>
      <c r="C292" s="106">
        <v>25400641</v>
      </c>
      <c r="D292" s="107">
        <f t="shared" ref="D292:AI292" si="312">C297</f>
        <v>0</v>
      </c>
      <c r="E292" s="107">
        <f t="shared" si="312"/>
        <v>0</v>
      </c>
      <c r="F292" s="107">
        <f t="shared" si="312"/>
        <v>0</v>
      </c>
      <c r="G292" s="107">
        <f t="shared" si="312"/>
        <v>0</v>
      </c>
      <c r="H292" s="107">
        <f t="shared" si="312"/>
        <v>0</v>
      </c>
      <c r="I292" s="107">
        <f t="shared" si="312"/>
        <v>0</v>
      </c>
      <c r="J292" s="107">
        <f t="shared" si="312"/>
        <v>0</v>
      </c>
      <c r="K292" s="107">
        <f t="shared" si="312"/>
        <v>0</v>
      </c>
      <c r="L292" s="107">
        <f t="shared" si="312"/>
        <v>0</v>
      </c>
      <c r="M292" s="107">
        <f t="shared" si="312"/>
        <v>0</v>
      </c>
      <c r="N292" s="107">
        <f t="shared" si="312"/>
        <v>0</v>
      </c>
      <c r="O292" s="107">
        <f t="shared" si="312"/>
        <v>0</v>
      </c>
      <c r="P292" s="107">
        <f t="shared" si="312"/>
        <v>0</v>
      </c>
      <c r="Q292" s="107">
        <f t="shared" si="312"/>
        <v>0</v>
      </c>
      <c r="R292" s="107">
        <f t="shared" si="312"/>
        <v>0</v>
      </c>
      <c r="S292" s="107">
        <f t="shared" si="312"/>
        <v>0</v>
      </c>
      <c r="T292" s="107">
        <f t="shared" si="312"/>
        <v>0</v>
      </c>
      <c r="U292" s="107">
        <f t="shared" si="312"/>
        <v>0</v>
      </c>
      <c r="V292" s="107">
        <f t="shared" si="312"/>
        <v>0</v>
      </c>
      <c r="W292" s="107">
        <f t="shared" si="312"/>
        <v>0</v>
      </c>
      <c r="X292" s="107">
        <f t="shared" si="312"/>
        <v>0</v>
      </c>
      <c r="Y292" s="107">
        <f t="shared" si="312"/>
        <v>0</v>
      </c>
      <c r="Z292" s="107">
        <f t="shared" si="312"/>
        <v>0</v>
      </c>
      <c r="AA292" s="107">
        <f t="shared" si="312"/>
        <v>0</v>
      </c>
      <c r="AB292" s="107">
        <f t="shared" si="312"/>
        <v>0</v>
      </c>
      <c r="AC292" s="107">
        <f t="shared" si="312"/>
        <v>0</v>
      </c>
      <c r="AD292" s="107">
        <f t="shared" si="312"/>
        <v>0</v>
      </c>
      <c r="AE292" s="107">
        <f t="shared" si="312"/>
        <v>0</v>
      </c>
      <c r="AF292" s="107">
        <f t="shared" si="312"/>
        <v>0</v>
      </c>
      <c r="AG292" s="107">
        <f t="shared" si="312"/>
        <v>0</v>
      </c>
      <c r="AH292" s="107">
        <f t="shared" si="312"/>
        <v>0</v>
      </c>
      <c r="AI292" s="107">
        <f t="shared" si="312"/>
        <v>0</v>
      </c>
      <c r="AJ292" s="107">
        <f t="shared" ref="AJ292:BO292" si="313">AI297</f>
        <v>0</v>
      </c>
      <c r="AK292" s="107">
        <f t="shared" si="313"/>
        <v>0</v>
      </c>
      <c r="AL292" s="107">
        <f t="shared" si="313"/>
        <v>0</v>
      </c>
      <c r="AM292" s="107">
        <f t="shared" si="313"/>
        <v>0</v>
      </c>
      <c r="AN292" s="107">
        <f t="shared" si="313"/>
        <v>0</v>
      </c>
      <c r="AO292" s="107">
        <f t="shared" si="313"/>
        <v>0</v>
      </c>
      <c r="AP292" s="107">
        <f t="shared" si="313"/>
        <v>0</v>
      </c>
      <c r="AQ292" s="107">
        <f t="shared" si="313"/>
        <v>0</v>
      </c>
      <c r="AR292" s="107">
        <f t="shared" si="313"/>
        <v>0</v>
      </c>
      <c r="AS292" s="107">
        <f t="shared" si="313"/>
        <v>0</v>
      </c>
      <c r="AT292" s="107">
        <f t="shared" si="313"/>
        <v>0</v>
      </c>
      <c r="AU292" s="107">
        <f t="shared" si="313"/>
        <v>0</v>
      </c>
      <c r="AV292" s="107">
        <f t="shared" si="313"/>
        <v>0</v>
      </c>
      <c r="AW292" s="107">
        <f t="shared" si="313"/>
        <v>0</v>
      </c>
      <c r="AX292" s="107">
        <f t="shared" si="313"/>
        <v>0</v>
      </c>
      <c r="AY292" s="107">
        <f t="shared" si="313"/>
        <v>0</v>
      </c>
      <c r="AZ292" s="107">
        <f t="shared" si="313"/>
        <v>0</v>
      </c>
      <c r="BA292" s="107">
        <f t="shared" si="313"/>
        <v>0</v>
      </c>
      <c r="BB292" s="107">
        <f t="shared" si="313"/>
        <v>0</v>
      </c>
      <c r="BC292" s="107">
        <f t="shared" si="313"/>
        <v>0</v>
      </c>
      <c r="BD292" s="107">
        <f t="shared" si="313"/>
        <v>0</v>
      </c>
      <c r="BE292" s="107">
        <f t="shared" si="313"/>
        <v>0</v>
      </c>
      <c r="BF292" s="107">
        <f t="shared" si="313"/>
        <v>0</v>
      </c>
      <c r="BG292" s="107">
        <f t="shared" si="313"/>
        <v>0</v>
      </c>
      <c r="BH292" s="107">
        <f t="shared" si="313"/>
        <v>0</v>
      </c>
      <c r="BI292" s="107">
        <f t="shared" si="313"/>
        <v>0</v>
      </c>
      <c r="BJ292" s="107">
        <f t="shared" si="313"/>
        <v>0</v>
      </c>
      <c r="BK292" s="107">
        <f t="shared" si="313"/>
        <v>0</v>
      </c>
      <c r="BL292" s="107">
        <f t="shared" si="313"/>
        <v>-35937.72</v>
      </c>
      <c r="BM292" s="107">
        <f t="shared" si="313"/>
        <v>-240266.59207911001</v>
      </c>
      <c r="BN292" s="107">
        <f t="shared" si="313"/>
        <v>-778802.92207910994</v>
      </c>
      <c r="BO292" s="107">
        <f t="shared" si="313"/>
        <v>-995827.12207911001</v>
      </c>
      <c r="BP292" s="107">
        <f t="shared" ref="BP292:CM292" si="314">BO297</f>
        <v>-1915059.41207911</v>
      </c>
      <c r="BQ292" s="107">
        <f t="shared" si="314"/>
        <v>-2600165.56</v>
      </c>
      <c r="BR292" s="107">
        <f t="shared" si="314"/>
        <v>-2530288.48</v>
      </c>
      <c r="BS292" s="107">
        <f t="shared" si="314"/>
        <v>-3193429.84</v>
      </c>
      <c r="BT292" s="107">
        <f t="shared" si="314"/>
        <v>-3757773.8899999997</v>
      </c>
      <c r="BU292" s="107">
        <f t="shared" si="314"/>
        <v>-3240515.3999999994</v>
      </c>
      <c r="BV292" s="107">
        <f t="shared" si="314"/>
        <v>-3521357.3699999992</v>
      </c>
      <c r="BW292" s="107">
        <f t="shared" si="314"/>
        <v>-3733056.0899999994</v>
      </c>
      <c r="BX292" s="107">
        <f t="shared" si="314"/>
        <v>-3615896.9699999993</v>
      </c>
      <c r="BY292" s="107">
        <f t="shared" si="314"/>
        <v>-3953367.2999999993</v>
      </c>
      <c r="BZ292" s="107">
        <f t="shared" si="314"/>
        <v>-4706935.209999999</v>
      </c>
      <c r="CA292" s="107">
        <f t="shared" si="314"/>
        <v>-4244417.7199999988</v>
      </c>
      <c r="CB292" s="107">
        <f t="shared" si="314"/>
        <v>-4323102.9799999986</v>
      </c>
      <c r="CC292" s="107">
        <f t="shared" si="314"/>
        <v>-351211.43999999948</v>
      </c>
      <c r="CD292" s="107">
        <f t="shared" si="314"/>
        <v>-263504.09999999951</v>
      </c>
      <c r="CE292" s="107">
        <f t="shared" si="314"/>
        <v>-549950.82999999949</v>
      </c>
      <c r="CF292" s="107">
        <f t="shared" si="314"/>
        <v>-1164007.3299999996</v>
      </c>
      <c r="CG292" s="107">
        <f t="shared" si="314"/>
        <v>-1556156.2099999995</v>
      </c>
      <c r="CH292" s="107">
        <f t="shared" si="314"/>
        <v>-778853.99999999953</v>
      </c>
      <c r="CI292" s="107">
        <f t="shared" si="314"/>
        <v>-483665.68999999954</v>
      </c>
      <c r="CJ292" s="107">
        <f t="shared" si="314"/>
        <v>-1784860.1499999994</v>
      </c>
      <c r="CK292" s="107">
        <f t="shared" si="314"/>
        <v>-1784860.1499999994</v>
      </c>
      <c r="CL292" s="107">
        <f t="shared" si="314"/>
        <v>-1784860.1499999994</v>
      </c>
      <c r="CM292" s="107">
        <f t="shared" si="314"/>
        <v>-1784860.1499999994</v>
      </c>
    </row>
    <row r="293" spans="1:91" x14ac:dyDescent="0.2">
      <c r="A293" s="113"/>
      <c r="B293" s="108" t="s">
        <v>252</v>
      </c>
      <c r="C293" s="108"/>
      <c r="D293" s="115">
        <v>0</v>
      </c>
      <c r="E293" s="115">
        <v>0</v>
      </c>
      <c r="F293" s="115">
        <v>0</v>
      </c>
      <c r="G293" s="115">
        <v>0</v>
      </c>
      <c r="H293" s="115">
        <v>0</v>
      </c>
      <c r="I293" s="115">
        <v>0</v>
      </c>
      <c r="J293" s="115">
        <v>0</v>
      </c>
      <c r="K293" s="115">
        <v>0</v>
      </c>
      <c r="L293" s="115">
        <v>0</v>
      </c>
      <c r="M293" s="115">
        <v>0</v>
      </c>
      <c r="N293" s="115">
        <v>0</v>
      </c>
      <c r="O293" s="115">
        <v>0</v>
      </c>
      <c r="P293" s="115">
        <v>0</v>
      </c>
      <c r="Q293" s="115">
        <v>0</v>
      </c>
      <c r="R293" s="115">
        <v>0</v>
      </c>
      <c r="S293" s="115">
        <v>0</v>
      </c>
      <c r="T293" s="115">
        <v>0</v>
      </c>
      <c r="U293" s="115">
        <v>0</v>
      </c>
      <c r="V293" s="115">
        <v>0</v>
      </c>
      <c r="W293" s="115">
        <v>0</v>
      </c>
      <c r="X293" s="115">
        <v>0</v>
      </c>
      <c r="Y293" s="115">
        <v>0</v>
      </c>
      <c r="Z293" s="115">
        <v>0</v>
      </c>
      <c r="AA293" s="115">
        <v>0</v>
      </c>
      <c r="AB293" s="115">
        <v>0</v>
      </c>
      <c r="AC293" s="115">
        <v>0</v>
      </c>
      <c r="AD293" s="115">
        <v>0</v>
      </c>
      <c r="AE293" s="115">
        <v>0</v>
      </c>
      <c r="AF293" s="115">
        <v>0</v>
      </c>
      <c r="AG293" s="115">
        <v>0</v>
      </c>
      <c r="AH293" s="115">
        <v>0</v>
      </c>
      <c r="AI293" s="115">
        <v>0</v>
      </c>
      <c r="AJ293" s="115">
        <v>0</v>
      </c>
      <c r="AK293" s="115">
        <v>0</v>
      </c>
      <c r="AL293" s="115">
        <v>0</v>
      </c>
      <c r="AM293" s="115">
        <v>0</v>
      </c>
      <c r="AN293" s="115">
        <v>0</v>
      </c>
      <c r="AO293" s="115">
        <v>0</v>
      </c>
      <c r="AP293" s="115">
        <v>0</v>
      </c>
      <c r="AQ293" s="115">
        <v>0</v>
      </c>
      <c r="AR293" s="115">
        <v>0</v>
      </c>
      <c r="AS293" s="115">
        <v>0</v>
      </c>
      <c r="AT293" s="115">
        <v>0</v>
      </c>
      <c r="AU293" s="115">
        <v>0</v>
      </c>
      <c r="AV293" s="115">
        <v>0</v>
      </c>
      <c r="AW293" s="115">
        <v>0</v>
      </c>
      <c r="AX293" s="115">
        <v>0</v>
      </c>
      <c r="AY293" s="115">
        <v>0</v>
      </c>
      <c r="AZ293" s="115">
        <v>0</v>
      </c>
      <c r="BA293" s="115">
        <v>0</v>
      </c>
      <c r="BB293" s="115">
        <v>0</v>
      </c>
      <c r="BC293" s="115">
        <v>0</v>
      </c>
      <c r="BD293" s="115">
        <v>0</v>
      </c>
      <c r="BE293" s="115">
        <v>0</v>
      </c>
      <c r="BF293" s="115">
        <v>0</v>
      </c>
      <c r="BG293" s="115">
        <v>0</v>
      </c>
      <c r="BH293" s="115">
        <v>0</v>
      </c>
      <c r="BI293" s="115">
        <v>0</v>
      </c>
      <c r="BJ293" s="115">
        <v>0</v>
      </c>
      <c r="BK293" s="115">
        <v>0</v>
      </c>
      <c r="BL293" s="115">
        <v>0</v>
      </c>
      <c r="BM293" s="115">
        <v>0</v>
      </c>
      <c r="BN293" s="115">
        <v>0</v>
      </c>
      <c r="BO293" s="115">
        <v>0</v>
      </c>
      <c r="BP293" s="115">
        <v>-1050.2879208899903</v>
      </c>
      <c r="BQ293" s="115">
        <v>0</v>
      </c>
      <c r="BR293" s="115">
        <v>0</v>
      </c>
      <c r="BS293" s="115">
        <v>0</v>
      </c>
      <c r="BT293" s="115">
        <v>0</v>
      </c>
      <c r="BU293" s="115">
        <v>0</v>
      </c>
      <c r="BV293" s="115">
        <v>0</v>
      </c>
      <c r="BW293" s="115">
        <v>0</v>
      </c>
      <c r="BX293" s="115">
        <v>0</v>
      </c>
      <c r="BY293" s="115">
        <v>0</v>
      </c>
      <c r="BZ293" s="115">
        <v>0</v>
      </c>
      <c r="CA293" s="115">
        <v>0</v>
      </c>
      <c r="CB293" s="115">
        <v>3615896.9699999993</v>
      </c>
      <c r="CC293" s="115">
        <v>0</v>
      </c>
      <c r="CD293" s="115">
        <v>0</v>
      </c>
      <c r="CE293" s="115">
        <v>0</v>
      </c>
      <c r="CF293" s="115">
        <v>0</v>
      </c>
      <c r="CG293" s="115">
        <v>0</v>
      </c>
      <c r="CH293" s="115">
        <v>0</v>
      </c>
      <c r="CI293" s="115">
        <v>0</v>
      </c>
      <c r="CJ293" s="115"/>
      <c r="CK293" s="115"/>
      <c r="CL293" s="251"/>
      <c r="CM293" s="251"/>
    </row>
    <row r="294" spans="1:91" x14ac:dyDescent="0.2">
      <c r="A294" s="113"/>
      <c r="B294" s="108" t="s">
        <v>281</v>
      </c>
      <c r="C294" s="108"/>
      <c r="D294" s="115">
        <v>0</v>
      </c>
      <c r="E294" s="115">
        <v>0</v>
      </c>
      <c r="F294" s="115">
        <v>0</v>
      </c>
      <c r="G294" s="115">
        <v>0</v>
      </c>
      <c r="H294" s="115">
        <v>0</v>
      </c>
      <c r="I294" s="115">
        <v>0</v>
      </c>
      <c r="J294" s="115">
        <v>0</v>
      </c>
      <c r="K294" s="115">
        <v>0</v>
      </c>
      <c r="L294" s="115">
        <v>0</v>
      </c>
      <c r="M294" s="115">
        <v>0</v>
      </c>
      <c r="N294" s="115">
        <v>0</v>
      </c>
      <c r="O294" s="115">
        <v>0</v>
      </c>
      <c r="P294" s="115">
        <v>0</v>
      </c>
      <c r="Q294" s="115">
        <v>0</v>
      </c>
      <c r="R294" s="115">
        <v>0</v>
      </c>
      <c r="S294" s="115">
        <v>0</v>
      </c>
      <c r="T294" s="115">
        <v>0</v>
      </c>
      <c r="U294" s="115">
        <v>0</v>
      </c>
      <c r="V294" s="115">
        <v>0</v>
      </c>
      <c r="W294" s="115">
        <v>0</v>
      </c>
      <c r="X294" s="115">
        <v>0</v>
      </c>
      <c r="Y294" s="115">
        <v>0</v>
      </c>
      <c r="Z294" s="115">
        <v>0</v>
      </c>
      <c r="AA294" s="115">
        <v>0</v>
      </c>
      <c r="AB294" s="115">
        <v>0</v>
      </c>
      <c r="AC294" s="115">
        <v>0</v>
      </c>
      <c r="AD294" s="115">
        <v>0</v>
      </c>
      <c r="AE294" s="115">
        <v>0</v>
      </c>
      <c r="AF294" s="115">
        <v>0</v>
      </c>
      <c r="AG294" s="115">
        <v>0</v>
      </c>
      <c r="AH294" s="115">
        <v>0</v>
      </c>
      <c r="AI294" s="115">
        <v>0</v>
      </c>
      <c r="AJ294" s="115">
        <v>0</v>
      </c>
      <c r="AK294" s="115">
        <v>0</v>
      </c>
      <c r="AL294" s="115">
        <v>0</v>
      </c>
      <c r="AM294" s="115">
        <v>0</v>
      </c>
      <c r="AN294" s="115">
        <v>0</v>
      </c>
      <c r="AO294" s="115">
        <v>0</v>
      </c>
      <c r="AP294" s="115">
        <v>0</v>
      </c>
      <c r="AQ294" s="115">
        <v>0</v>
      </c>
      <c r="AR294" s="115">
        <v>0</v>
      </c>
      <c r="AS294" s="115">
        <v>0</v>
      </c>
      <c r="AT294" s="115">
        <v>0</v>
      </c>
      <c r="AU294" s="115">
        <v>0</v>
      </c>
      <c r="AV294" s="115">
        <v>0</v>
      </c>
      <c r="AW294" s="115">
        <v>0</v>
      </c>
      <c r="AX294" s="115">
        <v>0</v>
      </c>
      <c r="AY294" s="115">
        <v>0</v>
      </c>
      <c r="AZ294" s="115">
        <v>0</v>
      </c>
      <c r="BA294" s="115">
        <v>0</v>
      </c>
      <c r="BB294" s="115">
        <v>0</v>
      </c>
      <c r="BC294" s="115">
        <v>0</v>
      </c>
      <c r="BD294" s="115">
        <v>0</v>
      </c>
      <c r="BE294" s="115">
        <v>0</v>
      </c>
      <c r="BF294" s="115">
        <v>0</v>
      </c>
      <c r="BG294" s="115">
        <v>0</v>
      </c>
      <c r="BH294" s="115">
        <v>0</v>
      </c>
      <c r="BI294" s="115">
        <v>0</v>
      </c>
      <c r="BJ294" s="115">
        <v>0</v>
      </c>
      <c r="BK294" s="115">
        <v>0</v>
      </c>
      <c r="BL294" s="115">
        <v>36988.007920889992</v>
      </c>
      <c r="BM294" s="115">
        <v>0</v>
      </c>
      <c r="BN294" s="115">
        <v>0</v>
      </c>
      <c r="BO294" s="115">
        <v>0</v>
      </c>
      <c r="BP294" s="115">
        <v>0</v>
      </c>
      <c r="BQ294" s="115">
        <v>0</v>
      </c>
      <c r="BR294" s="115">
        <v>0</v>
      </c>
      <c r="BS294" s="115">
        <v>0</v>
      </c>
      <c r="BT294" s="115">
        <v>0</v>
      </c>
      <c r="BU294" s="115">
        <v>0</v>
      </c>
      <c r="BV294" s="115">
        <v>0</v>
      </c>
      <c r="BW294" s="115">
        <v>0</v>
      </c>
      <c r="BX294" s="251">
        <v>0</v>
      </c>
      <c r="BY294" s="115">
        <v>0</v>
      </c>
      <c r="BZ294" s="115">
        <v>0</v>
      </c>
      <c r="CA294" s="115">
        <v>0</v>
      </c>
      <c r="CB294" s="115">
        <v>0</v>
      </c>
      <c r="CC294" s="115">
        <v>0</v>
      </c>
      <c r="CD294" s="115">
        <v>0</v>
      </c>
      <c r="CE294" s="115">
        <v>0</v>
      </c>
      <c r="CF294" s="115">
        <v>0</v>
      </c>
      <c r="CG294" s="115">
        <v>0</v>
      </c>
      <c r="CH294" s="115">
        <v>0</v>
      </c>
      <c r="CI294" s="115">
        <v>0</v>
      </c>
      <c r="CJ294" s="115"/>
      <c r="CK294" s="115"/>
      <c r="CL294" s="251"/>
      <c r="CM294" s="251"/>
    </row>
    <row r="295" spans="1:91" x14ac:dyDescent="0.2">
      <c r="A295" s="108"/>
      <c r="B295" s="108" t="s">
        <v>264</v>
      </c>
      <c r="C295" s="116"/>
      <c r="D295" s="251">
        <v>0</v>
      </c>
      <c r="E295" s="251">
        <v>0</v>
      </c>
      <c r="F295" s="251">
        <v>0</v>
      </c>
      <c r="G295" s="251">
        <v>0</v>
      </c>
      <c r="H295" s="251">
        <v>0</v>
      </c>
      <c r="I295" s="251">
        <v>0</v>
      </c>
      <c r="J295" s="251">
        <v>0</v>
      </c>
      <c r="K295" s="251">
        <v>0</v>
      </c>
      <c r="L295" s="251">
        <v>0</v>
      </c>
      <c r="M295" s="251">
        <v>0</v>
      </c>
      <c r="N295" s="251">
        <v>0</v>
      </c>
      <c r="O295" s="251">
        <v>0</v>
      </c>
      <c r="P295" s="251">
        <v>0</v>
      </c>
      <c r="Q295" s="251">
        <v>0</v>
      </c>
      <c r="R295" s="251">
        <v>0</v>
      </c>
      <c r="S295" s="251">
        <v>0</v>
      </c>
      <c r="T295" s="251">
        <v>0</v>
      </c>
      <c r="U295" s="251">
        <v>0</v>
      </c>
      <c r="V295" s="251">
        <v>0</v>
      </c>
      <c r="W295" s="251">
        <v>0</v>
      </c>
      <c r="X295" s="251">
        <v>0</v>
      </c>
      <c r="Y295" s="251">
        <v>0</v>
      </c>
      <c r="Z295" s="251">
        <v>0</v>
      </c>
      <c r="AA295" s="251">
        <v>0</v>
      </c>
      <c r="AB295" s="251">
        <v>0</v>
      </c>
      <c r="AC295" s="251">
        <v>0</v>
      </c>
      <c r="AD295" s="251">
        <v>0</v>
      </c>
      <c r="AE295" s="251">
        <v>0</v>
      </c>
      <c r="AF295" s="251">
        <v>0</v>
      </c>
      <c r="AG295" s="251">
        <v>0</v>
      </c>
      <c r="AH295" s="251">
        <v>0</v>
      </c>
      <c r="AI295" s="251">
        <v>0</v>
      </c>
      <c r="AJ295" s="251">
        <v>0</v>
      </c>
      <c r="AK295" s="251">
        <v>0</v>
      </c>
      <c r="AL295" s="251">
        <v>0</v>
      </c>
      <c r="AM295" s="251">
        <v>0</v>
      </c>
      <c r="AN295" s="251">
        <v>0</v>
      </c>
      <c r="AO295" s="251">
        <v>0</v>
      </c>
      <c r="AP295" s="251">
        <v>0</v>
      </c>
      <c r="AQ295" s="251">
        <v>0</v>
      </c>
      <c r="AR295" s="251">
        <v>0</v>
      </c>
      <c r="AS295" s="251">
        <v>0</v>
      </c>
      <c r="AT295" s="251">
        <v>0</v>
      </c>
      <c r="AU295" s="251">
        <v>0</v>
      </c>
      <c r="AV295" s="251">
        <v>0</v>
      </c>
      <c r="AW295" s="251">
        <v>0</v>
      </c>
      <c r="AX295" s="251">
        <v>0</v>
      </c>
      <c r="AY295" s="251">
        <v>0</v>
      </c>
      <c r="AZ295" s="251">
        <v>0</v>
      </c>
      <c r="BA295" s="251">
        <v>0</v>
      </c>
      <c r="BB295" s="251">
        <v>0</v>
      </c>
      <c r="BC295" s="251">
        <v>0</v>
      </c>
      <c r="BD295" s="251">
        <v>0</v>
      </c>
      <c r="BE295" s="251">
        <v>0</v>
      </c>
      <c r="BF295" s="251">
        <v>0</v>
      </c>
      <c r="BG295" s="251">
        <v>0</v>
      </c>
      <c r="BH295" s="251">
        <v>0</v>
      </c>
      <c r="BI295" s="251">
        <v>0</v>
      </c>
      <c r="BJ295" s="251">
        <v>0</v>
      </c>
      <c r="BK295" s="251">
        <v>-35937.72</v>
      </c>
      <c r="BL295" s="251">
        <v>-241316.88</v>
      </c>
      <c r="BM295" s="251">
        <v>-538536.32999999996</v>
      </c>
      <c r="BN295" s="251">
        <v>-217024.2</v>
      </c>
      <c r="BO295" s="251">
        <v>-919232.29</v>
      </c>
      <c r="BP295" s="251">
        <v>-684055.86</v>
      </c>
      <c r="BQ295" s="251">
        <v>69877.08</v>
      </c>
      <c r="BR295" s="251">
        <v>-663141.36</v>
      </c>
      <c r="BS295" s="251">
        <v>-564344.05000000005</v>
      </c>
      <c r="BT295" s="251">
        <v>517258.49</v>
      </c>
      <c r="BU295" s="251">
        <v>-280841.96999999997</v>
      </c>
      <c r="BV295" s="251">
        <v>-211698.72</v>
      </c>
      <c r="BW295" s="251">
        <v>117159.12</v>
      </c>
      <c r="BX295" s="109">
        <f>'FPC Sch 7A,11,25,29,35,43'!C38</f>
        <v>-337470.33</v>
      </c>
      <c r="BY295" s="109">
        <f>'FPC Sch 7A,11,25,29,35,43'!D38</f>
        <v>-753567.91</v>
      </c>
      <c r="BZ295" s="109">
        <f>'FPC Sch 7A,11,25,29,35,43'!E38</f>
        <v>462517.49</v>
      </c>
      <c r="CA295" s="109">
        <f>'FPC Sch 7A,11,25,29,35,43'!F38</f>
        <v>-78685.259999999995</v>
      </c>
      <c r="CB295" s="109">
        <f>'FPC Sch 7A,11,25,29,35,43'!G38</f>
        <v>355994.57</v>
      </c>
      <c r="CC295" s="109">
        <f>'FPC Sch 7A,11,25,29,35,43'!H38</f>
        <v>87707.34</v>
      </c>
      <c r="CD295" s="109">
        <f>'FPC Sch 7A,11,25,29,35,43'!I38</f>
        <v>-286446.73</v>
      </c>
      <c r="CE295" s="109">
        <f>'FPC Sch 7A,11,25,29,35,43'!J38</f>
        <v>-614056.5</v>
      </c>
      <c r="CF295" s="109">
        <f>'FPC Sch 7A,11,25,29,35,43'!K38</f>
        <v>-392148.88</v>
      </c>
      <c r="CG295" s="109">
        <f>'FPC Sch 7A,11,25,29,35,43'!L38</f>
        <v>777302.21</v>
      </c>
      <c r="CH295" s="109">
        <f>'FPC Sch 7A,11,25,29,35,43'!M38</f>
        <v>295188.31</v>
      </c>
      <c r="CI295" s="109">
        <f>'FPC Sch 7A,11,25,29,35,43'!N38</f>
        <v>-1301194.46</v>
      </c>
      <c r="CJ295" s="109"/>
      <c r="CK295" s="109"/>
      <c r="CL295" s="251"/>
      <c r="CM295" s="251"/>
    </row>
    <row r="296" spans="1:91" x14ac:dyDescent="0.2">
      <c r="B296" s="39" t="s">
        <v>254</v>
      </c>
      <c r="D296" s="110">
        <f t="shared" ref="D296:AI296" si="315">SUM(D293:D295)</f>
        <v>0</v>
      </c>
      <c r="E296" s="110">
        <f t="shared" si="315"/>
        <v>0</v>
      </c>
      <c r="F296" s="110">
        <f t="shared" si="315"/>
        <v>0</v>
      </c>
      <c r="G296" s="110">
        <f t="shared" si="315"/>
        <v>0</v>
      </c>
      <c r="H296" s="110">
        <f t="shared" si="315"/>
        <v>0</v>
      </c>
      <c r="I296" s="110">
        <f t="shared" si="315"/>
        <v>0</v>
      </c>
      <c r="J296" s="110">
        <f t="shared" si="315"/>
        <v>0</v>
      </c>
      <c r="K296" s="110">
        <f t="shared" si="315"/>
        <v>0</v>
      </c>
      <c r="L296" s="110">
        <f t="shared" si="315"/>
        <v>0</v>
      </c>
      <c r="M296" s="110">
        <f t="shared" si="315"/>
        <v>0</v>
      </c>
      <c r="N296" s="110">
        <f t="shared" si="315"/>
        <v>0</v>
      </c>
      <c r="O296" s="110">
        <f t="shared" si="315"/>
        <v>0</v>
      </c>
      <c r="P296" s="110">
        <f t="shared" si="315"/>
        <v>0</v>
      </c>
      <c r="Q296" s="110">
        <f t="shared" si="315"/>
        <v>0</v>
      </c>
      <c r="R296" s="110">
        <f t="shared" si="315"/>
        <v>0</v>
      </c>
      <c r="S296" s="110">
        <f t="shared" si="315"/>
        <v>0</v>
      </c>
      <c r="T296" s="110">
        <f t="shared" si="315"/>
        <v>0</v>
      </c>
      <c r="U296" s="110">
        <f t="shared" si="315"/>
        <v>0</v>
      </c>
      <c r="V296" s="110">
        <f t="shared" si="315"/>
        <v>0</v>
      </c>
      <c r="W296" s="110">
        <f t="shared" si="315"/>
        <v>0</v>
      </c>
      <c r="X296" s="110">
        <f t="shared" si="315"/>
        <v>0</v>
      </c>
      <c r="Y296" s="110">
        <f t="shared" si="315"/>
        <v>0</v>
      </c>
      <c r="Z296" s="110">
        <f t="shared" si="315"/>
        <v>0</v>
      </c>
      <c r="AA296" s="110">
        <f t="shared" si="315"/>
        <v>0</v>
      </c>
      <c r="AB296" s="110">
        <f t="shared" si="315"/>
        <v>0</v>
      </c>
      <c r="AC296" s="110">
        <f t="shared" si="315"/>
        <v>0</v>
      </c>
      <c r="AD296" s="110">
        <f t="shared" si="315"/>
        <v>0</v>
      </c>
      <c r="AE296" s="110">
        <f t="shared" si="315"/>
        <v>0</v>
      </c>
      <c r="AF296" s="110">
        <f t="shared" si="315"/>
        <v>0</v>
      </c>
      <c r="AG296" s="110">
        <f t="shared" si="315"/>
        <v>0</v>
      </c>
      <c r="AH296" s="110">
        <f t="shared" si="315"/>
        <v>0</v>
      </c>
      <c r="AI296" s="110">
        <f t="shared" si="315"/>
        <v>0</v>
      </c>
      <c r="AJ296" s="110">
        <f t="shared" ref="AJ296:BO296" si="316">SUM(AJ293:AJ295)</f>
        <v>0</v>
      </c>
      <c r="AK296" s="110">
        <f t="shared" si="316"/>
        <v>0</v>
      </c>
      <c r="AL296" s="110">
        <f t="shared" si="316"/>
        <v>0</v>
      </c>
      <c r="AM296" s="110">
        <f t="shared" si="316"/>
        <v>0</v>
      </c>
      <c r="AN296" s="110">
        <f t="shared" si="316"/>
        <v>0</v>
      </c>
      <c r="AO296" s="110">
        <f t="shared" si="316"/>
        <v>0</v>
      </c>
      <c r="AP296" s="110">
        <f t="shared" si="316"/>
        <v>0</v>
      </c>
      <c r="AQ296" s="110">
        <f t="shared" si="316"/>
        <v>0</v>
      </c>
      <c r="AR296" s="110">
        <f t="shared" si="316"/>
        <v>0</v>
      </c>
      <c r="AS296" s="110">
        <f t="shared" si="316"/>
        <v>0</v>
      </c>
      <c r="AT296" s="110">
        <f t="shared" si="316"/>
        <v>0</v>
      </c>
      <c r="AU296" s="110">
        <f t="shared" si="316"/>
        <v>0</v>
      </c>
      <c r="AV296" s="110">
        <f t="shared" si="316"/>
        <v>0</v>
      </c>
      <c r="AW296" s="110">
        <f t="shared" si="316"/>
        <v>0</v>
      </c>
      <c r="AX296" s="110">
        <f t="shared" si="316"/>
        <v>0</v>
      </c>
      <c r="AY296" s="110">
        <f t="shared" si="316"/>
        <v>0</v>
      </c>
      <c r="AZ296" s="110">
        <f t="shared" si="316"/>
        <v>0</v>
      </c>
      <c r="BA296" s="110">
        <f t="shared" si="316"/>
        <v>0</v>
      </c>
      <c r="BB296" s="110">
        <f t="shared" si="316"/>
        <v>0</v>
      </c>
      <c r="BC296" s="110">
        <f t="shared" si="316"/>
        <v>0</v>
      </c>
      <c r="BD296" s="110">
        <f t="shared" si="316"/>
        <v>0</v>
      </c>
      <c r="BE296" s="110">
        <f t="shared" si="316"/>
        <v>0</v>
      </c>
      <c r="BF296" s="110">
        <f t="shared" si="316"/>
        <v>0</v>
      </c>
      <c r="BG296" s="110">
        <f t="shared" si="316"/>
        <v>0</v>
      </c>
      <c r="BH296" s="110">
        <f t="shared" si="316"/>
        <v>0</v>
      </c>
      <c r="BI296" s="110">
        <f t="shared" si="316"/>
        <v>0</v>
      </c>
      <c r="BJ296" s="110">
        <f t="shared" si="316"/>
        <v>0</v>
      </c>
      <c r="BK296" s="110">
        <f t="shared" si="316"/>
        <v>-35937.72</v>
      </c>
      <c r="BL296" s="110">
        <f t="shared" si="316"/>
        <v>-204328.87207911001</v>
      </c>
      <c r="BM296" s="110">
        <f t="shared" si="316"/>
        <v>-538536.32999999996</v>
      </c>
      <c r="BN296" s="110">
        <f t="shared" si="316"/>
        <v>-217024.2</v>
      </c>
      <c r="BO296" s="110">
        <f t="shared" si="316"/>
        <v>-919232.29</v>
      </c>
      <c r="BP296" s="110">
        <f t="shared" ref="BP296:CM296" si="317">SUM(BP293:BP295)</f>
        <v>-685106.14792089001</v>
      </c>
      <c r="BQ296" s="110">
        <f t="shared" si="317"/>
        <v>69877.08</v>
      </c>
      <c r="BR296" s="110">
        <f t="shared" si="317"/>
        <v>-663141.36</v>
      </c>
      <c r="BS296" s="110">
        <f t="shared" si="317"/>
        <v>-564344.05000000005</v>
      </c>
      <c r="BT296" s="110">
        <f t="shared" si="317"/>
        <v>517258.49</v>
      </c>
      <c r="BU296" s="110">
        <f t="shared" si="317"/>
        <v>-280841.96999999997</v>
      </c>
      <c r="BV296" s="110">
        <f t="shared" si="317"/>
        <v>-211698.72</v>
      </c>
      <c r="BW296" s="110">
        <f t="shared" si="317"/>
        <v>117159.12</v>
      </c>
      <c r="BX296" s="110">
        <f t="shared" si="317"/>
        <v>-337470.33</v>
      </c>
      <c r="BY296" s="110">
        <f t="shared" si="317"/>
        <v>-753567.91</v>
      </c>
      <c r="BZ296" s="110">
        <f t="shared" si="317"/>
        <v>462517.49</v>
      </c>
      <c r="CA296" s="110">
        <f t="shared" si="317"/>
        <v>-78685.259999999995</v>
      </c>
      <c r="CB296" s="110">
        <f t="shared" si="317"/>
        <v>3971891.5399999991</v>
      </c>
      <c r="CC296" s="110">
        <f t="shared" si="317"/>
        <v>87707.34</v>
      </c>
      <c r="CD296" s="110">
        <f t="shared" si="317"/>
        <v>-286446.73</v>
      </c>
      <c r="CE296" s="110">
        <f t="shared" si="317"/>
        <v>-614056.5</v>
      </c>
      <c r="CF296" s="110">
        <f t="shared" si="317"/>
        <v>-392148.88</v>
      </c>
      <c r="CG296" s="110">
        <f t="shared" si="317"/>
        <v>777302.21</v>
      </c>
      <c r="CH296" s="110">
        <f t="shared" si="317"/>
        <v>295188.31</v>
      </c>
      <c r="CI296" s="110">
        <f t="shared" si="317"/>
        <v>-1301194.46</v>
      </c>
      <c r="CJ296" s="110">
        <f t="shared" si="317"/>
        <v>0</v>
      </c>
      <c r="CK296" s="110">
        <f t="shared" si="317"/>
        <v>0</v>
      </c>
      <c r="CL296" s="110">
        <f t="shared" si="317"/>
        <v>0</v>
      </c>
      <c r="CM296" s="110">
        <f t="shared" si="317"/>
        <v>0</v>
      </c>
    </row>
    <row r="297" spans="1:91" x14ac:dyDescent="0.2">
      <c r="B297" s="39" t="s">
        <v>255</v>
      </c>
      <c r="D297" s="107">
        <f t="shared" ref="D297:AI297" si="318">D292+D296</f>
        <v>0</v>
      </c>
      <c r="E297" s="107">
        <f t="shared" si="318"/>
        <v>0</v>
      </c>
      <c r="F297" s="107">
        <f t="shared" si="318"/>
        <v>0</v>
      </c>
      <c r="G297" s="107">
        <f t="shared" si="318"/>
        <v>0</v>
      </c>
      <c r="H297" s="107">
        <f t="shared" si="318"/>
        <v>0</v>
      </c>
      <c r="I297" s="107">
        <f t="shared" si="318"/>
        <v>0</v>
      </c>
      <c r="J297" s="107">
        <f t="shared" si="318"/>
        <v>0</v>
      </c>
      <c r="K297" s="107">
        <f t="shared" si="318"/>
        <v>0</v>
      </c>
      <c r="L297" s="107">
        <f t="shared" si="318"/>
        <v>0</v>
      </c>
      <c r="M297" s="107">
        <f t="shared" si="318"/>
        <v>0</v>
      </c>
      <c r="N297" s="107">
        <f t="shared" si="318"/>
        <v>0</v>
      </c>
      <c r="O297" s="107">
        <f t="shared" si="318"/>
        <v>0</v>
      </c>
      <c r="P297" s="107">
        <f t="shared" si="318"/>
        <v>0</v>
      </c>
      <c r="Q297" s="107">
        <f t="shared" si="318"/>
        <v>0</v>
      </c>
      <c r="R297" s="107">
        <f t="shared" si="318"/>
        <v>0</v>
      </c>
      <c r="S297" s="107">
        <f t="shared" si="318"/>
        <v>0</v>
      </c>
      <c r="T297" s="107">
        <f t="shared" si="318"/>
        <v>0</v>
      </c>
      <c r="U297" s="107">
        <f t="shared" si="318"/>
        <v>0</v>
      </c>
      <c r="V297" s="107">
        <f t="shared" si="318"/>
        <v>0</v>
      </c>
      <c r="W297" s="107">
        <f t="shared" si="318"/>
        <v>0</v>
      </c>
      <c r="X297" s="107">
        <f t="shared" si="318"/>
        <v>0</v>
      </c>
      <c r="Y297" s="107">
        <f t="shared" si="318"/>
        <v>0</v>
      </c>
      <c r="Z297" s="107">
        <f t="shared" si="318"/>
        <v>0</v>
      </c>
      <c r="AA297" s="107">
        <f t="shared" si="318"/>
        <v>0</v>
      </c>
      <c r="AB297" s="107">
        <f t="shared" si="318"/>
        <v>0</v>
      </c>
      <c r="AC297" s="107">
        <f t="shared" si="318"/>
        <v>0</v>
      </c>
      <c r="AD297" s="107">
        <f t="shared" si="318"/>
        <v>0</v>
      </c>
      <c r="AE297" s="107">
        <f t="shared" si="318"/>
        <v>0</v>
      </c>
      <c r="AF297" s="107">
        <f t="shared" si="318"/>
        <v>0</v>
      </c>
      <c r="AG297" s="107">
        <f t="shared" si="318"/>
        <v>0</v>
      </c>
      <c r="AH297" s="107">
        <f t="shared" si="318"/>
        <v>0</v>
      </c>
      <c r="AI297" s="107">
        <f t="shared" si="318"/>
        <v>0</v>
      </c>
      <c r="AJ297" s="107">
        <f t="shared" ref="AJ297:BO297" si="319">AJ292+AJ296</f>
        <v>0</v>
      </c>
      <c r="AK297" s="107">
        <f t="shared" si="319"/>
        <v>0</v>
      </c>
      <c r="AL297" s="107">
        <f t="shared" si="319"/>
        <v>0</v>
      </c>
      <c r="AM297" s="107">
        <f t="shared" si="319"/>
        <v>0</v>
      </c>
      <c r="AN297" s="107">
        <f t="shared" si="319"/>
        <v>0</v>
      </c>
      <c r="AO297" s="107">
        <f t="shared" si="319"/>
        <v>0</v>
      </c>
      <c r="AP297" s="107">
        <f t="shared" si="319"/>
        <v>0</v>
      </c>
      <c r="AQ297" s="107">
        <f t="shared" si="319"/>
        <v>0</v>
      </c>
      <c r="AR297" s="107">
        <f t="shared" si="319"/>
        <v>0</v>
      </c>
      <c r="AS297" s="107">
        <f t="shared" si="319"/>
        <v>0</v>
      </c>
      <c r="AT297" s="107">
        <f t="shared" si="319"/>
        <v>0</v>
      </c>
      <c r="AU297" s="107">
        <f t="shared" si="319"/>
        <v>0</v>
      </c>
      <c r="AV297" s="107">
        <f t="shared" si="319"/>
        <v>0</v>
      </c>
      <c r="AW297" s="107">
        <f t="shared" si="319"/>
        <v>0</v>
      </c>
      <c r="AX297" s="107">
        <f t="shared" si="319"/>
        <v>0</v>
      </c>
      <c r="AY297" s="107">
        <f t="shared" si="319"/>
        <v>0</v>
      </c>
      <c r="AZ297" s="107">
        <f t="shared" si="319"/>
        <v>0</v>
      </c>
      <c r="BA297" s="107">
        <f t="shared" si="319"/>
        <v>0</v>
      </c>
      <c r="BB297" s="107">
        <f t="shared" si="319"/>
        <v>0</v>
      </c>
      <c r="BC297" s="107">
        <f t="shared" si="319"/>
        <v>0</v>
      </c>
      <c r="BD297" s="107">
        <f t="shared" si="319"/>
        <v>0</v>
      </c>
      <c r="BE297" s="107">
        <f t="shared" si="319"/>
        <v>0</v>
      </c>
      <c r="BF297" s="107">
        <f t="shared" si="319"/>
        <v>0</v>
      </c>
      <c r="BG297" s="107">
        <f t="shared" si="319"/>
        <v>0</v>
      </c>
      <c r="BH297" s="107">
        <f t="shared" si="319"/>
        <v>0</v>
      </c>
      <c r="BI297" s="107">
        <f t="shared" si="319"/>
        <v>0</v>
      </c>
      <c r="BJ297" s="107">
        <f t="shared" si="319"/>
        <v>0</v>
      </c>
      <c r="BK297" s="107">
        <f t="shared" si="319"/>
        <v>-35937.72</v>
      </c>
      <c r="BL297" s="107">
        <f t="shared" si="319"/>
        <v>-240266.59207911001</v>
      </c>
      <c r="BM297" s="107">
        <f t="shared" si="319"/>
        <v>-778802.92207910994</v>
      </c>
      <c r="BN297" s="107">
        <f t="shared" si="319"/>
        <v>-995827.12207911001</v>
      </c>
      <c r="BO297" s="107">
        <f t="shared" si="319"/>
        <v>-1915059.41207911</v>
      </c>
      <c r="BP297" s="107">
        <f t="shared" ref="BP297:CM297" si="320">BP292+BP296</f>
        <v>-2600165.56</v>
      </c>
      <c r="BQ297" s="107">
        <f t="shared" si="320"/>
        <v>-2530288.48</v>
      </c>
      <c r="BR297" s="107">
        <f t="shared" si="320"/>
        <v>-3193429.84</v>
      </c>
      <c r="BS297" s="107">
        <f t="shared" si="320"/>
        <v>-3757773.8899999997</v>
      </c>
      <c r="BT297" s="107">
        <f t="shared" si="320"/>
        <v>-3240515.3999999994</v>
      </c>
      <c r="BU297" s="107">
        <f t="shared" si="320"/>
        <v>-3521357.3699999992</v>
      </c>
      <c r="BV297" s="107">
        <f t="shared" si="320"/>
        <v>-3733056.0899999994</v>
      </c>
      <c r="BW297" s="107">
        <f t="shared" si="320"/>
        <v>-3615896.9699999993</v>
      </c>
      <c r="BX297" s="107">
        <f t="shared" si="320"/>
        <v>-3953367.2999999993</v>
      </c>
      <c r="BY297" s="107">
        <f t="shared" si="320"/>
        <v>-4706935.209999999</v>
      </c>
      <c r="BZ297" s="107">
        <f t="shared" si="320"/>
        <v>-4244417.7199999988</v>
      </c>
      <c r="CA297" s="107">
        <f t="shared" si="320"/>
        <v>-4323102.9799999986</v>
      </c>
      <c r="CB297" s="107">
        <f t="shared" si="320"/>
        <v>-351211.43999999948</v>
      </c>
      <c r="CC297" s="107">
        <f t="shared" si="320"/>
        <v>-263504.09999999951</v>
      </c>
      <c r="CD297" s="107">
        <f t="shared" si="320"/>
        <v>-549950.82999999949</v>
      </c>
      <c r="CE297" s="107">
        <f t="shared" si="320"/>
        <v>-1164007.3299999996</v>
      </c>
      <c r="CF297" s="107">
        <f t="shared" si="320"/>
        <v>-1556156.2099999995</v>
      </c>
      <c r="CG297" s="107">
        <f t="shared" si="320"/>
        <v>-778853.99999999953</v>
      </c>
      <c r="CH297" s="107">
        <f t="shared" si="320"/>
        <v>-483665.68999999954</v>
      </c>
      <c r="CI297" s="107">
        <f t="shared" si="320"/>
        <v>-1784860.1499999994</v>
      </c>
      <c r="CJ297" s="107">
        <f t="shared" si="320"/>
        <v>-1784860.1499999994</v>
      </c>
      <c r="CK297" s="107">
        <f t="shared" si="320"/>
        <v>-1784860.1499999994</v>
      </c>
      <c r="CL297" s="107">
        <f t="shared" si="320"/>
        <v>-1784860.1499999994</v>
      </c>
      <c r="CM297" s="107">
        <f t="shared" si="320"/>
        <v>-1784860.1499999994</v>
      </c>
    </row>
    <row r="298" spans="1:91" x14ac:dyDescent="0.2"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  <c r="BV298" s="106"/>
      <c r="BW298" s="106"/>
      <c r="BX298" s="106"/>
      <c r="BY298" s="106"/>
      <c r="BZ298" s="106"/>
      <c r="CA298" s="106"/>
      <c r="CB298" s="106"/>
      <c r="CC298" s="106"/>
      <c r="CD298" s="106"/>
      <c r="CE298" s="106"/>
      <c r="CF298" s="106"/>
      <c r="CG298" s="106"/>
      <c r="CH298" s="106"/>
      <c r="CL298" s="25"/>
      <c r="CM298" s="25"/>
    </row>
    <row r="299" spans="1:91" x14ac:dyDescent="0.2">
      <c r="A299" s="510" t="s">
        <v>454</v>
      </c>
      <c r="B299" s="507"/>
      <c r="C299" s="106">
        <v>18237281</v>
      </c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8"/>
      <c r="BB299" s="108"/>
      <c r="BC299" s="108"/>
      <c r="BD299" s="108"/>
      <c r="BE299" s="108"/>
      <c r="BF299" s="108"/>
      <c r="BG299" s="108"/>
      <c r="BH299" s="108"/>
      <c r="BI299" s="108"/>
      <c r="BJ299" s="108"/>
      <c r="BK299" s="108"/>
      <c r="BL299" s="108"/>
      <c r="BM299" s="108"/>
      <c r="BN299" s="108"/>
      <c r="BO299" s="108"/>
      <c r="BP299" s="108"/>
      <c r="BQ299" s="108"/>
      <c r="BR299" s="108"/>
      <c r="BS299" s="108"/>
      <c r="BT299" s="108"/>
      <c r="BU299" s="108"/>
      <c r="BV299" s="108"/>
      <c r="BW299" s="108"/>
      <c r="BX299" s="108"/>
      <c r="BY299" s="108"/>
      <c r="BZ299" s="108"/>
      <c r="CA299" s="108"/>
      <c r="CB299" s="108"/>
      <c r="CC299" s="108"/>
      <c r="CD299" s="108"/>
      <c r="CE299" s="108"/>
      <c r="CF299" s="108"/>
      <c r="CG299" s="108"/>
      <c r="CH299" s="108"/>
      <c r="CL299" s="25"/>
      <c r="CM299" s="25"/>
    </row>
    <row r="300" spans="1:91" x14ac:dyDescent="0.2">
      <c r="B300" s="39" t="s">
        <v>251</v>
      </c>
      <c r="C300" s="106">
        <v>25400681</v>
      </c>
      <c r="D300" s="107">
        <f t="shared" ref="D300:AI300" si="321">C306</f>
        <v>0</v>
      </c>
      <c r="E300" s="107">
        <f t="shared" si="321"/>
        <v>0</v>
      </c>
      <c r="F300" s="107">
        <f t="shared" si="321"/>
        <v>0</v>
      </c>
      <c r="G300" s="107">
        <f t="shared" si="321"/>
        <v>0</v>
      </c>
      <c r="H300" s="107">
        <f t="shared" si="321"/>
        <v>0</v>
      </c>
      <c r="I300" s="107">
        <f t="shared" si="321"/>
        <v>0</v>
      </c>
      <c r="J300" s="107">
        <f t="shared" si="321"/>
        <v>0</v>
      </c>
      <c r="K300" s="107">
        <f t="shared" si="321"/>
        <v>0</v>
      </c>
      <c r="L300" s="107">
        <f t="shared" si="321"/>
        <v>0</v>
      </c>
      <c r="M300" s="107">
        <f t="shared" si="321"/>
        <v>0</v>
      </c>
      <c r="N300" s="107">
        <f t="shared" si="321"/>
        <v>0</v>
      </c>
      <c r="O300" s="107">
        <f t="shared" si="321"/>
        <v>0</v>
      </c>
      <c r="P300" s="107">
        <f t="shared" si="321"/>
        <v>0</v>
      </c>
      <c r="Q300" s="107">
        <f t="shared" si="321"/>
        <v>0</v>
      </c>
      <c r="R300" s="107">
        <f t="shared" si="321"/>
        <v>0</v>
      </c>
      <c r="S300" s="107">
        <f t="shared" si="321"/>
        <v>0</v>
      </c>
      <c r="T300" s="107">
        <f t="shared" si="321"/>
        <v>0</v>
      </c>
      <c r="U300" s="107">
        <f t="shared" si="321"/>
        <v>0</v>
      </c>
      <c r="V300" s="107">
        <f t="shared" si="321"/>
        <v>0</v>
      </c>
      <c r="W300" s="107">
        <f t="shared" si="321"/>
        <v>0</v>
      </c>
      <c r="X300" s="107">
        <f t="shared" si="321"/>
        <v>0</v>
      </c>
      <c r="Y300" s="107">
        <f t="shared" si="321"/>
        <v>0</v>
      </c>
      <c r="Z300" s="107">
        <f t="shared" si="321"/>
        <v>0</v>
      </c>
      <c r="AA300" s="107">
        <f t="shared" si="321"/>
        <v>0</v>
      </c>
      <c r="AB300" s="107">
        <f t="shared" si="321"/>
        <v>0</v>
      </c>
      <c r="AC300" s="107">
        <f t="shared" si="321"/>
        <v>0</v>
      </c>
      <c r="AD300" s="107">
        <f t="shared" si="321"/>
        <v>0</v>
      </c>
      <c r="AE300" s="107">
        <f t="shared" si="321"/>
        <v>0</v>
      </c>
      <c r="AF300" s="107">
        <f t="shared" si="321"/>
        <v>0</v>
      </c>
      <c r="AG300" s="107">
        <f t="shared" si="321"/>
        <v>0</v>
      </c>
      <c r="AH300" s="107">
        <f t="shared" si="321"/>
        <v>0</v>
      </c>
      <c r="AI300" s="107">
        <f t="shared" si="321"/>
        <v>0</v>
      </c>
      <c r="AJ300" s="107">
        <f t="shared" ref="AJ300:BO300" si="322">AI306</f>
        <v>0</v>
      </c>
      <c r="AK300" s="107">
        <f t="shared" si="322"/>
        <v>0</v>
      </c>
      <c r="AL300" s="107">
        <f t="shared" si="322"/>
        <v>0</v>
      </c>
      <c r="AM300" s="107">
        <f t="shared" si="322"/>
        <v>0</v>
      </c>
      <c r="AN300" s="107">
        <f t="shared" si="322"/>
        <v>0</v>
      </c>
      <c r="AO300" s="107">
        <f t="shared" si="322"/>
        <v>0</v>
      </c>
      <c r="AP300" s="107">
        <f t="shared" si="322"/>
        <v>0</v>
      </c>
      <c r="AQ300" s="107">
        <f t="shared" si="322"/>
        <v>0</v>
      </c>
      <c r="AR300" s="107">
        <f t="shared" si="322"/>
        <v>0</v>
      </c>
      <c r="AS300" s="107">
        <f t="shared" si="322"/>
        <v>0</v>
      </c>
      <c r="AT300" s="107">
        <f t="shared" si="322"/>
        <v>0</v>
      </c>
      <c r="AU300" s="107">
        <f t="shared" si="322"/>
        <v>0</v>
      </c>
      <c r="AV300" s="107">
        <f t="shared" si="322"/>
        <v>0</v>
      </c>
      <c r="AW300" s="107">
        <f t="shared" si="322"/>
        <v>0</v>
      </c>
      <c r="AX300" s="107">
        <f t="shared" si="322"/>
        <v>0</v>
      </c>
      <c r="AY300" s="107">
        <f t="shared" si="322"/>
        <v>0</v>
      </c>
      <c r="AZ300" s="107">
        <f t="shared" si="322"/>
        <v>0</v>
      </c>
      <c r="BA300" s="107">
        <f t="shared" si="322"/>
        <v>0</v>
      </c>
      <c r="BB300" s="107">
        <f t="shared" si="322"/>
        <v>0</v>
      </c>
      <c r="BC300" s="107">
        <f t="shared" si="322"/>
        <v>0</v>
      </c>
      <c r="BD300" s="107">
        <f t="shared" si="322"/>
        <v>0</v>
      </c>
      <c r="BE300" s="107">
        <f t="shared" si="322"/>
        <v>0</v>
      </c>
      <c r="BF300" s="107">
        <f t="shared" si="322"/>
        <v>0</v>
      </c>
      <c r="BG300" s="107">
        <f t="shared" si="322"/>
        <v>0</v>
      </c>
      <c r="BH300" s="107">
        <f t="shared" si="322"/>
        <v>0</v>
      </c>
      <c r="BI300" s="107">
        <f t="shared" si="322"/>
        <v>0</v>
      </c>
      <c r="BJ300" s="107">
        <f t="shared" si="322"/>
        <v>0</v>
      </c>
      <c r="BK300" s="107">
        <f t="shared" si="322"/>
        <v>0</v>
      </c>
      <c r="BL300" s="107">
        <f t="shared" si="322"/>
        <v>129130.56</v>
      </c>
      <c r="BM300" s="107">
        <f t="shared" si="322"/>
        <v>472597.07665573998</v>
      </c>
      <c r="BN300" s="107">
        <f t="shared" si="322"/>
        <v>591966.05665574002</v>
      </c>
      <c r="BO300" s="107">
        <f t="shared" si="322"/>
        <v>714105.77665573999</v>
      </c>
      <c r="BP300" s="107">
        <f t="shared" ref="BP300:CM300" si="323">BO306</f>
        <v>737066.40665573999</v>
      </c>
      <c r="BQ300" s="107">
        <f t="shared" si="323"/>
        <v>978828.97</v>
      </c>
      <c r="BR300" s="107">
        <f t="shared" si="323"/>
        <v>1242985.24</v>
      </c>
      <c r="BS300" s="107">
        <f t="shared" si="323"/>
        <v>1286555.77</v>
      </c>
      <c r="BT300" s="107">
        <f t="shared" si="323"/>
        <v>1804217.42</v>
      </c>
      <c r="BU300" s="107">
        <f t="shared" si="323"/>
        <v>1916277.13</v>
      </c>
      <c r="BV300" s="107">
        <f t="shared" si="323"/>
        <v>2194751.36</v>
      </c>
      <c r="BW300" s="107">
        <f t="shared" si="323"/>
        <v>2464422.69</v>
      </c>
      <c r="BX300" s="511">
        <f t="shared" si="323"/>
        <v>2784489.89</v>
      </c>
      <c r="BY300" s="107">
        <f t="shared" si="323"/>
        <v>930252.48047123291</v>
      </c>
      <c r="BZ300" s="107">
        <f t="shared" si="323"/>
        <v>947498.675557193</v>
      </c>
      <c r="CA300" s="107">
        <f t="shared" si="323"/>
        <v>980814.73553985415</v>
      </c>
      <c r="CB300" s="107">
        <f t="shared" si="323"/>
        <v>331700.63553985418</v>
      </c>
      <c r="CC300" s="107">
        <f t="shared" si="323"/>
        <v>-38967.833419422677</v>
      </c>
      <c r="CD300" s="107">
        <f t="shared" si="323"/>
        <v>-145584.25341942266</v>
      </c>
      <c r="CE300" s="107">
        <f t="shared" si="323"/>
        <v>-127485.34341942266</v>
      </c>
      <c r="CF300" s="107">
        <f t="shared" si="323"/>
        <v>-23075.743419422652</v>
      </c>
      <c r="CG300" s="107">
        <f t="shared" si="323"/>
        <v>-105125.16341942265</v>
      </c>
      <c r="CH300" s="107">
        <f t="shared" si="323"/>
        <v>-69479.063419422659</v>
      </c>
      <c r="CI300" s="107">
        <f t="shared" si="323"/>
        <v>53078.776580577338</v>
      </c>
      <c r="CJ300" s="107">
        <f t="shared" si="323"/>
        <v>-68975.03341942266</v>
      </c>
      <c r="CK300" s="107">
        <f t="shared" si="323"/>
        <v>-68975.03341942266</v>
      </c>
      <c r="CL300" s="107">
        <f t="shared" si="323"/>
        <v>-68975.03341942266</v>
      </c>
      <c r="CM300" s="107">
        <f t="shared" si="323"/>
        <v>-68975.03341942266</v>
      </c>
    </row>
    <row r="301" spans="1:91" x14ac:dyDescent="0.2">
      <c r="A301" s="113"/>
      <c r="B301" s="108" t="s">
        <v>252</v>
      </c>
      <c r="C301" s="108"/>
      <c r="D301" s="251">
        <v>0</v>
      </c>
      <c r="E301" s="251">
        <v>0</v>
      </c>
      <c r="F301" s="251">
        <v>0</v>
      </c>
      <c r="G301" s="251">
        <v>0</v>
      </c>
      <c r="H301" s="251">
        <v>0</v>
      </c>
      <c r="I301" s="251">
        <v>0</v>
      </c>
      <c r="J301" s="251">
        <v>0</v>
      </c>
      <c r="K301" s="251">
        <v>0</v>
      </c>
      <c r="L301" s="251">
        <v>0</v>
      </c>
      <c r="M301" s="251">
        <v>0</v>
      </c>
      <c r="N301" s="251">
        <v>0</v>
      </c>
      <c r="O301" s="251">
        <v>0</v>
      </c>
      <c r="P301" s="251">
        <v>0</v>
      </c>
      <c r="Q301" s="251">
        <v>0</v>
      </c>
      <c r="R301" s="251">
        <v>0</v>
      </c>
      <c r="S301" s="251">
        <v>0</v>
      </c>
      <c r="T301" s="251">
        <v>0</v>
      </c>
      <c r="U301" s="251">
        <v>0</v>
      </c>
      <c r="V301" s="251">
        <v>0</v>
      </c>
      <c r="W301" s="251">
        <v>0</v>
      </c>
      <c r="X301" s="251">
        <v>0</v>
      </c>
      <c r="Y301" s="251">
        <v>0</v>
      </c>
      <c r="Z301" s="251">
        <v>0</v>
      </c>
      <c r="AA301" s="251">
        <v>0</v>
      </c>
      <c r="AB301" s="251">
        <v>0</v>
      </c>
      <c r="AC301" s="251">
        <v>0</v>
      </c>
      <c r="AD301" s="251">
        <v>0</v>
      </c>
      <c r="AE301" s="251">
        <v>0</v>
      </c>
      <c r="AF301" s="251">
        <v>0</v>
      </c>
      <c r="AG301" s="251">
        <v>0</v>
      </c>
      <c r="AH301" s="251">
        <v>0</v>
      </c>
      <c r="AI301" s="251">
        <v>0</v>
      </c>
      <c r="AJ301" s="251">
        <v>0</v>
      </c>
      <c r="AK301" s="251">
        <v>0</v>
      </c>
      <c r="AL301" s="251">
        <v>0</v>
      </c>
      <c r="AM301" s="251">
        <v>0</v>
      </c>
      <c r="AN301" s="251">
        <v>0</v>
      </c>
      <c r="AO301" s="251">
        <v>0</v>
      </c>
      <c r="AP301" s="251">
        <v>0</v>
      </c>
      <c r="AQ301" s="251">
        <v>0</v>
      </c>
      <c r="AR301" s="251">
        <v>0</v>
      </c>
      <c r="AS301" s="251">
        <v>0</v>
      </c>
      <c r="AT301" s="251">
        <v>0</v>
      </c>
      <c r="AU301" s="251">
        <v>0</v>
      </c>
      <c r="AV301" s="251">
        <v>0</v>
      </c>
      <c r="AW301" s="251">
        <v>0</v>
      </c>
      <c r="AX301" s="251">
        <v>0</v>
      </c>
      <c r="AY301" s="251">
        <v>0</v>
      </c>
      <c r="AZ301" s="251">
        <v>0</v>
      </c>
      <c r="BA301" s="251">
        <v>0</v>
      </c>
      <c r="BB301" s="251">
        <v>0</v>
      </c>
      <c r="BC301" s="251">
        <v>0</v>
      </c>
      <c r="BD301" s="251">
        <v>0</v>
      </c>
      <c r="BE301" s="251">
        <v>0</v>
      </c>
      <c r="BF301" s="251">
        <v>0</v>
      </c>
      <c r="BG301" s="251">
        <v>0</v>
      </c>
      <c r="BH301" s="251">
        <v>0</v>
      </c>
      <c r="BI301" s="251">
        <v>0</v>
      </c>
      <c r="BJ301" s="251">
        <v>0</v>
      </c>
      <c r="BK301" s="251">
        <v>0</v>
      </c>
      <c r="BL301" s="251">
        <v>0</v>
      </c>
      <c r="BM301" s="251">
        <v>0</v>
      </c>
      <c r="BN301" s="251">
        <v>0</v>
      </c>
      <c r="BO301" s="251">
        <v>0</v>
      </c>
      <c r="BP301" s="251">
        <v>-136333.21665573999</v>
      </c>
      <c r="BQ301" s="251">
        <v>0</v>
      </c>
      <c r="BR301" s="251">
        <v>0</v>
      </c>
      <c r="BS301" s="251">
        <v>0</v>
      </c>
      <c r="BT301" s="251">
        <v>0</v>
      </c>
      <c r="BU301" s="251">
        <v>0</v>
      </c>
      <c r="BV301" s="251">
        <v>0</v>
      </c>
      <c r="BW301" s="251">
        <v>0</v>
      </c>
      <c r="BX301" s="251">
        <v>0</v>
      </c>
      <c r="BY301" s="251">
        <v>0</v>
      </c>
      <c r="BZ301" s="251">
        <v>0</v>
      </c>
      <c r="CA301" s="251">
        <v>0</v>
      </c>
      <c r="CB301" s="251">
        <v>-1245916.6233706197</v>
      </c>
      <c r="CC301" s="251">
        <v>0</v>
      </c>
      <c r="CD301" s="251">
        <v>0</v>
      </c>
      <c r="CE301" s="251">
        <v>0</v>
      </c>
      <c r="CF301" s="251">
        <v>0</v>
      </c>
      <c r="CG301" s="251">
        <v>0</v>
      </c>
      <c r="CH301" s="251">
        <v>0</v>
      </c>
      <c r="CI301" s="115">
        <v>0</v>
      </c>
      <c r="CJ301" s="115"/>
      <c r="CK301" s="115"/>
      <c r="CL301" s="251"/>
      <c r="CM301" s="251"/>
    </row>
    <row r="302" spans="1:91" x14ac:dyDescent="0.2">
      <c r="A302" s="113"/>
      <c r="B302" s="108" t="s">
        <v>540</v>
      </c>
      <c r="C302" s="108"/>
      <c r="D302" s="251">
        <v>0</v>
      </c>
      <c r="E302" s="251">
        <v>0</v>
      </c>
      <c r="F302" s="251">
        <v>0</v>
      </c>
      <c r="G302" s="251">
        <v>0</v>
      </c>
      <c r="H302" s="251">
        <v>0</v>
      </c>
      <c r="I302" s="251">
        <v>0</v>
      </c>
      <c r="J302" s="251">
        <v>0</v>
      </c>
      <c r="K302" s="251">
        <v>0</v>
      </c>
      <c r="L302" s="251">
        <v>0</v>
      </c>
      <c r="M302" s="251">
        <v>0</v>
      </c>
      <c r="N302" s="251">
        <v>0</v>
      </c>
      <c r="O302" s="251">
        <v>0</v>
      </c>
      <c r="P302" s="251">
        <v>0</v>
      </c>
      <c r="Q302" s="251">
        <v>0</v>
      </c>
      <c r="R302" s="251">
        <v>0</v>
      </c>
      <c r="S302" s="251">
        <v>0</v>
      </c>
      <c r="T302" s="251">
        <v>0</v>
      </c>
      <c r="U302" s="251">
        <v>0</v>
      </c>
      <c r="V302" s="251">
        <v>0</v>
      </c>
      <c r="W302" s="251">
        <v>0</v>
      </c>
      <c r="X302" s="251">
        <v>0</v>
      </c>
      <c r="Y302" s="251">
        <v>0</v>
      </c>
      <c r="Z302" s="251">
        <v>0</v>
      </c>
      <c r="AA302" s="251">
        <v>0</v>
      </c>
      <c r="AB302" s="251">
        <v>0</v>
      </c>
      <c r="AC302" s="251">
        <v>0</v>
      </c>
      <c r="AD302" s="251">
        <v>0</v>
      </c>
      <c r="AE302" s="251">
        <v>0</v>
      </c>
      <c r="AF302" s="251">
        <v>0</v>
      </c>
      <c r="AG302" s="251">
        <v>0</v>
      </c>
      <c r="AH302" s="251">
        <v>0</v>
      </c>
      <c r="AI302" s="251">
        <v>0</v>
      </c>
      <c r="AJ302" s="251">
        <v>0</v>
      </c>
      <c r="AK302" s="251">
        <v>0</v>
      </c>
      <c r="AL302" s="251">
        <v>0</v>
      </c>
      <c r="AM302" s="251">
        <v>0</v>
      </c>
      <c r="AN302" s="251">
        <v>0</v>
      </c>
      <c r="AO302" s="251">
        <v>0</v>
      </c>
      <c r="AP302" s="251">
        <v>0</v>
      </c>
      <c r="AQ302" s="251">
        <v>0</v>
      </c>
      <c r="AR302" s="251">
        <v>0</v>
      </c>
      <c r="AS302" s="251">
        <v>0</v>
      </c>
      <c r="AT302" s="251">
        <v>0</v>
      </c>
      <c r="AU302" s="251">
        <v>0</v>
      </c>
      <c r="AV302" s="251">
        <v>0</v>
      </c>
      <c r="AW302" s="251">
        <v>0</v>
      </c>
      <c r="AX302" s="251">
        <v>0</v>
      </c>
      <c r="AY302" s="251">
        <v>0</v>
      </c>
      <c r="AZ302" s="251">
        <v>0</v>
      </c>
      <c r="BA302" s="251">
        <v>0</v>
      </c>
      <c r="BB302" s="251">
        <v>0</v>
      </c>
      <c r="BC302" s="251">
        <v>0</v>
      </c>
      <c r="BD302" s="251">
        <v>0</v>
      </c>
      <c r="BE302" s="251">
        <v>0</v>
      </c>
      <c r="BF302" s="251">
        <v>0</v>
      </c>
      <c r="BG302" s="251">
        <v>0</v>
      </c>
      <c r="BH302" s="251">
        <v>0</v>
      </c>
      <c r="BI302" s="251">
        <v>0</v>
      </c>
      <c r="BJ302" s="251">
        <v>0</v>
      </c>
      <c r="BK302" s="251">
        <v>0</v>
      </c>
      <c r="BL302" s="251">
        <v>0</v>
      </c>
      <c r="BM302" s="251">
        <v>0</v>
      </c>
      <c r="BN302" s="251">
        <v>0</v>
      </c>
      <c r="BO302" s="251">
        <v>0</v>
      </c>
      <c r="BP302" s="251">
        <v>0</v>
      </c>
      <c r="BQ302" s="251">
        <v>0</v>
      </c>
      <c r="BR302" s="251">
        <v>0</v>
      </c>
      <c r="BS302" s="251">
        <v>0</v>
      </c>
      <c r="BT302" s="251">
        <v>0</v>
      </c>
      <c r="BU302" s="251">
        <v>0</v>
      </c>
      <c r="BV302" s="251">
        <v>0</v>
      </c>
      <c r="BW302" s="251">
        <v>0</v>
      </c>
      <c r="BX302" s="509">
        <f>-'One-time Transfer SCH 40 to SC'!F22</f>
        <v>-1967242.1072850002</v>
      </c>
      <c r="BY302" s="251"/>
      <c r="BZ302" s="251"/>
      <c r="CA302" s="251"/>
      <c r="CB302" s="508">
        <f>-CB301*'One-time Transfer SCH 40 to SC'!F13</f>
        <v>880240.09441134287</v>
      </c>
      <c r="CC302" s="251"/>
      <c r="CD302" s="251"/>
      <c r="CE302" s="251"/>
      <c r="CF302" s="251"/>
      <c r="CG302" s="251"/>
      <c r="CH302" s="251"/>
      <c r="CI302" s="115"/>
      <c r="CJ302" s="115"/>
      <c r="CK302" s="115"/>
      <c r="CL302" s="251"/>
      <c r="CM302" s="251"/>
    </row>
    <row r="303" spans="1:91" x14ac:dyDescent="0.2">
      <c r="A303" s="113"/>
      <c r="B303" s="108" t="s">
        <v>281</v>
      </c>
      <c r="C303" s="108"/>
      <c r="D303" s="251">
        <v>0</v>
      </c>
      <c r="E303" s="251">
        <v>0</v>
      </c>
      <c r="F303" s="251">
        <v>0</v>
      </c>
      <c r="G303" s="251">
        <v>0</v>
      </c>
      <c r="H303" s="251">
        <v>0</v>
      </c>
      <c r="I303" s="251">
        <v>0</v>
      </c>
      <c r="J303" s="251">
        <v>0</v>
      </c>
      <c r="K303" s="251">
        <v>0</v>
      </c>
      <c r="L303" s="251">
        <v>0</v>
      </c>
      <c r="M303" s="251">
        <v>0</v>
      </c>
      <c r="N303" s="251">
        <v>0</v>
      </c>
      <c r="O303" s="251">
        <v>0</v>
      </c>
      <c r="P303" s="251">
        <v>0</v>
      </c>
      <c r="Q303" s="251">
        <v>0</v>
      </c>
      <c r="R303" s="251">
        <v>0</v>
      </c>
      <c r="S303" s="251">
        <v>0</v>
      </c>
      <c r="T303" s="251">
        <v>0</v>
      </c>
      <c r="U303" s="251">
        <v>0</v>
      </c>
      <c r="V303" s="251">
        <v>0</v>
      </c>
      <c r="W303" s="251">
        <v>0</v>
      </c>
      <c r="X303" s="251">
        <v>0</v>
      </c>
      <c r="Y303" s="251">
        <v>0</v>
      </c>
      <c r="Z303" s="251">
        <v>0</v>
      </c>
      <c r="AA303" s="251">
        <v>0</v>
      </c>
      <c r="AB303" s="251">
        <v>0</v>
      </c>
      <c r="AC303" s="251">
        <v>0</v>
      </c>
      <c r="AD303" s="251">
        <v>0</v>
      </c>
      <c r="AE303" s="251">
        <v>0</v>
      </c>
      <c r="AF303" s="251">
        <v>0</v>
      </c>
      <c r="AG303" s="251">
        <v>0</v>
      </c>
      <c r="AH303" s="251">
        <v>0</v>
      </c>
      <c r="AI303" s="251">
        <v>0</v>
      </c>
      <c r="AJ303" s="251">
        <v>0</v>
      </c>
      <c r="AK303" s="251">
        <v>0</v>
      </c>
      <c r="AL303" s="251">
        <v>0</v>
      </c>
      <c r="AM303" s="251">
        <v>0</v>
      </c>
      <c r="AN303" s="251">
        <v>0</v>
      </c>
      <c r="AO303" s="251">
        <v>0</v>
      </c>
      <c r="AP303" s="251">
        <v>0</v>
      </c>
      <c r="AQ303" s="251">
        <v>0</v>
      </c>
      <c r="AR303" s="251">
        <v>0</v>
      </c>
      <c r="AS303" s="251">
        <v>0</v>
      </c>
      <c r="AT303" s="251">
        <v>0</v>
      </c>
      <c r="AU303" s="251">
        <v>0</v>
      </c>
      <c r="AV303" s="251">
        <v>0</v>
      </c>
      <c r="AW303" s="251">
        <v>0</v>
      </c>
      <c r="AX303" s="251">
        <v>0</v>
      </c>
      <c r="AY303" s="251">
        <v>0</v>
      </c>
      <c r="AZ303" s="251">
        <v>0</v>
      </c>
      <c r="BA303" s="251">
        <v>0</v>
      </c>
      <c r="BB303" s="251">
        <v>0</v>
      </c>
      <c r="BC303" s="251">
        <v>0</v>
      </c>
      <c r="BD303" s="251">
        <v>0</v>
      </c>
      <c r="BE303" s="251">
        <v>0</v>
      </c>
      <c r="BF303" s="251">
        <v>0</v>
      </c>
      <c r="BG303" s="251">
        <v>0</v>
      </c>
      <c r="BH303" s="251">
        <v>0</v>
      </c>
      <c r="BI303" s="251">
        <v>0</v>
      </c>
      <c r="BJ303" s="251">
        <v>0</v>
      </c>
      <c r="BK303" s="251">
        <v>0</v>
      </c>
      <c r="BL303" s="251">
        <v>7202.6566557400001</v>
      </c>
      <c r="BM303" s="251">
        <v>0</v>
      </c>
      <c r="BN303" s="251">
        <v>0</v>
      </c>
      <c r="BO303" s="251">
        <v>0</v>
      </c>
      <c r="BP303" s="251">
        <v>0</v>
      </c>
      <c r="BQ303" s="251">
        <v>0</v>
      </c>
      <c r="BR303" s="251">
        <v>0</v>
      </c>
      <c r="BS303" s="251">
        <v>0</v>
      </c>
      <c r="BT303" s="251">
        <v>0</v>
      </c>
      <c r="BU303" s="251">
        <v>0</v>
      </c>
      <c r="BV303" s="251">
        <v>0</v>
      </c>
      <c r="BW303" s="251">
        <v>0</v>
      </c>
      <c r="BX303" s="251">
        <v>0</v>
      </c>
      <c r="BY303" s="251">
        <v>0</v>
      </c>
      <c r="BZ303" s="251">
        <v>0</v>
      </c>
      <c r="CA303" s="251">
        <v>0</v>
      </c>
      <c r="CB303" s="251">
        <v>0</v>
      </c>
      <c r="CC303" s="251">
        <v>0</v>
      </c>
      <c r="CD303" s="251">
        <v>0</v>
      </c>
      <c r="CE303" s="251">
        <v>0</v>
      </c>
      <c r="CF303" s="251">
        <v>0</v>
      </c>
      <c r="CG303" s="251">
        <v>0</v>
      </c>
      <c r="CH303" s="251">
        <v>0</v>
      </c>
      <c r="CI303" s="115">
        <v>0</v>
      </c>
      <c r="CJ303" s="115"/>
      <c r="CK303" s="115"/>
      <c r="CL303" s="251"/>
      <c r="CM303" s="251"/>
    </row>
    <row r="304" spans="1:91" x14ac:dyDescent="0.2">
      <c r="A304" s="108"/>
      <c r="B304" s="108" t="s">
        <v>264</v>
      </c>
      <c r="C304" s="116"/>
      <c r="D304" s="251">
        <v>0</v>
      </c>
      <c r="E304" s="251">
        <v>0</v>
      </c>
      <c r="F304" s="251">
        <v>0</v>
      </c>
      <c r="G304" s="251">
        <v>0</v>
      </c>
      <c r="H304" s="251">
        <v>0</v>
      </c>
      <c r="I304" s="251">
        <v>0</v>
      </c>
      <c r="J304" s="251">
        <v>0</v>
      </c>
      <c r="K304" s="251">
        <v>0</v>
      </c>
      <c r="L304" s="251">
        <v>0</v>
      </c>
      <c r="M304" s="251">
        <v>0</v>
      </c>
      <c r="N304" s="251">
        <v>0</v>
      </c>
      <c r="O304" s="251">
        <v>0</v>
      </c>
      <c r="P304" s="251">
        <v>0</v>
      </c>
      <c r="Q304" s="251">
        <v>0</v>
      </c>
      <c r="R304" s="251">
        <v>0</v>
      </c>
      <c r="S304" s="251">
        <v>0</v>
      </c>
      <c r="T304" s="251">
        <v>0</v>
      </c>
      <c r="U304" s="251">
        <v>0</v>
      </c>
      <c r="V304" s="251">
        <v>0</v>
      </c>
      <c r="W304" s="251">
        <v>0</v>
      </c>
      <c r="X304" s="251">
        <v>0</v>
      </c>
      <c r="Y304" s="251">
        <v>0</v>
      </c>
      <c r="Z304" s="251">
        <v>0</v>
      </c>
      <c r="AA304" s="251">
        <v>0</v>
      </c>
      <c r="AB304" s="251">
        <v>0</v>
      </c>
      <c r="AC304" s="251">
        <v>0</v>
      </c>
      <c r="AD304" s="251">
        <v>0</v>
      </c>
      <c r="AE304" s="251">
        <v>0</v>
      </c>
      <c r="AF304" s="251">
        <v>0</v>
      </c>
      <c r="AG304" s="251">
        <v>0</v>
      </c>
      <c r="AH304" s="251">
        <v>0</v>
      </c>
      <c r="AI304" s="251">
        <v>0</v>
      </c>
      <c r="AJ304" s="251">
        <v>0</v>
      </c>
      <c r="AK304" s="251">
        <v>0</v>
      </c>
      <c r="AL304" s="251">
        <v>0</v>
      </c>
      <c r="AM304" s="251">
        <v>0</v>
      </c>
      <c r="AN304" s="251">
        <v>0</v>
      </c>
      <c r="AO304" s="251">
        <v>0</v>
      </c>
      <c r="AP304" s="251">
        <v>0</v>
      </c>
      <c r="AQ304" s="251">
        <v>0</v>
      </c>
      <c r="AR304" s="251">
        <v>0</v>
      </c>
      <c r="AS304" s="251">
        <v>0</v>
      </c>
      <c r="AT304" s="251">
        <v>0</v>
      </c>
      <c r="AU304" s="251">
        <v>0</v>
      </c>
      <c r="AV304" s="251">
        <v>0</v>
      </c>
      <c r="AW304" s="251">
        <v>0</v>
      </c>
      <c r="AX304" s="251">
        <v>0</v>
      </c>
      <c r="AY304" s="251">
        <v>0</v>
      </c>
      <c r="AZ304" s="251">
        <v>0</v>
      </c>
      <c r="BA304" s="251">
        <v>0</v>
      </c>
      <c r="BB304" s="251">
        <v>0</v>
      </c>
      <c r="BC304" s="251">
        <v>0</v>
      </c>
      <c r="BD304" s="251">
        <v>0</v>
      </c>
      <c r="BE304" s="251">
        <v>0</v>
      </c>
      <c r="BF304" s="251">
        <v>0</v>
      </c>
      <c r="BG304" s="251">
        <v>0</v>
      </c>
      <c r="BH304" s="251">
        <v>0</v>
      </c>
      <c r="BI304" s="251">
        <v>0</v>
      </c>
      <c r="BJ304" s="251">
        <v>0</v>
      </c>
      <c r="BK304" s="251">
        <v>129130.56</v>
      </c>
      <c r="BL304" s="251">
        <v>336263.86</v>
      </c>
      <c r="BM304" s="251">
        <v>119368.98</v>
      </c>
      <c r="BN304" s="251">
        <v>122139.72</v>
      </c>
      <c r="BO304" s="251">
        <v>22960.63</v>
      </c>
      <c r="BP304" s="251">
        <v>378095.78</v>
      </c>
      <c r="BQ304" s="251">
        <v>264156.27</v>
      </c>
      <c r="BR304" s="251">
        <v>43570.53</v>
      </c>
      <c r="BS304" s="251">
        <v>517661.65</v>
      </c>
      <c r="BT304" s="251">
        <v>112059.71</v>
      </c>
      <c r="BU304" s="251">
        <v>278474.23</v>
      </c>
      <c r="BV304" s="251">
        <v>269671.33</v>
      </c>
      <c r="BW304" s="251">
        <v>320067.20000000001</v>
      </c>
      <c r="BX304" s="109">
        <f>'FPC Sch 40'!C49</f>
        <v>113004.69775623282</v>
      </c>
      <c r="BY304" s="109">
        <f>'FPC Sch 40'!D49</f>
        <v>17246.195085960055</v>
      </c>
      <c r="BZ304" s="109">
        <f>'FPC Sch 40'!E49</f>
        <v>33316.059982661187</v>
      </c>
      <c r="CA304" s="109">
        <f>'FPC Sch 40'!F49</f>
        <v>-649114.1</v>
      </c>
      <c r="CB304" s="109">
        <f>'FPC Sch 40'!G49</f>
        <v>-4991.9399999999996</v>
      </c>
      <c r="CC304" s="109">
        <f>'FPC Sch 40'!H49</f>
        <v>-106616.42</v>
      </c>
      <c r="CD304" s="109">
        <f>'FPC Sch 40'!I49</f>
        <v>18098.91</v>
      </c>
      <c r="CE304" s="109">
        <f>'FPC Sch 40'!J49</f>
        <v>104409.60000000001</v>
      </c>
      <c r="CF304" s="109">
        <f>'FPC Sch 40'!K49</f>
        <v>-82049.42</v>
      </c>
      <c r="CG304" s="109">
        <f>'FPC Sch 40'!L49</f>
        <v>35646.1</v>
      </c>
      <c r="CH304" s="109">
        <f>'FPC Sch 40'!M49</f>
        <v>122557.84</v>
      </c>
      <c r="CI304" s="109">
        <f>'FPC Sch 40'!N49</f>
        <v>-122053.81</v>
      </c>
      <c r="CJ304" s="109"/>
      <c r="CK304" s="109"/>
      <c r="CL304" s="251"/>
      <c r="CM304" s="251"/>
    </row>
    <row r="305" spans="1:91" x14ac:dyDescent="0.2">
      <c r="B305" s="39" t="s">
        <v>254</v>
      </c>
      <c r="D305" s="110">
        <f t="shared" ref="D305:AI305" si="324">SUM(D301:D304)</f>
        <v>0</v>
      </c>
      <c r="E305" s="110">
        <f t="shared" si="324"/>
        <v>0</v>
      </c>
      <c r="F305" s="110">
        <f t="shared" si="324"/>
        <v>0</v>
      </c>
      <c r="G305" s="110">
        <f t="shared" si="324"/>
        <v>0</v>
      </c>
      <c r="H305" s="110">
        <f t="shared" si="324"/>
        <v>0</v>
      </c>
      <c r="I305" s="110">
        <f t="shared" si="324"/>
        <v>0</v>
      </c>
      <c r="J305" s="110">
        <f t="shared" si="324"/>
        <v>0</v>
      </c>
      <c r="K305" s="110">
        <f t="shared" si="324"/>
        <v>0</v>
      </c>
      <c r="L305" s="110">
        <f t="shared" si="324"/>
        <v>0</v>
      </c>
      <c r="M305" s="110">
        <f t="shared" si="324"/>
        <v>0</v>
      </c>
      <c r="N305" s="110">
        <f t="shared" si="324"/>
        <v>0</v>
      </c>
      <c r="O305" s="110">
        <f t="shared" si="324"/>
        <v>0</v>
      </c>
      <c r="P305" s="110">
        <f t="shared" si="324"/>
        <v>0</v>
      </c>
      <c r="Q305" s="110">
        <f t="shared" si="324"/>
        <v>0</v>
      </c>
      <c r="R305" s="110">
        <f t="shared" si="324"/>
        <v>0</v>
      </c>
      <c r="S305" s="110">
        <f t="shared" si="324"/>
        <v>0</v>
      </c>
      <c r="T305" s="110">
        <f t="shared" si="324"/>
        <v>0</v>
      </c>
      <c r="U305" s="110">
        <f t="shared" si="324"/>
        <v>0</v>
      </c>
      <c r="V305" s="110">
        <f t="shared" si="324"/>
        <v>0</v>
      </c>
      <c r="W305" s="110">
        <f t="shared" si="324"/>
        <v>0</v>
      </c>
      <c r="X305" s="110">
        <f t="shared" si="324"/>
        <v>0</v>
      </c>
      <c r="Y305" s="110">
        <f t="shared" si="324"/>
        <v>0</v>
      </c>
      <c r="Z305" s="110">
        <f t="shared" si="324"/>
        <v>0</v>
      </c>
      <c r="AA305" s="110">
        <f t="shared" si="324"/>
        <v>0</v>
      </c>
      <c r="AB305" s="110">
        <f t="shared" si="324"/>
        <v>0</v>
      </c>
      <c r="AC305" s="110">
        <f t="shared" si="324"/>
        <v>0</v>
      </c>
      <c r="AD305" s="110">
        <f t="shared" si="324"/>
        <v>0</v>
      </c>
      <c r="AE305" s="110">
        <f t="shared" si="324"/>
        <v>0</v>
      </c>
      <c r="AF305" s="110">
        <f t="shared" si="324"/>
        <v>0</v>
      </c>
      <c r="AG305" s="110">
        <f t="shared" si="324"/>
        <v>0</v>
      </c>
      <c r="AH305" s="110">
        <f t="shared" si="324"/>
        <v>0</v>
      </c>
      <c r="AI305" s="110">
        <f t="shared" si="324"/>
        <v>0</v>
      </c>
      <c r="AJ305" s="110">
        <f t="shared" ref="AJ305:BO305" si="325">SUM(AJ301:AJ304)</f>
        <v>0</v>
      </c>
      <c r="AK305" s="110">
        <f t="shared" si="325"/>
        <v>0</v>
      </c>
      <c r="AL305" s="110">
        <f t="shared" si="325"/>
        <v>0</v>
      </c>
      <c r="AM305" s="110">
        <f t="shared" si="325"/>
        <v>0</v>
      </c>
      <c r="AN305" s="110">
        <f t="shared" si="325"/>
        <v>0</v>
      </c>
      <c r="AO305" s="110">
        <f t="shared" si="325"/>
        <v>0</v>
      </c>
      <c r="AP305" s="110">
        <f t="shared" si="325"/>
        <v>0</v>
      </c>
      <c r="AQ305" s="110">
        <f t="shared" si="325"/>
        <v>0</v>
      </c>
      <c r="AR305" s="110">
        <f t="shared" si="325"/>
        <v>0</v>
      </c>
      <c r="AS305" s="110">
        <f t="shared" si="325"/>
        <v>0</v>
      </c>
      <c r="AT305" s="110">
        <f t="shared" si="325"/>
        <v>0</v>
      </c>
      <c r="AU305" s="110">
        <f t="shared" si="325"/>
        <v>0</v>
      </c>
      <c r="AV305" s="110">
        <f t="shared" si="325"/>
        <v>0</v>
      </c>
      <c r="AW305" s="110">
        <f t="shared" si="325"/>
        <v>0</v>
      </c>
      <c r="AX305" s="110">
        <f t="shared" si="325"/>
        <v>0</v>
      </c>
      <c r="AY305" s="110">
        <f t="shared" si="325"/>
        <v>0</v>
      </c>
      <c r="AZ305" s="110">
        <f t="shared" si="325"/>
        <v>0</v>
      </c>
      <c r="BA305" s="110">
        <f t="shared" si="325"/>
        <v>0</v>
      </c>
      <c r="BB305" s="110">
        <f t="shared" si="325"/>
        <v>0</v>
      </c>
      <c r="BC305" s="110">
        <f t="shared" si="325"/>
        <v>0</v>
      </c>
      <c r="BD305" s="110">
        <f t="shared" si="325"/>
        <v>0</v>
      </c>
      <c r="BE305" s="110">
        <f t="shared" si="325"/>
        <v>0</v>
      </c>
      <c r="BF305" s="110">
        <f t="shared" si="325"/>
        <v>0</v>
      </c>
      <c r="BG305" s="110">
        <f t="shared" si="325"/>
        <v>0</v>
      </c>
      <c r="BH305" s="110">
        <f t="shared" si="325"/>
        <v>0</v>
      </c>
      <c r="BI305" s="110">
        <f t="shared" si="325"/>
        <v>0</v>
      </c>
      <c r="BJ305" s="110">
        <f t="shared" si="325"/>
        <v>0</v>
      </c>
      <c r="BK305" s="110">
        <f t="shared" si="325"/>
        <v>129130.56</v>
      </c>
      <c r="BL305" s="110">
        <f t="shared" si="325"/>
        <v>343466.51665573998</v>
      </c>
      <c r="BM305" s="110">
        <f t="shared" si="325"/>
        <v>119368.98</v>
      </c>
      <c r="BN305" s="110">
        <f t="shared" si="325"/>
        <v>122139.72</v>
      </c>
      <c r="BO305" s="110">
        <f t="shared" si="325"/>
        <v>22960.63</v>
      </c>
      <c r="BP305" s="110">
        <f t="shared" ref="BP305:CM305" si="326">SUM(BP301:BP304)</f>
        <v>241762.56334426004</v>
      </c>
      <c r="BQ305" s="110">
        <f t="shared" si="326"/>
        <v>264156.27</v>
      </c>
      <c r="BR305" s="110">
        <f t="shared" si="326"/>
        <v>43570.53</v>
      </c>
      <c r="BS305" s="110">
        <f t="shared" si="326"/>
        <v>517661.65</v>
      </c>
      <c r="BT305" s="110">
        <f t="shared" si="326"/>
        <v>112059.71</v>
      </c>
      <c r="BU305" s="110">
        <f t="shared" si="326"/>
        <v>278474.23</v>
      </c>
      <c r="BV305" s="110">
        <f t="shared" si="326"/>
        <v>269671.33</v>
      </c>
      <c r="BW305" s="110">
        <f t="shared" si="326"/>
        <v>320067.20000000001</v>
      </c>
      <c r="BX305" s="110">
        <f t="shared" si="326"/>
        <v>-1854237.4095287672</v>
      </c>
      <c r="BY305" s="110">
        <f t="shared" si="326"/>
        <v>17246.195085960055</v>
      </c>
      <c r="BZ305" s="110">
        <f t="shared" si="326"/>
        <v>33316.059982661187</v>
      </c>
      <c r="CA305" s="110">
        <f t="shared" si="326"/>
        <v>-649114.1</v>
      </c>
      <c r="CB305" s="110">
        <f t="shared" si="326"/>
        <v>-370668.46895927686</v>
      </c>
      <c r="CC305" s="110">
        <f t="shared" si="326"/>
        <v>-106616.42</v>
      </c>
      <c r="CD305" s="110">
        <f t="shared" si="326"/>
        <v>18098.91</v>
      </c>
      <c r="CE305" s="110">
        <f t="shared" si="326"/>
        <v>104409.60000000001</v>
      </c>
      <c r="CF305" s="110">
        <f t="shared" si="326"/>
        <v>-82049.42</v>
      </c>
      <c r="CG305" s="110">
        <f t="shared" si="326"/>
        <v>35646.1</v>
      </c>
      <c r="CH305" s="110">
        <f t="shared" si="326"/>
        <v>122557.84</v>
      </c>
      <c r="CI305" s="110">
        <f t="shared" si="326"/>
        <v>-122053.81</v>
      </c>
      <c r="CJ305" s="110">
        <f t="shared" si="326"/>
        <v>0</v>
      </c>
      <c r="CK305" s="110">
        <f t="shared" si="326"/>
        <v>0</v>
      </c>
      <c r="CL305" s="110">
        <f t="shared" si="326"/>
        <v>0</v>
      </c>
      <c r="CM305" s="110">
        <f t="shared" si="326"/>
        <v>0</v>
      </c>
    </row>
    <row r="306" spans="1:91" x14ac:dyDescent="0.2">
      <c r="B306" s="39" t="s">
        <v>255</v>
      </c>
      <c r="D306" s="107">
        <f t="shared" ref="D306:AI306" si="327">D300+D305</f>
        <v>0</v>
      </c>
      <c r="E306" s="107">
        <f t="shared" si="327"/>
        <v>0</v>
      </c>
      <c r="F306" s="107">
        <f t="shared" si="327"/>
        <v>0</v>
      </c>
      <c r="G306" s="107">
        <f t="shared" si="327"/>
        <v>0</v>
      </c>
      <c r="H306" s="107">
        <f t="shared" si="327"/>
        <v>0</v>
      </c>
      <c r="I306" s="107">
        <f t="shared" si="327"/>
        <v>0</v>
      </c>
      <c r="J306" s="107">
        <f t="shared" si="327"/>
        <v>0</v>
      </c>
      <c r="K306" s="107">
        <f t="shared" si="327"/>
        <v>0</v>
      </c>
      <c r="L306" s="107">
        <f t="shared" si="327"/>
        <v>0</v>
      </c>
      <c r="M306" s="107">
        <f t="shared" si="327"/>
        <v>0</v>
      </c>
      <c r="N306" s="107">
        <f t="shared" si="327"/>
        <v>0</v>
      </c>
      <c r="O306" s="107">
        <f t="shared" si="327"/>
        <v>0</v>
      </c>
      <c r="P306" s="107">
        <f t="shared" si="327"/>
        <v>0</v>
      </c>
      <c r="Q306" s="107">
        <f t="shared" si="327"/>
        <v>0</v>
      </c>
      <c r="R306" s="107">
        <f t="shared" si="327"/>
        <v>0</v>
      </c>
      <c r="S306" s="107">
        <f t="shared" si="327"/>
        <v>0</v>
      </c>
      <c r="T306" s="107">
        <f t="shared" si="327"/>
        <v>0</v>
      </c>
      <c r="U306" s="107">
        <f t="shared" si="327"/>
        <v>0</v>
      </c>
      <c r="V306" s="107">
        <f t="shared" si="327"/>
        <v>0</v>
      </c>
      <c r="W306" s="107">
        <f t="shared" si="327"/>
        <v>0</v>
      </c>
      <c r="X306" s="107">
        <f t="shared" si="327"/>
        <v>0</v>
      </c>
      <c r="Y306" s="107">
        <f t="shared" si="327"/>
        <v>0</v>
      </c>
      <c r="Z306" s="107">
        <f t="shared" si="327"/>
        <v>0</v>
      </c>
      <c r="AA306" s="107">
        <f t="shared" si="327"/>
        <v>0</v>
      </c>
      <c r="AB306" s="107">
        <f t="shared" si="327"/>
        <v>0</v>
      </c>
      <c r="AC306" s="107">
        <f t="shared" si="327"/>
        <v>0</v>
      </c>
      <c r="AD306" s="107">
        <f t="shared" si="327"/>
        <v>0</v>
      </c>
      <c r="AE306" s="107">
        <f t="shared" si="327"/>
        <v>0</v>
      </c>
      <c r="AF306" s="107">
        <f t="shared" si="327"/>
        <v>0</v>
      </c>
      <c r="AG306" s="107">
        <f t="shared" si="327"/>
        <v>0</v>
      </c>
      <c r="AH306" s="107">
        <f t="shared" si="327"/>
        <v>0</v>
      </c>
      <c r="AI306" s="107">
        <f t="shared" si="327"/>
        <v>0</v>
      </c>
      <c r="AJ306" s="107">
        <f t="shared" ref="AJ306:BO306" si="328">AJ300+AJ305</f>
        <v>0</v>
      </c>
      <c r="AK306" s="107">
        <f t="shared" si="328"/>
        <v>0</v>
      </c>
      <c r="AL306" s="107">
        <f t="shared" si="328"/>
        <v>0</v>
      </c>
      <c r="AM306" s="107">
        <f t="shared" si="328"/>
        <v>0</v>
      </c>
      <c r="AN306" s="107">
        <f t="shared" si="328"/>
        <v>0</v>
      </c>
      <c r="AO306" s="107">
        <f t="shared" si="328"/>
        <v>0</v>
      </c>
      <c r="AP306" s="107">
        <f t="shared" si="328"/>
        <v>0</v>
      </c>
      <c r="AQ306" s="107">
        <f t="shared" si="328"/>
        <v>0</v>
      </c>
      <c r="AR306" s="107">
        <f t="shared" si="328"/>
        <v>0</v>
      </c>
      <c r="AS306" s="107">
        <f t="shared" si="328"/>
        <v>0</v>
      </c>
      <c r="AT306" s="107">
        <f t="shared" si="328"/>
        <v>0</v>
      </c>
      <c r="AU306" s="107">
        <f t="shared" si="328"/>
        <v>0</v>
      </c>
      <c r="AV306" s="107">
        <f t="shared" si="328"/>
        <v>0</v>
      </c>
      <c r="AW306" s="107">
        <f t="shared" si="328"/>
        <v>0</v>
      </c>
      <c r="AX306" s="107">
        <f t="shared" si="328"/>
        <v>0</v>
      </c>
      <c r="AY306" s="107">
        <f t="shared" si="328"/>
        <v>0</v>
      </c>
      <c r="AZ306" s="107">
        <f t="shared" si="328"/>
        <v>0</v>
      </c>
      <c r="BA306" s="107">
        <f t="shared" si="328"/>
        <v>0</v>
      </c>
      <c r="BB306" s="107">
        <f t="shared" si="328"/>
        <v>0</v>
      </c>
      <c r="BC306" s="107">
        <f t="shared" si="328"/>
        <v>0</v>
      </c>
      <c r="BD306" s="107">
        <f t="shared" si="328"/>
        <v>0</v>
      </c>
      <c r="BE306" s="107">
        <f t="shared" si="328"/>
        <v>0</v>
      </c>
      <c r="BF306" s="107">
        <f t="shared" si="328"/>
        <v>0</v>
      </c>
      <c r="BG306" s="107">
        <f t="shared" si="328"/>
        <v>0</v>
      </c>
      <c r="BH306" s="107">
        <f t="shared" si="328"/>
        <v>0</v>
      </c>
      <c r="BI306" s="107">
        <f t="shared" si="328"/>
        <v>0</v>
      </c>
      <c r="BJ306" s="107">
        <f t="shared" si="328"/>
        <v>0</v>
      </c>
      <c r="BK306" s="107">
        <f t="shared" si="328"/>
        <v>129130.56</v>
      </c>
      <c r="BL306" s="107">
        <f t="shared" si="328"/>
        <v>472597.07665573998</v>
      </c>
      <c r="BM306" s="107">
        <f t="shared" si="328"/>
        <v>591966.05665574002</v>
      </c>
      <c r="BN306" s="107">
        <f t="shared" si="328"/>
        <v>714105.77665573999</v>
      </c>
      <c r="BO306" s="107">
        <f t="shared" si="328"/>
        <v>737066.40665573999</v>
      </c>
      <c r="BP306" s="107">
        <f t="shared" ref="BP306:CM306" si="329">BP300+BP305</f>
        <v>978828.97</v>
      </c>
      <c r="BQ306" s="107">
        <f t="shared" si="329"/>
        <v>1242985.24</v>
      </c>
      <c r="BR306" s="107">
        <f t="shared" si="329"/>
        <v>1286555.77</v>
      </c>
      <c r="BS306" s="107">
        <f t="shared" si="329"/>
        <v>1804217.42</v>
      </c>
      <c r="BT306" s="107">
        <f t="shared" si="329"/>
        <v>1916277.13</v>
      </c>
      <c r="BU306" s="107">
        <f t="shared" si="329"/>
        <v>2194751.36</v>
      </c>
      <c r="BV306" s="107">
        <f t="shared" si="329"/>
        <v>2464422.69</v>
      </c>
      <c r="BW306" s="107">
        <f t="shared" si="329"/>
        <v>2784489.89</v>
      </c>
      <c r="BX306" s="107">
        <f t="shared" si="329"/>
        <v>930252.48047123291</v>
      </c>
      <c r="BY306" s="107">
        <f t="shared" si="329"/>
        <v>947498.675557193</v>
      </c>
      <c r="BZ306" s="107">
        <f t="shared" si="329"/>
        <v>980814.73553985415</v>
      </c>
      <c r="CA306" s="107">
        <f t="shared" si="329"/>
        <v>331700.63553985418</v>
      </c>
      <c r="CB306" s="107">
        <f t="shared" si="329"/>
        <v>-38967.833419422677</v>
      </c>
      <c r="CC306" s="107">
        <f t="shared" si="329"/>
        <v>-145584.25341942266</v>
      </c>
      <c r="CD306" s="107">
        <f t="shared" si="329"/>
        <v>-127485.34341942266</v>
      </c>
      <c r="CE306" s="107">
        <f t="shared" si="329"/>
        <v>-23075.743419422652</v>
      </c>
      <c r="CF306" s="107">
        <f t="shared" si="329"/>
        <v>-105125.16341942265</v>
      </c>
      <c r="CG306" s="107">
        <f t="shared" si="329"/>
        <v>-69479.063419422659</v>
      </c>
      <c r="CH306" s="107">
        <f t="shared" si="329"/>
        <v>53078.776580577338</v>
      </c>
      <c r="CI306" s="107">
        <f t="shared" si="329"/>
        <v>-68975.03341942266</v>
      </c>
      <c r="CJ306" s="107">
        <f t="shared" si="329"/>
        <v>-68975.03341942266</v>
      </c>
      <c r="CK306" s="107">
        <f t="shared" si="329"/>
        <v>-68975.03341942266</v>
      </c>
      <c r="CL306" s="107">
        <f t="shared" si="329"/>
        <v>-68975.03341942266</v>
      </c>
      <c r="CM306" s="107">
        <f t="shared" si="329"/>
        <v>-68975.03341942266</v>
      </c>
    </row>
    <row r="307" spans="1:91" x14ac:dyDescent="0.2"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  <c r="BV307" s="106"/>
      <c r="BW307" s="106"/>
      <c r="BX307" s="106"/>
      <c r="BY307" s="106"/>
      <c r="BZ307" s="106"/>
      <c r="CA307" s="106"/>
      <c r="CB307" s="106"/>
      <c r="CC307" s="106"/>
      <c r="CD307" s="106"/>
      <c r="CE307" s="106"/>
      <c r="CF307" s="106"/>
      <c r="CG307" s="106"/>
      <c r="CH307" s="106"/>
      <c r="CL307" s="25"/>
      <c r="CM307" s="25"/>
    </row>
    <row r="308" spans="1:91" x14ac:dyDescent="0.2">
      <c r="A308" s="510" t="s">
        <v>461</v>
      </c>
      <c r="B308" s="507"/>
      <c r="C308" s="106">
        <v>18237281</v>
      </c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  <c r="AN308" s="108"/>
      <c r="AO308" s="108"/>
      <c r="AP308" s="108"/>
      <c r="AQ308" s="108"/>
      <c r="AR308" s="108"/>
      <c r="AS308" s="108"/>
      <c r="AT308" s="108"/>
      <c r="AU308" s="108"/>
      <c r="AV308" s="108"/>
      <c r="AW308" s="108"/>
      <c r="AX308" s="108"/>
      <c r="AY308" s="108"/>
      <c r="AZ308" s="108"/>
      <c r="BA308" s="108"/>
      <c r="BB308" s="108"/>
      <c r="BC308" s="108"/>
      <c r="BD308" s="108"/>
      <c r="BE308" s="108"/>
      <c r="BF308" s="108"/>
      <c r="BG308" s="108"/>
      <c r="BH308" s="108"/>
      <c r="BI308" s="108"/>
      <c r="BJ308" s="108"/>
      <c r="BK308" s="108"/>
      <c r="BL308" s="108"/>
      <c r="BM308" s="108"/>
      <c r="BN308" s="108"/>
      <c r="BO308" s="108"/>
      <c r="BP308" s="108"/>
      <c r="BQ308" s="108"/>
      <c r="BR308" s="108"/>
      <c r="BS308" s="108"/>
      <c r="BT308" s="108"/>
      <c r="BU308" s="108"/>
      <c r="BV308" s="108"/>
      <c r="BW308" s="108"/>
      <c r="BX308" s="108"/>
      <c r="BY308" s="108"/>
      <c r="BZ308" s="108"/>
      <c r="CA308" s="108"/>
      <c r="CB308" s="108"/>
      <c r="CC308" s="108"/>
      <c r="CD308" s="108"/>
      <c r="CE308" s="108"/>
      <c r="CF308" s="108"/>
      <c r="CG308" s="108"/>
      <c r="CH308" s="108"/>
      <c r="CL308" s="25"/>
      <c r="CM308" s="25"/>
    </row>
    <row r="309" spans="1:91" x14ac:dyDescent="0.2">
      <c r="B309" s="39" t="s">
        <v>251</v>
      </c>
      <c r="C309" s="106">
        <v>25400681</v>
      </c>
      <c r="D309" s="107">
        <f t="shared" ref="D309:AI309" si="330">C315</f>
        <v>0</v>
      </c>
      <c r="E309" s="107">
        <f t="shared" si="330"/>
        <v>0</v>
      </c>
      <c r="F309" s="107">
        <f t="shared" si="330"/>
        <v>0</v>
      </c>
      <c r="G309" s="107">
        <f t="shared" si="330"/>
        <v>0</v>
      </c>
      <c r="H309" s="107">
        <f t="shared" si="330"/>
        <v>0</v>
      </c>
      <c r="I309" s="107">
        <f t="shared" si="330"/>
        <v>0</v>
      </c>
      <c r="J309" s="107">
        <f t="shared" si="330"/>
        <v>0</v>
      </c>
      <c r="K309" s="107">
        <f t="shared" si="330"/>
        <v>0</v>
      </c>
      <c r="L309" s="107">
        <f t="shared" si="330"/>
        <v>0</v>
      </c>
      <c r="M309" s="107">
        <f t="shared" si="330"/>
        <v>0</v>
      </c>
      <c r="N309" s="107">
        <f t="shared" si="330"/>
        <v>0</v>
      </c>
      <c r="O309" s="107">
        <f t="shared" si="330"/>
        <v>0</v>
      </c>
      <c r="P309" s="107">
        <f t="shared" si="330"/>
        <v>0</v>
      </c>
      <c r="Q309" s="107">
        <f t="shared" si="330"/>
        <v>0</v>
      </c>
      <c r="R309" s="107">
        <f t="shared" si="330"/>
        <v>0</v>
      </c>
      <c r="S309" s="107">
        <f t="shared" si="330"/>
        <v>0</v>
      </c>
      <c r="T309" s="107">
        <f t="shared" si="330"/>
        <v>0</v>
      </c>
      <c r="U309" s="107">
        <f t="shared" si="330"/>
        <v>0</v>
      </c>
      <c r="V309" s="107">
        <f t="shared" si="330"/>
        <v>0</v>
      </c>
      <c r="W309" s="107">
        <f t="shared" si="330"/>
        <v>0</v>
      </c>
      <c r="X309" s="107">
        <f t="shared" si="330"/>
        <v>0</v>
      </c>
      <c r="Y309" s="107">
        <f t="shared" si="330"/>
        <v>0</v>
      </c>
      <c r="Z309" s="107">
        <f t="shared" si="330"/>
        <v>0</v>
      </c>
      <c r="AA309" s="107">
        <f t="shared" si="330"/>
        <v>0</v>
      </c>
      <c r="AB309" s="107">
        <f t="shared" si="330"/>
        <v>0</v>
      </c>
      <c r="AC309" s="107">
        <f t="shared" si="330"/>
        <v>0</v>
      </c>
      <c r="AD309" s="107">
        <f t="shared" si="330"/>
        <v>0</v>
      </c>
      <c r="AE309" s="107">
        <f t="shared" si="330"/>
        <v>0</v>
      </c>
      <c r="AF309" s="107">
        <f t="shared" si="330"/>
        <v>0</v>
      </c>
      <c r="AG309" s="107">
        <f t="shared" si="330"/>
        <v>0</v>
      </c>
      <c r="AH309" s="107">
        <f t="shared" si="330"/>
        <v>0</v>
      </c>
      <c r="AI309" s="107">
        <f t="shared" si="330"/>
        <v>0</v>
      </c>
      <c r="AJ309" s="107">
        <f t="shared" ref="AJ309:BO309" si="331">AI315</f>
        <v>0</v>
      </c>
      <c r="AK309" s="107">
        <f t="shared" si="331"/>
        <v>0</v>
      </c>
      <c r="AL309" s="107">
        <f t="shared" si="331"/>
        <v>0</v>
      </c>
      <c r="AM309" s="107">
        <f t="shared" si="331"/>
        <v>0</v>
      </c>
      <c r="AN309" s="107">
        <f t="shared" si="331"/>
        <v>0</v>
      </c>
      <c r="AO309" s="107">
        <f t="shared" si="331"/>
        <v>0</v>
      </c>
      <c r="AP309" s="107">
        <f t="shared" si="331"/>
        <v>0</v>
      </c>
      <c r="AQ309" s="107">
        <f t="shared" si="331"/>
        <v>0</v>
      </c>
      <c r="AR309" s="107">
        <f t="shared" si="331"/>
        <v>0</v>
      </c>
      <c r="AS309" s="107">
        <f t="shared" si="331"/>
        <v>0</v>
      </c>
      <c r="AT309" s="107">
        <f t="shared" si="331"/>
        <v>0</v>
      </c>
      <c r="AU309" s="107">
        <f t="shared" si="331"/>
        <v>0</v>
      </c>
      <c r="AV309" s="107">
        <f t="shared" si="331"/>
        <v>0</v>
      </c>
      <c r="AW309" s="107">
        <f t="shared" si="331"/>
        <v>0</v>
      </c>
      <c r="AX309" s="107">
        <f t="shared" si="331"/>
        <v>0</v>
      </c>
      <c r="AY309" s="107">
        <f t="shared" si="331"/>
        <v>0</v>
      </c>
      <c r="AZ309" s="107">
        <f t="shared" si="331"/>
        <v>0</v>
      </c>
      <c r="BA309" s="107">
        <f t="shared" si="331"/>
        <v>0</v>
      </c>
      <c r="BB309" s="107">
        <f t="shared" si="331"/>
        <v>0</v>
      </c>
      <c r="BC309" s="107">
        <f t="shared" si="331"/>
        <v>0</v>
      </c>
      <c r="BD309" s="107">
        <f t="shared" si="331"/>
        <v>0</v>
      </c>
      <c r="BE309" s="107">
        <f t="shared" si="331"/>
        <v>0</v>
      </c>
      <c r="BF309" s="107">
        <f t="shared" si="331"/>
        <v>0</v>
      </c>
      <c r="BG309" s="107">
        <f t="shared" si="331"/>
        <v>0</v>
      </c>
      <c r="BH309" s="107">
        <f t="shared" si="331"/>
        <v>0</v>
      </c>
      <c r="BI309" s="107">
        <f t="shared" si="331"/>
        <v>0</v>
      </c>
      <c r="BJ309" s="107">
        <f t="shared" si="331"/>
        <v>0</v>
      </c>
      <c r="BK309" s="107">
        <f t="shared" si="331"/>
        <v>0</v>
      </c>
      <c r="BL309" s="107">
        <f t="shared" si="331"/>
        <v>0</v>
      </c>
      <c r="BM309" s="107">
        <f t="shared" si="331"/>
        <v>0</v>
      </c>
      <c r="BN309" s="107">
        <f t="shared" si="331"/>
        <v>0</v>
      </c>
      <c r="BO309" s="107">
        <f t="shared" si="331"/>
        <v>0</v>
      </c>
      <c r="BP309" s="107">
        <f t="shared" ref="BP309:CM309" si="332">BO315</f>
        <v>0</v>
      </c>
      <c r="BQ309" s="107">
        <f t="shared" si="332"/>
        <v>0</v>
      </c>
      <c r="BR309" s="107">
        <f t="shared" si="332"/>
        <v>0</v>
      </c>
      <c r="BS309" s="107">
        <f t="shared" si="332"/>
        <v>0</v>
      </c>
      <c r="BT309" s="107">
        <f t="shared" si="332"/>
        <v>0</v>
      </c>
      <c r="BU309" s="107">
        <f t="shared" si="332"/>
        <v>0</v>
      </c>
      <c r="BV309" s="107">
        <f t="shared" si="332"/>
        <v>0</v>
      </c>
      <c r="BW309" s="107">
        <f t="shared" si="332"/>
        <v>0</v>
      </c>
      <c r="BX309" s="511">
        <f t="shared" si="332"/>
        <v>0</v>
      </c>
      <c r="BY309" s="107">
        <f t="shared" si="332"/>
        <v>2252327.6295287674</v>
      </c>
      <c r="BZ309" s="107">
        <f t="shared" si="332"/>
        <v>2286971.3444428071</v>
      </c>
      <c r="CA309" s="107">
        <f t="shared" si="332"/>
        <v>2355982.1744601461</v>
      </c>
      <c r="CB309" s="107">
        <f t="shared" si="332"/>
        <v>2355982.1744601461</v>
      </c>
      <c r="CC309" s="107">
        <f t="shared" si="332"/>
        <v>1475742.0800488032</v>
      </c>
      <c r="CD309" s="107">
        <f t="shared" si="332"/>
        <v>1475742.0800488032</v>
      </c>
      <c r="CE309" s="107">
        <f t="shared" si="332"/>
        <v>1475742.0800488032</v>
      </c>
      <c r="CF309" s="107">
        <f t="shared" si="332"/>
        <v>1475742.0800488032</v>
      </c>
      <c r="CG309" s="107">
        <f t="shared" si="332"/>
        <v>1475742.0800488032</v>
      </c>
      <c r="CH309" s="107">
        <f t="shared" si="332"/>
        <v>1475742.0800488032</v>
      </c>
      <c r="CI309" s="107">
        <f t="shared" si="332"/>
        <v>1475742.0800488032</v>
      </c>
      <c r="CJ309" s="107">
        <f t="shared" si="332"/>
        <v>1475742.0800488032</v>
      </c>
      <c r="CK309" s="107">
        <f t="shared" si="332"/>
        <v>1475742.0800488032</v>
      </c>
      <c r="CL309" s="107">
        <f t="shared" si="332"/>
        <v>1475742.0800488032</v>
      </c>
      <c r="CM309" s="107">
        <f t="shared" si="332"/>
        <v>1475742.0800488032</v>
      </c>
    </row>
    <row r="310" spans="1:91" x14ac:dyDescent="0.2">
      <c r="A310" s="113"/>
      <c r="B310" s="108" t="s">
        <v>252</v>
      </c>
      <c r="C310" s="108"/>
      <c r="D310" s="251">
        <v>0</v>
      </c>
      <c r="E310" s="251">
        <v>0</v>
      </c>
      <c r="F310" s="251">
        <v>0</v>
      </c>
      <c r="G310" s="251">
        <v>0</v>
      </c>
      <c r="H310" s="251">
        <v>0</v>
      </c>
      <c r="I310" s="251">
        <v>0</v>
      </c>
      <c r="J310" s="251">
        <v>0</v>
      </c>
      <c r="K310" s="251">
        <v>0</v>
      </c>
      <c r="L310" s="251">
        <v>0</v>
      </c>
      <c r="M310" s="251">
        <v>0</v>
      </c>
      <c r="N310" s="251">
        <v>0</v>
      </c>
      <c r="O310" s="251">
        <v>0</v>
      </c>
      <c r="P310" s="251">
        <v>0</v>
      </c>
      <c r="Q310" s="251">
        <v>0</v>
      </c>
      <c r="R310" s="251">
        <v>0</v>
      </c>
      <c r="S310" s="251">
        <v>0</v>
      </c>
      <c r="T310" s="251">
        <v>0</v>
      </c>
      <c r="U310" s="251">
        <v>0</v>
      </c>
      <c r="V310" s="251">
        <v>0</v>
      </c>
      <c r="W310" s="251">
        <v>0</v>
      </c>
      <c r="X310" s="251">
        <v>0</v>
      </c>
      <c r="Y310" s="251">
        <v>0</v>
      </c>
      <c r="Z310" s="251">
        <v>0</v>
      </c>
      <c r="AA310" s="251">
        <v>0</v>
      </c>
      <c r="AB310" s="251">
        <v>0</v>
      </c>
      <c r="AC310" s="251">
        <v>0</v>
      </c>
      <c r="AD310" s="251">
        <v>0</v>
      </c>
      <c r="AE310" s="251">
        <v>0</v>
      </c>
      <c r="AF310" s="251">
        <v>0</v>
      </c>
      <c r="AG310" s="251">
        <v>0</v>
      </c>
      <c r="AH310" s="251">
        <v>0</v>
      </c>
      <c r="AI310" s="251">
        <v>0</v>
      </c>
      <c r="AJ310" s="251">
        <v>0</v>
      </c>
      <c r="AK310" s="251">
        <v>0</v>
      </c>
      <c r="AL310" s="251">
        <v>0</v>
      </c>
      <c r="AM310" s="251">
        <v>0</v>
      </c>
      <c r="AN310" s="251">
        <v>0</v>
      </c>
      <c r="AO310" s="251">
        <v>0</v>
      </c>
      <c r="AP310" s="251">
        <v>0</v>
      </c>
      <c r="AQ310" s="251">
        <v>0</v>
      </c>
      <c r="AR310" s="251">
        <v>0</v>
      </c>
      <c r="AS310" s="251">
        <v>0</v>
      </c>
      <c r="AT310" s="251">
        <v>0</v>
      </c>
      <c r="AU310" s="251">
        <v>0</v>
      </c>
      <c r="AV310" s="251">
        <v>0</v>
      </c>
      <c r="AW310" s="251">
        <v>0</v>
      </c>
      <c r="AX310" s="251">
        <v>0</v>
      </c>
      <c r="AY310" s="251">
        <v>0</v>
      </c>
      <c r="AZ310" s="251">
        <v>0</v>
      </c>
      <c r="BA310" s="251">
        <v>0</v>
      </c>
      <c r="BB310" s="251">
        <v>0</v>
      </c>
      <c r="BC310" s="251">
        <v>0</v>
      </c>
      <c r="BD310" s="251">
        <v>0</v>
      </c>
      <c r="BE310" s="251">
        <v>0</v>
      </c>
      <c r="BF310" s="251">
        <v>0</v>
      </c>
      <c r="BG310" s="251">
        <v>0</v>
      </c>
      <c r="BH310" s="251">
        <v>0</v>
      </c>
      <c r="BI310" s="251">
        <v>0</v>
      </c>
      <c r="BJ310" s="251">
        <v>0</v>
      </c>
      <c r="BK310" s="251">
        <v>0</v>
      </c>
      <c r="BL310" s="251">
        <v>0</v>
      </c>
      <c r="BM310" s="251">
        <v>0</v>
      </c>
      <c r="BN310" s="251">
        <v>0</v>
      </c>
      <c r="BO310" s="251">
        <v>0</v>
      </c>
      <c r="BP310" s="251">
        <v>0</v>
      </c>
      <c r="BQ310" s="251">
        <v>0</v>
      </c>
      <c r="BR310" s="251">
        <v>0</v>
      </c>
      <c r="BS310" s="251">
        <v>0</v>
      </c>
      <c r="BT310" s="251">
        <v>0</v>
      </c>
      <c r="BU310" s="251">
        <v>0</v>
      </c>
      <c r="BV310" s="251">
        <v>0</v>
      </c>
      <c r="BW310" s="251">
        <v>0</v>
      </c>
      <c r="BX310" s="251">
        <v>0</v>
      </c>
      <c r="BY310" s="251">
        <v>0</v>
      </c>
      <c r="BZ310" s="251">
        <v>0</v>
      </c>
      <c r="CA310" s="251">
        <v>0</v>
      </c>
      <c r="CB310" s="251">
        <v>0</v>
      </c>
      <c r="CC310" s="251">
        <v>0</v>
      </c>
      <c r="CD310" s="251">
        <v>0</v>
      </c>
      <c r="CE310" s="251">
        <v>0</v>
      </c>
      <c r="CF310" s="251">
        <v>0</v>
      </c>
      <c r="CG310" s="251">
        <v>0</v>
      </c>
      <c r="CH310" s="251">
        <v>0</v>
      </c>
      <c r="CI310" s="115">
        <v>0</v>
      </c>
      <c r="CJ310" s="115"/>
      <c r="CK310" s="115"/>
      <c r="CL310" s="251"/>
      <c r="CM310" s="251"/>
    </row>
    <row r="311" spans="1:91" x14ac:dyDescent="0.2">
      <c r="A311" s="113"/>
      <c r="B311" s="108" t="s">
        <v>540</v>
      </c>
      <c r="C311" s="108"/>
      <c r="D311" s="251">
        <v>0</v>
      </c>
      <c r="E311" s="251">
        <v>0</v>
      </c>
      <c r="F311" s="251">
        <v>0</v>
      </c>
      <c r="G311" s="251">
        <v>0</v>
      </c>
      <c r="H311" s="251">
        <v>0</v>
      </c>
      <c r="I311" s="251">
        <v>0</v>
      </c>
      <c r="J311" s="251">
        <v>0</v>
      </c>
      <c r="K311" s="251">
        <v>0</v>
      </c>
      <c r="L311" s="251">
        <v>0</v>
      </c>
      <c r="M311" s="251">
        <v>0</v>
      </c>
      <c r="N311" s="251">
        <v>0</v>
      </c>
      <c r="O311" s="251">
        <v>0</v>
      </c>
      <c r="P311" s="251">
        <v>0</v>
      </c>
      <c r="Q311" s="251">
        <v>0</v>
      </c>
      <c r="R311" s="251">
        <v>0</v>
      </c>
      <c r="S311" s="251">
        <v>0</v>
      </c>
      <c r="T311" s="251">
        <v>0</v>
      </c>
      <c r="U311" s="251">
        <v>0</v>
      </c>
      <c r="V311" s="251">
        <v>0</v>
      </c>
      <c r="W311" s="251">
        <v>0</v>
      </c>
      <c r="X311" s="251">
        <v>0</v>
      </c>
      <c r="Y311" s="251">
        <v>0</v>
      </c>
      <c r="Z311" s="251">
        <v>0</v>
      </c>
      <c r="AA311" s="251">
        <v>0</v>
      </c>
      <c r="AB311" s="251">
        <v>0</v>
      </c>
      <c r="AC311" s="251">
        <v>0</v>
      </c>
      <c r="AD311" s="251">
        <v>0</v>
      </c>
      <c r="AE311" s="251">
        <v>0</v>
      </c>
      <c r="AF311" s="251">
        <v>0</v>
      </c>
      <c r="AG311" s="251">
        <v>0</v>
      </c>
      <c r="AH311" s="251">
        <v>0</v>
      </c>
      <c r="AI311" s="251">
        <v>0</v>
      </c>
      <c r="AJ311" s="251">
        <v>0</v>
      </c>
      <c r="AK311" s="251">
        <v>0</v>
      </c>
      <c r="AL311" s="251">
        <v>0</v>
      </c>
      <c r="AM311" s="251">
        <v>0</v>
      </c>
      <c r="AN311" s="251">
        <v>0</v>
      </c>
      <c r="AO311" s="251">
        <v>0</v>
      </c>
      <c r="AP311" s="251">
        <v>0</v>
      </c>
      <c r="AQ311" s="251">
        <v>0</v>
      </c>
      <c r="AR311" s="251">
        <v>0</v>
      </c>
      <c r="AS311" s="251">
        <v>0</v>
      </c>
      <c r="AT311" s="251">
        <v>0</v>
      </c>
      <c r="AU311" s="251">
        <v>0</v>
      </c>
      <c r="AV311" s="251">
        <v>0</v>
      </c>
      <c r="AW311" s="251">
        <v>0</v>
      </c>
      <c r="AX311" s="251">
        <v>0</v>
      </c>
      <c r="AY311" s="251">
        <v>0</v>
      </c>
      <c r="AZ311" s="251">
        <v>0</v>
      </c>
      <c r="BA311" s="251">
        <v>0</v>
      </c>
      <c r="BB311" s="251">
        <v>0</v>
      </c>
      <c r="BC311" s="251">
        <v>0</v>
      </c>
      <c r="BD311" s="251">
        <v>0</v>
      </c>
      <c r="BE311" s="251">
        <v>0</v>
      </c>
      <c r="BF311" s="251">
        <v>0</v>
      </c>
      <c r="BG311" s="251">
        <v>0</v>
      </c>
      <c r="BH311" s="251">
        <v>0</v>
      </c>
      <c r="BI311" s="251">
        <v>0</v>
      </c>
      <c r="BJ311" s="251">
        <v>0</v>
      </c>
      <c r="BK311" s="251">
        <v>0</v>
      </c>
      <c r="BL311" s="251">
        <v>0</v>
      </c>
      <c r="BM311" s="251">
        <v>0</v>
      </c>
      <c r="BN311" s="251">
        <v>0</v>
      </c>
      <c r="BO311" s="251">
        <v>0</v>
      </c>
      <c r="BP311" s="251">
        <v>0</v>
      </c>
      <c r="BQ311" s="251">
        <v>0</v>
      </c>
      <c r="BR311" s="251">
        <v>0</v>
      </c>
      <c r="BS311" s="251">
        <v>0</v>
      </c>
      <c r="BT311" s="251">
        <v>0</v>
      </c>
      <c r="BU311" s="251">
        <v>0</v>
      </c>
      <c r="BV311" s="251">
        <v>0</v>
      </c>
      <c r="BW311" s="251">
        <v>0</v>
      </c>
      <c r="BX311" s="509">
        <f>'One-time Transfer SCH 40 to SC'!F22</f>
        <v>1967242.1072850002</v>
      </c>
      <c r="BY311" s="251"/>
      <c r="BZ311" s="251"/>
      <c r="CA311" s="251"/>
      <c r="CB311" s="508">
        <f>-CB302</f>
        <v>-880240.09441134287</v>
      </c>
      <c r="CC311" s="251"/>
      <c r="CD311" s="251"/>
      <c r="CE311" s="251"/>
      <c r="CF311" s="251"/>
      <c r="CG311" s="251"/>
      <c r="CH311" s="251"/>
      <c r="CI311" s="115"/>
      <c r="CJ311" s="115"/>
      <c r="CK311" s="115"/>
      <c r="CL311" s="251"/>
      <c r="CM311" s="251"/>
    </row>
    <row r="312" spans="1:91" x14ac:dyDescent="0.2">
      <c r="A312" s="113"/>
      <c r="B312" s="108" t="s">
        <v>281</v>
      </c>
      <c r="C312" s="108"/>
      <c r="D312" s="251">
        <v>0</v>
      </c>
      <c r="E312" s="251">
        <v>0</v>
      </c>
      <c r="F312" s="251">
        <v>0</v>
      </c>
      <c r="G312" s="251">
        <v>0</v>
      </c>
      <c r="H312" s="251">
        <v>0</v>
      </c>
      <c r="I312" s="251">
        <v>0</v>
      </c>
      <c r="J312" s="251">
        <v>0</v>
      </c>
      <c r="K312" s="251">
        <v>0</v>
      </c>
      <c r="L312" s="251">
        <v>0</v>
      </c>
      <c r="M312" s="251">
        <v>0</v>
      </c>
      <c r="N312" s="251">
        <v>0</v>
      </c>
      <c r="O312" s="251">
        <v>0</v>
      </c>
      <c r="P312" s="251">
        <v>0</v>
      </c>
      <c r="Q312" s="251">
        <v>0</v>
      </c>
      <c r="R312" s="251">
        <v>0</v>
      </c>
      <c r="S312" s="251">
        <v>0</v>
      </c>
      <c r="T312" s="251">
        <v>0</v>
      </c>
      <c r="U312" s="251">
        <v>0</v>
      </c>
      <c r="V312" s="251">
        <v>0</v>
      </c>
      <c r="W312" s="251">
        <v>0</v>
      </c>
      <c r="X312" s="251">
        <v>0</v>
      </c>
      <c r="Y312" s="251">
        <v>0</v>
      </c>
      <c r="Z312" s="251">
        <v>0</v>
      </c>
      <c r="AA312" s="251">
        <v>0</v>
      </c>
      <c r="AB312" s="251">
        <v>0</v>
      </c>
      <c r="AC312" s="251">
        <v>0</v>
      </c>
      <c r="AD312" s="251">
        <v>0</v>
      </c>
      <c r="AE312" s="251">
        <v>0</v>
      </c>
      <c r="AF312" s="251">
        <v>0</v>
      </c>
      <c r="AG312" s="251">
        <v>0</v>
      </c>
      <c r="AH312" s="251">
        <v>0</v>
      </c>
      <c r="AI312" s="251">
        <v>0</v>
      </c>
      <c r="AJ312" s="251">
        <v>0</v>
      </c>
      <c r="AK312" s="251">
        <v>0</v>
      </c>
      <c r="AL312" s="251">
        <v>0</v>
      </c>
      <c r="AM312" s="251">
        <v>0</v>
      </c>
      <c r="AN312" s="251">
        <v>0</v>
      </c>
      <c r="AO312" s="251">
        <v>0</v>
      </c>
      <c r="AP312" s="251">
        <v>0</v>
      </c>
      <c r="AQ312" s="251">
        <v>0</v>
      </c>
      <c r="AR312" s="251">
        <v>0</v>
      </c>
      <c r="AS312" s="251">
        <v>0</v>
      </c>
      <c r="AT312" s="251">
        <v>0</v>
      </c>
      <c r="AU312" s="251">
        <v>0</v>
      </c>
      <c r="AV312" s="251">
        <v>0</v>
      </c>
      <c r="AW312" s="251">
        <v>0</v>
      </c>
      <c r="AX312" s="251">
        <v>0</v>
      </c>
      <c r="AY312" s="251">
        <v>0</v>
      </c>
      <c r="AZ312" s="251">
        <v>0</v>
      </c>
      <c r="BA312" s="251">
        <v>0</v>
      </c>
      <c r="BB312" s="251">
        <v>0</v>
      </c>
      <c r="BC312" s="251">
        <v>0</v>
      </c>
      <c r="BD312" s="251">
        <v>0</v>
      </c>
      <c r="BE312" s="251">
        <v>0</v>
      </c>
      <c r="BF312" s="251">
        <v>0</v>
      </c>
      <c r="BG312" s="251">
        <v>0</v>
      </c>
      <c r="BH312" s="251">
        <v>0</v>
      </c>
      <c r="BI312" s="251">
        <v>0</v>
      </c>
      <c r="BJ312" s="251">
        <v>0</v>
      </c>
      <c r="BK312" s="251">
        <v>0</v>
      </c>
      <c r="BL312" s="251">
        <v>0</v>
      </c>
      <c r="BM312" s="251">
        <v>0</v>
      </c>
      <c r="BN312" s="251">
        <v>0</v>
      </c>
      <c r="BO312" s="251">
        <v>0</v>
      </c>
      <c r="BP312" s="251">
        <v>0</v>
      </c>
      <c r="BQ312" s="251">
        <v>0</v>
      </c>
      <c r="BR312" s="251">
        <v>0</v>
      </c>
      <c r="BS312" s="251">
        <v>0</v>
      </c>
      <c r="BT312" s="251">
        <v>0</v>
      </c>
      <c r="BU312" s="251">
        <v>0</v>
      </c>
      <c r="BV312" s="251">
        <v>0</v>
      </c>
      <c r="BW312" s="251">
        <v>0</v>
      </c>
      <c r="BX312" s="251">
        <v>0</v>
      </c>
      <c r="BY312" s="251">
        <v>0</v>
      </c>
      <c r="BZ312" s="251">
        <v>0</v>
      </c>
      <c r="CA312" s="251">
        <v>0</v>
      </c>
      <c r="CB312" s="251">
        <v>0</v>
      </c>
      <c r="CC312" s="251">
        <v>0</v>
      </c>
      <c r="CD312" s="251">
        <v>0</v>
      </c>
      <c r="CE312" s="251">
        <v>0</v>
      </c>
      <c r="CF312" s="251">
        <v>0</v>
      </c>
      <c r="CG312" s="251">
        <v>0</v>
      </c>
      <c r="CH312" s="251">
        <v>0</v>
      </c>
      <c r="CI312" s="115">
        <v>0</v>
      </c>
      <c r="CJ312" s="115"/>
      <c r="CK312" s="115"/>
      <c r="CL312" s="251"/>
      <c r="CM312" s="251"/>
    </row>
    <row r="313" spans="1:91" x14ac:dyDescent="0.2">
      <c r="A313" s="108"/>
      <c r="B313" s="108" t="s">
        <v>264</v>
      </c>
      <c r="C313" s="116"/>
      <c r="D313" s="251">
        <v>0</v>
      </c>
      <c r="E313" s="251">
        <v>0</v>
      </c>
      <c r="F313" s="251">
        <v>0</v>
      </c>
      <c r="G313" s="251">
        <v>0</v>
      </c>
      <c r="H313" s="251">
        <v>0</v>
      </c>
      <c r="I313" s="251">
        <v>0</v>
      </c>
      <c r="J313" s="251">
        <v>0</v>
      </c>
      <c r="K313" s="251">
        <v>0</v>
      </c>
      <c r="L313" s="251">
        <v>0</v>
      </c>
      <c r="M313" s="251">
        <v>0</v>
      </c>
      <c r="N313" s="251">
        <v>0</v>
      </c>
      <c r="O313" s="251">
        <v>0</v>
      </c>
      <c r="P313" s="251">
        <v>0</v>
      </c>
      <c r="Q313" s="251">
        <v>0</v>
      </c>
      <c r="R313" s="251">
        <v>0</v>
      </c>
      <c r="S313" s="251">
        <v>0</v>
      </c>
      <c r="T313" s="251">
        <v>0</v>
      </c>
      <c r="U313" s="251">
        <v>0</v>
      </c>
      <c r="V313" s="251">
        <v>0</v>
      </c>
      <c r="W313" s="251">
        <v>0</v>
      </c>
      <c r="X313" s="251">
        <v>0</v>
      </c>
      <c r="Y313" s="251">
        <v>0</v>
      </c>
      <c r="Z313" s="251">
        <v>0</v>
      </c>
      <c r="AA313" s="251">
        <v>0</v>
      </c>
      <c r="AB313" s="251">
        <v>0</v>
      </c>
      <c r="AC313" s="251">
        <v>0</v>
      </c>
      <c r="AD313" s="251">
        <v>0</v>
      </c>
      <c r="AE313" s="251">
        <v>0</v>
      </c>
      <c r="AF313" s="251">
        <v>0</v>
      </c>
      <c r="AG313" s="251">
        <v>0</v>
      </c>
      <c r="AH313" s="251">
        <v>0</v>
      </c>
      <c r="AI313" s="251">
        <v>0</v>
      </c>
      <c r="AJ313" s="251">
        <v>0</v>
      </c>
      <c r="AK313" s="251">
        <v>0</v>
      </c>
      <c r="AL313" s="251">
        <v>0</v>
      </c>
      <c r="AM313" s="251">
        <v>0</v>
      </c>
      <c r="AN313" s="251">
        <v>0</v>
      </c>
      <c r="AO313" s="251">
        <v>0</v>
      </c>
      <c r="AP313" s="251">
        <v>0</v>
      </c>
      <c r="AQ313" s="251">
        <v>0</v>
      </c>
      <c r="AR313" s="251">
        <v>0</v>
      </c>
      <c r="AS313" s="251">
        <v>0</v>
      </c>
      <c r="AT313" s="251">
        <v>0</v>
      </c>
      <c r="AU313" s="251">
        <v>0</v>
      </c>
      <c r="AV313" s="251">
        <v>0</v>
      </c>
      <c r="AW313" s="251">
        <v>0</v>
      </c>
      <c r="AX313" s="251">
        <v>0</v>
      </c>
      <c r="AY313" s="251">
        <v>0</v>
      </c>
      <c r="AZ313" s="251">
        <v>0</v>
      </c>
      <c r="BA313" s="251">
        <v>0</v>
      </c>
      <c r="BB313" s="251">
        <v>0</v>
      </c>
      <c r="BC313" s="251">
        <v>0</v>
      </c>
      <c r="BD313" s="251">
        <v>0</v>
      </c>
      <c r="BE313" s="251">
        <v>0</v>
      </c>
      <c r="BF313" s="251">
        <v>0</v>
      </c>
      <c r="BG313" s="251">
        <v>0</v>
      </c>
      <c r="BH313" s="251">
        <v>0</v>
      </c>
      <c r="BI313" s="251">
        <v>0</v>
      </c>
      <c r="BJ313" s="251">
        <v>0</v>
      </c>
      <c r="BK313" s="251">
        <v>0</v>
      </c>
      <c r="BL313" s="251">
        <v>0</v>
      </c>
      <c r="BM313" s="251">
        <v>0</v>
      </c>
      <c r="BN313" s="251">
        <v>0</v>
      </c>
      <c r="BO313" s="251">
        <v>0</v>
      </c>
      <c r="BP313" s="251">
        <v>0</v>
      </c>
      <c r="BQ313" s="251">
        <v>0</v>
      </c>
      <c r="BR313" s="251">
        <v>0</v>
      </c>
      <c r="BS313" s="251">
        <v>0</v>
      </c>
      <c r="BT313" s="251">
        <v>0</v>
      </c>
      <c r="BU313" s="251">
        <v>0</v>
      </c>
      <c r="BV313" s="251">
        <v>0</v>
      </c>
      <c r="BW313" s="251">
        <v>0</v>
      </c>
      <c r="BX313" s="109">
        <f>'FPC Sch 40'!C50</f>
        <v>285085.52224376716</v>
      </c>
      <c r="BY313" s="109">
        <f>'FPC Sch 40'!D50</f>
        <v>34643.714914039942</v>
      </c>
      <c r="BZ313" s="109">
        <f>'FPC Sch 40'!E50</f>
        <v>69010.830017338827</v>
      </c>
      <c r="CA313" s="109">
        <f>'FPC Sch 40'!F50</f>
        <v>0</v>
      </c>
      <c r="CB313" s="109">
        <f>'FPC Sch 40'!G50</f>
        <v>0</v>
      </c>
      <c r="CC313" s="109">
        <f>'FPC Sch 40'!H50</f>
        <v>0</v>
      </c>
      <c r="CD313" s="109">
        <f>'FPC Sch 40'!I50</f>
        <v>0</v>
      </c>
      <c r="CE313" s="109">
        <f>'FPC Sch 40'!J50</f>
        <v>0</v>
      </c>
      <c r="CF313" s="109">
        <f>'FPC Sch 40'!K50</f>
        <v>0</v>
      </c>
      <c r="CG313" s="109">
        <f>'FPC Sch 40'!L50</f>
        <v>0</v>
      </c>
      <c r="CH313" s="109">
        <f>'FPC Sch 40'!M50</f>
        <v>0</v>
      </c>
      <c r="CI313" s="109">
        <f>'FPC Sch 40'!N50</f>
        <v>0</v>
      </c>
      <c r="CJ313" s="109"/>
      <c r="CK313" s="109"/>
      <c r="CL313" s="251"/>
      <c r="CM313" s="251"/>
    </row>
    <row r="314" spans="1:91" x14ac:dyDescent="0.2">
      <c r="B314" s="39" t="s">
        <v>254</v>
      </c>
      <c r="D314" s="110">
        <f t="shared" ref="D314:AI314" si="333">SUM(D310:D313)</f>
        <v>0</v>
      </c>
      <c r="E314" s="110">
        <f t="shared" si="333"/>
        <v>0</v>
      </c>
      <c r="F314" s="110">
        <f t="shared" si="333"/>
        <v>0</v>
      </c>
      <c r="G314" s="110">
        <f t="shared" si="333"/>
        <v>0</v>
      </c>
      <c r="H314" s="110">
        <f t="shared" si="333"/>
        <v>0</v>
      </c>
      <c r="I314" s="110">
        <f t="shared" si="333"/>
        <v>0</v>
      </c>
      <c r="J314" s="110">
        <f t="shared" si="333"/>
        <v>0</v>
      </c>
      <c r="K314" s="110">
        <f t="shared" si="333"/>
        <v>0</v>
      </c>
      <c r="L314" s="110">
        <f t="shared" si="333"/>
        <v>0</v>
      </c>
      <c r="M314" s="110">
        <f t="shared" si="333"/>
        <v>0</v>
      </c>
      <c r="N314" s="110">
        <f t="shared" si="333"/>
        <v>0</v>
      </c>
      <c r="O314" s="110">
        <f t="shared" si="333"/>
        <v>0</v>
      </c>
      <c r="P314" s="110">
        <f t="shared" si="333"/>
        <v>0</v>
      </c>
      <c r="Q314" s="110">
        <f t="shared" si="333"/>
        <v>0</v>
      </c>
      <c r="R314" s="110">
        <f t="shared" si="333"/>
        <v>0</v>
      </c>
      <c r="S314" s="110">
        <f t="shared" si="333"/>
        <v>0</v>
      </c>
      <c r="T314" s="110">
        <f t="shared" si="333"/>
        <v>0</v>
      </c>
      <c r="U314" s="110">
        <f t="shared" si="333"/>
        <v>0</v>
      </c>
      <c r="V314" s="110">
        <f t="shared" si="333"/>
        <v>0</v>
      </c>
      <c r="W314" s="110">
        <f t="shared" si="333"/>
        <v>0</v>
      </c>
      <c r="X314" s="110">
        <f t="shared" si="333"/>
        <v>0</v>
      </c>
      <c r="Y314" s="110">
        <f t="shared" si="333"/>
        <v>0</v>
      </c>
      <c r="Z314" s="110">
        <f t="shared" si="333"/>
        <v>0</v>
      </c>
      <c r="AA314" s="110">
        <f t="shared" si="333"/>
        <v>0</v>
      </c>
      <c r="AB314" s="110">
        <f t="shared" si="333"/>
        <v>0</v>
      </c>
      <c r="AC314" s="110">
        <f t="shared" si="333"/>
        <v>0</v>
      </c>
      <c r="AD314" s="110">
        <f t="shared" si="333"/>
        <v>0</v>
      </c>
      <c r="AE314" s="110">
        <f t="shared" si="333"/>
        <v>0</v>
      </c>
      <c r="AF314" s="110">
        <f t="shared" si="333"/>
        <v>0</v>
      </c>
      <c r="AG314" s="110">
        <f t="shared" si="333"/>
        <v>0</v>
      </c>
      <c r="AH314" s="110">
        <f t="shared" si="333"/>
        <v>0</v>
      </c>
      <c r="AI314" s="110">
        <f t="shared" si="333"/>
        <v>0</v>
      </c>
      <c r="AJ314" s="110">
        <f t="shared" ref="AJ314:BO314" si="334">SUM(AJ310:AJ313)</f>
        <v>0</v>
      </c>
      <c r="AK314" s="110">
        <f t="shared" si="334"/>
        <v>0</v>
      </c>
      <c r="AL314" s="110">
        <f t="shared" si="334"/>
        <v>0</v>
      </c>
      <c r="AM314" s="110">
        <f t="shared" si="334"/>
        <v>0</v>
      </c>
      <c r="AN314" s="110">
        <f t="shared" si="334"/>
        <v>0</v>
      </c>
      <c r="AO314" s="110">
        <f t="shared" si="334"/>
        <v>0</v>
      </c>
      <c r="AP314" s="110">
        <f t="shared" si="334"/>
        <v>0</v>
      </c>
      <c r="AQ314" s="110">
        <f t="shared" si="334"/>
        <v>0</v>
      </c>
      <c r="AR314" s="110">
        <f t="shared" si="334"/>
        <v>0</v>
      </c>
      <c r="AS314" s="110">
        <f t="shared" si="334"/>
        <v>0</v>
      </c>
      <c r="AT314" s="110">
        <f t="shared" si="334"/>
        <v>0</v>
      </c>
      <c r="AU314" s="110">
        <f t="shared" si="334"/>
        <v>0</v>
      </c>
      <c r="AV314" s="110">
        <f t="shared" si="334"/>
        <v>0</v>
      </c>
      <c r="AW314" s="110">
        <f t="shared" si="334"/>
        <v>0</v>
      </c>
      <c r="AX314" s="110">
        <f t="shared" si="334"/>
        <v>0</v>
      </c>
      <c r="AY314" s="110">
        <f t="shared" si="334"/>
        <v>0</v>
      </c>
      <c r="AZ314" s="110">
        <f t="shared" si="334"/>
        <v>0</v>
      </c>
      <c r="BA314" s="110">
        <f t="shared" si="334"/>
        <v>0</v>
      </c>
      <c r="BB314" s="110">
        <f t="shared" si="334"/>
        <v>0</v>
      </c>
      <c r="BC314" s="110">
        <f t="shared" si="334"/>
        <v>0</v>
      </c>
      <c r="BD314" s="110">
        <f t="shared" si="334"/>
        <v>0</v>
      </c>
      <c r="BE314" s="110">
        <f t="shared" si="334"/>
        <v>0</v>
      </c>
      <c r="BF314" s="110">
        <f t="shared" si="334"/>
        <v>0</v>
      </c>
      <c r="BG314" s="110">
        <f t="shared" si="334"/>
        <v>0</v>
      </c>
      <c r="BH314" s="110">
        <f t="shared" si="334"/>
        <v>0</v>
      </c>
      <c r="BI314" s="110">
        <f t="shared" si="334"/>
        <v>0</v>
      </c>
      <c r="BJ314" s="110">
        <f t="shared" si="334"/>
        <v>0</v>
      </c>
      <c r="BK314" s="110">
        <f t="shared" si="334"/>
        <v>0</v>
      </c>
      <c r="BL314" s="110">
        <f t="shared" si="334"/>
        <v>0</v>
      </c>
      <c r="BM314" s="110">
        <f t="shared" si="334"/>
        <v>0</v>
      </c>
      <c r="BN314" s="110">
        <f t="shared" si="334"/>
        <v>0</v>
      </c>
      <c r="BO314" s="110">
        <f t="shared" si="334"/>
        <v>0</v>
      </c>
      <c r="BP314" s="110">
        <f t="shared" ref="BP314:CM314" si="335">SUM(BP310:BP313)</f>
        <v>0</v>
      </c>
      <c r="BQ314" s="110">
        <f t="shared" si="335"/>
        <v>0</v>
      </c>
      <c r="BR314" s="110">
        <f t="shared" si="335"/>
        <v>0</v>
      </c>
      <c r="BS314" s="110">
        <f t="shared" si="335"/>
        <v>0</v>
      </c>
      <c r="BT314" s="110">
        <f t="shared" si="335"/>
        <v>0</v>
      </c>
      <c r="BU314" s="110">
        <f t="shared" si="335"/>
        <v>0</v>
      </c>
      <c r="BV314" s="110">
        <f t="shared" si="335"/>
        <v>0</v>
      </c>
      <c r="BW314" s="110">
        <f t="shared" si="335"/>
        <v>0</v>
      </c>
      <c r="BX314" s="110">
        <f t="shared" si="335"/>
        <v>2252327.6295287674</v>
      </c>
      <c r="BY314" s="110">
        <f t="shared" si="335"/>
        <v>34643.714914039942</v>
      </c>
      <c r="BZ314" s="110">
        <f t="shared" si="335"/>
        <v>69010.830017338827</v>
      </c>
      <c r="CA314" s="110">
        <f t="shared" si="335"/>
        <v>0</v>
      </c>
      <c r="CB314" s="110">
        <f t="shared" si="335"/>
        <v>-880240.09441134287</v>
      </c>
      <c r="CC314" s="110">
        <f t="shared" si="335"/>
        <v>0</v>
      </c>
      <c r="CD314" s="110">
        <f t="shared" si="335"/>
        <v>0</v>
      </c>
      <c r="CE314" s="110">
        <f t="shared" si="335"/>
        <v>0</v>
      </c>
      <c r="CF314" s="110">
        <f t="shared" si="335"/>
        <v>0</v>
      </c>
      <c r="CG314" s="110">
        <f t="shared" si="335"/>
        <v>0</v>
      </c>
      <c r="CH314" s="110">
        <f t="shared" si="335"/>
        <v>0</v>
      </c>
      <c r="CI314" s="110">
        <f t="shared" si="335"/>
        <v>0</v>
      </c>
      <c r="CJ314" s="110">
        <f t="shared" si="335"/>
        <v>0</v>
      </c>
      <c r="CK314" s="110">
        <f t="shared" si="335"/>
        <v>0</v>
      </c>
      <c r="CL314" s="110">
        <f t="shared" si="335"/>
        <v>0</v>
      </c>
      <c r="CM314" s="110">
        <f t="shared" si="335"/>
        <v>0</v>
      </c>
    </row>
    <row r="315" spans="1:91" x14ac:dyDescent="0.2">
      <c r="B315" s="39" t="s">
        <v>255</v>
      </c>
      <c r="D315" s="107">
        <f t="shared" ref="D315:AI315" si="336">D309+D314</f>
        <v>0</v>
      </c>
      <c r="E315" s="107">
        <f t="shared" si="336"/>
        <v>0</v>
      </c>
      <c r="F315" s="107">
        <f t="shared" si="336"/>
        <v>0</v>
      </c>
      <c r="G315" s="107">
        <f t="shared" si="336"/>
        <v>0</v>
      </c>
      <c r="H315" s="107">
        <f t="shared" si="336"/>
        <v>0</v>
      </c>
      <c r="I315" s="107">
        <f t="shared" si="336"/>
        <v>0</v>
      </c>
      <c r="J315" s="107">
        <f t="shared" si="336"/>
        <v>0</v>
      </c>
      <c r="K315" s="107">
        <f t="shared" si="336"/>
        <v>0</v>
      </c>
      <c r="L315" s="107">
        <f t="shared" si="336"/>
        <v>0</v>
      </c>
      <c r="M315" s="107">
        <f t="shared" si="336"/>
        <v>0</v>
      </c>
      <c r="N315" s="107">
        <f t="shared" si="336"/>
        <v>0</v>
      </c>
      <c r="O315" s="107">
        <f t="shared" si="336"/>
        <v>0</v>
      </c>
      <c r="P315" s="107">
        <f t="shared" si="336"/>
        <v>0</v>
      </c>
      <c r="Q315" s="107">
        <f t="shared" si="336"/>
        <v>0</v>
      </c>
      <c r="R315" s="107">
        <f t="shared" si="336"/>
        <v>0</v>
      </c>
      <c r="S315" s="107">
        <f t="shared" si="336"/>
        <v>0</v>
      </c>
      <c r="T315" s="107">
        <f t="shared" si="336"/>
        <v>0</v>
      </c>
      <c r="U315" s="107">
        <f t="shared" si="336"/>
        <v>0</v>
      </c>
      <c r="V315" s="107">
        <f t="shared" si="336"/>
        <v>0</v>
      </c>
      <c r="W315" s="107">
        <f t="shared" si="336"/>
        <v>0</v>
      </c>
      <c r="X315" s="107">
        <f t="shared" si="336"/>
        <v>0</v>
      </c>
      <c r="Y315" s="107">
        <f t="shared" si="336"/>
        <v>0</v>
      </c>
      <c r="Z315" s="107">
        <f t="shared" si="336"/>
        <v>0</v>
      </c>
      <c r="AA315" s="107">
        <f t="shared" si="336"/>
        <v>0</v>
      </c>
      <c r="AB315" s="107">
        <f t="shared" si="336"/>
        <v>0</v>
      </c>
      <c r="AC315" s="107">
        <f t="shared" si="336"/>
        <v>0</v>
      </c>
      <c r="AD315" s="107">
        <f t="shared" si="336"/>
        <v>0</v>
      </c>
      <c r="AE315" s="107">
        <f t="shared" si="336"/>
        <v>0</v>
      </c>
      <c r="AF315" s="107">
        <f t="shared" si="336"/>
        <v>0</v>
      </c>
      <c r="AG315" s="107">
        <f t="shared" si="336"/>
        <v>0</v>
      </c>
      <c r="AH315" s="107">
        <f t="shared" si="336"/>
        <v>0</v>
      </c>
      <c r="AI315" s="107">
        <f t="shared" si="336"/>
        <v>0</v>
      </c>
      <c r="AJ315" s="107">
        <f t="shared" ref="AJ315:BO315" si="337">AJ309+AJ314</f>
        <v>0</v>
      </c>
      <c r="AK315" s="107">
        <f t="shared" si="337"/>
        <v>0</v>
      </c>
      <c r="AL315" s="107">
        <f t="shared" si="337"/>
        <v>0</v>
      </c>
      <c r="AM315" s="107">
        <f t="shared" si="337"/>
        <v>0</v>
      </c>
      <c r="AN315" s="107">
        <f t="shared" si="337"/>
        <v>0</v>
      </c>
      <c r="AO315" s="107">
        <f t="shared" si="337"/>
        <v>0</v>
      </c>
      <c r="AP315" s="107">
        <f t="shared" si="337"/>
        <v>0</v>
      </c>
      <c r="AQ315" s="107">
        <f t="shared" si="337"/>
        <v>0</v>
      </c>
      <c r="AR315" s="107">
        <f t="shared" si="337"/>
        <v>0</v>
      </c>
      <c r="AS315" s="107">
        <f t="shared" si="337"/>
        <v>0</v>
      </c>
      <c r="AT315" s="107">
        <f t="shared" si="337"/>
        <v>0</v>
      </c>
      <c r="AU315" s="107">
        <f t="shared" si="337"/>
        <v>0</v>
      </c>
      <c r="AV315" s="107">
        <f t="shared" si="337"/>
        <v>0</v>
      </c>
      <c r="AW315" s="107">
        <f t="shared" si="337"/>
        <v>0</v>
      </c>
      <c r="AX315" s="107">
        <f t="shared" si="337"/>
        <v>0</v>
      </c>
      <c r="AY315" s="107">
        <f t="shared" si="337"/>
        <v>0</v>
      </c>
      <c r="AZ315" s="107">
        <f t="shared" si="337"/>
        <v>0</v>
      </c>
      <c r="BA315" s="107">
        <f t="shared" si="337"/>
        <v>0</v>
      </c>
      <c r="BB315" s="107">
        <f t="shared" si="337"/>
        <v>0</v>
      </c>
      <c r="BC315" s="107">
        <f t="shared" si="337"/>
        <v>0</v>
      </c>
      <c r="BD315" s="107">
        <f t="shared" si="337"/>
        <v>0</v>
      </c>
      <c r="BE315" s="107">
        <f t="shared" si="337"/>
        <v>0</v>
      </c>
      <c r="BF315" s="107">
        <f t="shared" si="337"/>
        <v>0</v>
      </c>
      <c r="BG315" s="107">
        <f t="shared" si="337"/>
        <v>0</v>
      </c>
      <c r="BH315" s="107">
        <f t="shared" si="337"/>
        <v>0</v>
      </c>
      <c r="BI315" s="107">
        <f t="shared" si="337"/>
        <v>0</v>
      </c>
      <c r="BJ315" s="107">
        <f t="shared" si="337"/>
        <v>0</v>
      </c>
      <c r="BK315" s="107">
        <f t="shared" si="337"/>
        <v>0</v>
      </c>
      <c r="BL315" s="107">
        <f t="shared" si="337"/>
        <v>0</v>
      </c>
      <c r="BM315" s="107">
        <f t="shared" si="337"/>
        <v>0</v>
      </c>
      <c r="BN315" s="107">
        <f t="shared" si="337"/>
        <v>0</v>
      </c>
      <c r="BO315" s="107">
        <f t="shared" si="337"/>
        <v>0</v>
      </c>
      <c r="BP315" s="107">
        <f t="shared" ref="BP315:CM315" si="338">BP309+BP314</f>
        <v>0</v>
      </c>
      <c r="BQ315" s="107">
        <f t="shared" si="338"/>
        <v>0</v>
      </c>
      <c r="BR315" s="107">
        <f t="shared" si="338"/>
        <v>0</v>
      </c>
      <c r="BS315" s="107">
        <f t="shared" si="338"/>
        <v>0</v>
      </c>
      <c r="BT315" s="107">
        <f t="shared" si="338"/>
        <v>0</v>
      </c>
      <c r="BU315" s="107">
        <f t="shared" si="338"/>
        <v>0</v>
      </c>
      <c r="BV315" s="107">
        <f t="shared" si="338"/>
        <v>0</v>
      </c>
      <c r="BW315" s="107">
        <f t="shared" si="338"/>
        <v>0</v>
      </c>
      <c r="BX315" s="107">
        <f t="shared" si="338"/>
        <v>2252327.6295287674</v>
      </c>
      <c r="BY315" s="107">
        <f t="shared" si="338"/>
        <v>2286971.3444428071</v>
      </c>
      <c r="BZ315" s="107">
        <f t="shared" si="338"/>
        <v>2355982.1744601461</v>
      </c>
      <c r="CA315" s="107">
        <f t="shared" si="338"/>
        <v>2355982.1744601461</v>
      </c>
      <c r="CB315" s="107">
        <f t="shared" si="338"/>
        <v>1475742.0800488032</v>
      </c>
      <c r="CC315" s="107">
        <f t="shared" si="338"/>
        <v>1475742.0800488032</v>
      </c>
      <c r="CD315" s="107">
        <f t="shared" si="338"/>
        <v>1475742.0800488032</v>
      </c>
      <c r="CE315" s="107">
        <f t="shared" si="338"/>
        <v>1475742.0800488032</v>
      </c>
      <c r="CF315" s="107">
        <f t="shared" si="338"/>
        <v>1475742.0800488032</v>
      </c>
      <c r="CG315" s="107">
        <f t="shared" si="338"/>
        <v>1475742.0800488032</v>
      </c>
      <c r="CH315" s="107">
        <f t="shared" si="338"/>
        <v>1475742.0800488032</v>
      </c>
      <c r="CI315" s="107">
        <f t="shared" si="338"/>
        <v>1475742.0800488032</v>
      </c>
      <c r="CJ315" s="107">
        <f t="shared" si="338"/>
        <v>1475742.0800488032</v>
      </c>
      <c r="CK315" s="107">
        <f t="shared" si="338"/>
        <v>1475742.0800488032</v>
      </c>
      <c r="CL315" s="107">
        <f t="shared" si="338"/>
        <v>1475742.0800488032</v>
      </c>
      <c r="CM315" s="107">
        <f t="shared" si="338"/>
        <v>1475742.0800488032</v>
      </c>
    </row>
    <row r="316" spans="1:91" x14ac:dyDescent="0.2"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  <c r="BV316" s="106"/>
      <c r="BW316" s="106"/>
      <c r="BX316" s="106"/>
      <c r="BY316" s="106"/>
      <c r="BZ316" s="106"/>
      <c r="CA316" s="106"/>
      <c r="CB316" s="106"/>
      <c r="CC316" s="106"/>
      <c r="CD316" s="106"/>
      <c r="CE316" s="106"/>
      <c r="CF316" s="106"/>
      <c r="CG316" s="106"/>
      <c r="CH316" s="106"/>
      <c r="CL316" s="25"/>
      <c r="CM316" s="25"/>
    </row>
    <row r="317" spans="1:91" x14ac:dyDescent="0.2">
      <c r="A317" s="98" t="s">
        <v>268</v>
      </c>
      <c r="C317" s="106">
        <v>18237271</v>
      </c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  <c r="AI317" s="108"/>
      <c r="AJ317" s="108"/>
      <c r="AK317" s="108"/>
      <c r="AL317" s="108"/>
      <c r="AM317" s="108"/>
      <c r="AN317" s="108"/>
      <c r="AO317" s="108"/>
      <c r="AP317" s="108"/>
      <c r="AQ317" s="108"/>
      <c r="AR317" s="108"/>
      <c r="AS317" s="108"/>
      <c r="AT317" s="108"/>
      <c r="AU317" s="108"/>
      <c r="AV317" s="108"/>
      <c r="AW317" s="108"/>
      <c r="AX317" s="108"/>
      <c r="AY317" s="108"/>
      <c r="AZ317" s="108"/>
      <c r="BA317" s="108"/>
      <c r="BB317" s="108"/>
      <c r="BC317" s="108"/>
      <c r="BD317" s="108"/>
      <c r="BE317" s="108"/>
      <c r="BF317" s="108"/>
      <c r="BG317" s="108"/>
      <c r="BH317" s="108"/>
      <c r="BI317" s="108"/>
      <c r="BJ317" s="108"/>
      <c r="BK317" s="108"/>
      <c r="BL317" s="108"/>
      <c r="BM317" s="108"/>
      <c r="BN317" s="108"/>
      <c r="BO317" s="108"/>
      <c r="BP317" s="108"/>
      <c r="BQ317" s="108"/>
      <c r="BR317" s="108"/>
      <c r="BS317" s="108"/>
      <c r="BT317" s="108"/>
      <c r="BU317" s="108"/>
      <c r="BV317" s="108"/>
      <c r="BW317" s="108"/>
      <c r="BX317" s="108"/>
      <c r="BY317" s="108"/>
      <c r="BZ317" s="108"/>
      <c r="CA317" s="108"/>
      <c r="CB317" s="108"/>
      <c r="CC317" s="108"/>
      <c r="CD317" s="108"/>
      <c r="CE317" s="108"/>
      <c r="CF317" s="108"/>
      <c r="CG317" s="108"/>
      <c r="CH317" s="108"/>
      <c r="CL317" s="25"/>
      <c r="CM317" s="25"/>
    </row>
    <row r="318" spans="1:91" x14ac:dyDescent="0.2">
      <c r="B318" s="39" t="s">
        <v>251</v>
      </c>
      <c r="C318" s="106">
        <v>25400671</v>
      </c>
      <c r="D318" s="107">
        <f t="shared" ref="D318:AI318" si="339">C323</f>
        <v>0</v>
      </c>
      <c r="E318" s="107">
        <f t="shared" si="339"/>
        <v>0</v>
      </c>
      <c r="F318" s="107">
        <f t="shared" si="339"/>
        <v>0</v>
      </c>
      <c r="G318" s="107">
        <f t="shared" si="339"/>
        <v>0</v>
      </c>
      <c r="H318" s="107">
        <f t="shared" si="339"/>
        <v>0</v>
      </c>
      <c r="I318" s="107">
        <f t="shared" si="339"/>
        <v>0</v>
      </c>
      <c r="J318" s="107">
        <f t="shared" si="339"/>
        <v>0</v>
      </c>
      <c r="K318" s="107">
        <f t="shared" si="339"/>
        <v>0</v>
      </c>
      <c r="L318" s="107">
        <f t="shared" si="339"/>
        <v>0</v>
      </c>
      <c r="M318" s="107">
        <f t="shared" si="339"/>
        <v>0</v>
      </c>
      <c r="N318" s="107">
        <f t="shared" si="339"/>
        <v>0</v>
      </c>
      <c r="O318" s="107">
        <f t="shared" si="339"/>
        <v>0</v>
      </c>
      <c r="P318" s="107">
        <f t="shared" si="339"/>
        <v>0</v>
      </c>
      <c r="Q318" s="107">
        <f t="shared" si="339"/>
        <v>0</v>
      </c>
      <c r="R318" s="107">
        <f t="shared" si="339"/>
        <v>0</v>
      </c>
      <c r="S318" s="107">
        <f t="shared" si="339"/>
        <v>0</v>
      </c>
      <c r="T318" s="107">
        <f t="shared" si="339"/>
        <v>0</v>
      </c>
      <c r="U318" s="107">
        <f t="shared" si="339"/>
        <v>0</v>
      </c>
      <c r="V318" s="107">
        <f t="shared" si="339"/>
        <v>0</v>
      </c>
      <c r="W318" s="107">
        <f t="shared" si="339"/>
        <v>0</v>
      </c>
      <c r="X318" s="107">
        <f t="shared" si="339"/>
        <v>0</v>
      </c>
      <c r="Y318" s="107">
        <f t="shared" si="339"/>
        <v>0</v>
      </c>
      <c r="Z318" s="107">
        <f t="shared" si="339"/>
        <v>0</v>
      </c>
      <c r="AA318" s="107">
        <f t="shared" si="339"/>
        <v>0</v>
      </c>
      <c r="AB318" s="107">
        <f t="shared" si="339"/>
        <v>0</v>
      </c>
      <c r="AC318" s="107">
        <f t="shared" si="339"/>
        <v>0</v>
      </c>
      <c r="AD318" s="107">
        <f t="shared" si="339"/>
        <v>0</v>
      </c>
      <c r="AE318" s="107">
        <f t="shared" si="339"/>
        <v>0</v>
      </c>
      <c r="AF318" s="107">
        <f t="shared" si="339"/>
        <v>0</v>
      </c>
      <c r="AG318" s="107">
        <f t="shared" si="339"/>
        <v>0</v>
      </c>
      <c r="AH318" s="107">
        <f t="shared" si="339"/>
        <v>0</v>
      </c>
      <c r="AI318" s="107">
        <f t="shared" si="339"/>
        <v>0</v>
      </c>
      <c r="AJ318" s="107">
        <f t="shared" ref="AJ318:BO318" si="340">AI323</f>
        <v>0</v>
      </c>
      <c r="AK318" s="107">
        <f t="shared" si="340"/>
        <v>0</v>
      </c>
      <c r="AL318" s="107">
        <f t="shared" si="340"/>
        <v>0</v>
      </c>
      <c r="AM318" s="107">
        <f t="shared" si="340"/>
        <v>0</v>
      </c>
      <c r="AN318" s="107">
        <f t="shared" si="340"/>
        <v>0</v>
      </c>
      <c r="AO318" s="107">
        <f t="shared" si="340"/>
        <v>0</v>
      </c>
      <c r="AP318" s="107">
        <f t="shared" si="340"/>
        <v>0</v>
      </c>
      <c r="AQ318" s="107">
        <f t="shared" si="340"/>
        <v>0</v>
      </c>
      <c r="AR318" s="107">
        <f t="shared" si="340"/>
        <v>0</v>
      </c>
      <c r="AS318" s="107">
        <f t="shared" si="340"/>
        <v>0</v>
      </c>
      <c r="AT318" s="107">
        <f t="shared" si="340"/>
        <v>0</v>
      </c>
      <c r="AU318" s="107">
        <f t="shared" si="340"/>
        <v>0</v>
      </c>
      <c r="AV318" s="107">
        <f t="shared" si="340"/>
        <v>0</v>
      </c>
      <c r="AW318" s="107">
        <f t="shared" si="340"/>
        <v>0</v>
      </c>
      <c r="AX318" s="107">
        <f t="shared" si="340"/>
        <v>0</v>
      </c>
      <c r="AY318" s="107">
        <f t="shared" si="340"/>
        <v>0</v>
      </c>
      <c r="AZ318" s="107">
        <f t="shared" si="340"/>
        <v>0</v>
      </c>
      <c r="BA318" s="107">
        <f t="shared" si="340"/>
        <v>0</v>
      </c>
      <c r="BB318" s="107">
        <f t="shared" si="340"/>
        <v>0</v>
      </c>
      <c r="BC318" s="107">
        <f t="shared" si="340"/>
        <v>0</v>
      </c>
      <c r="BD318" s="107">
        <f t="shared" si="340"/>
        <v>0</v>
      </c>
      <c r="BE318" s="107">
        <f t="shared" si="340"/>
        <v>0</v>
      </c>
      <c r="BF318" s="107">
        <f t="shared" si="340"/>
        <v>0</v>
      </c>
      <c r="BG318" s="107">
        <f t="shared" si="340"/>
        <v>0</v>
      </c>
      <c r="BH318" s="107">
        <f t="shared" si="340"/>
        <v>0</v>
      </c>
      <c r="BI318" s="107">
        <f t="shared" si="340"/>
        <v>0</v>
      </c>
      <c r="BJ318" s="107">
        <f t="shared" si="340"/>
        <v>0</v>
      </c>
      <c r="BK318" s="107">
        <f t="shared" si="340"/>
        <v>0</v>
      </c>
      <c r="BL318" s="107">
        <f t="shared" si="340"/>
        <v>133361.39000000001</v>
      </c>
      <c r="BM318" s="107">
        <f t="shared" si="340"/>
        <v>553107.41987235006</v>
      </c>
      <c r="BN318" s="107">
        <f t="shared" si="340"/>
        <v>65154.739872350066</v>
      </c>
      <c r="BO318" s="107">
        <f t="shared" si="340"/>
        <v>205313.03987235005</v>
      </c>
      <c r="BP318" s="107">
        <f t="shared" ref="BP318:CM318" si="341">BO323</f>
        <v>288775.16987235006</v>
      </c>
      <c r="BQ318" s="107">
        <f t="shared" si="341"/>
        <v>-355485.52</v>
      </c>
      <c r="BR318" s="107">
        <f t="shared" si="341"/>
        <v>-43285.429999999993</v>
      </c>
      <c r="BS318" s="107">
        <f t="shared" si="341"/>
        <v>-283395.94</v>
      </c>
      <c r="BT318" s="107">
        <f t="shared" si="341"/>
        <v>-597554.23</v>
      </c>
      <c r="BU318" s="107">
        <f t="shared" si="341"/>
        <v>-472613.72</v>
      </c>
      <c r="BV318" s="107">
        <f t="shared" si="341"/>
        <v>-636936.06999999995</v>
      </c>
      <c r="BW318" s="107">
        <f t="shared" si="341"/>
        <v>-495836.38999999996</v>
      </c>
      <c r="BX318" s="107">
        <f t="shared" si="341"/>
        <v>-230971.06999999995</v>
      </c>
      <c r="BY318" s="107">
        <f t="shared" si="341"/>
        <v>-417155.68999999994</v>
      </c>
      <c r="BZ318" s="107">
        <f t="shared" si="341"/>
        <v>-328295.26999999996</v>
      </c>
      <c r="CA318" s="107">
        <f t="shared" si="341"/>
        <v>-545135.56999999995</v>
      </c>
      <c r="CB318" s="107">
        <f t="shared" si="341"/>
        <v>-578186.09</v>
      </c>
      <c r="CC318" s="107">
        <f t="shared" si="341"/>
        <v>-295271.61</v>
      </c>
      <c r="CD318" s="107">
        <f t="shared" si="341"/>
        <v>-42193.969999999972</v>
      </c>
      <c r="CE318" s="107">
        <f t="shared" si="341"/>
        <v>-65625.059999999969</v>
      </c>
      <c r="CF318" s="107">
        <f t="shared" si="341"/>
        <v>-635060.27999999991</v>
      </c>
      <c r="CG318" s="107">
        <f t="shared" si="341"/>
        <v>-62369.579999999958</v>
      </c>
      <c r="CH318" s="107">
        <f t="shared" si="341"/>
        <v>-45981.389999999956</v>
      </c>
      <c r="CI318" s="107">
        <f t="shared" si="341"/>
        <v>314739.85000000003</v>
      </c>
      <c r="CJ318" s="107">
        <f t="shared" si="341"/>
        <v>260393.51000000004</v>
      </c>
      <c r="CK318" s="107">
        <f t="shared" si="341"/>
        <v>260393.51000000004</v>
      </c>
      <c r="CL318" s="107">
        <f t="shared" si="341"/>
        <v>260393.51000000004</v>
      </c>
      <c r="CM318" s="107">
        <f t="shared" si="341"/>
        <v>260393.51000000004</v>
      </c>
    </row>
    <row r="319" spans="1:91" x14ac:dyDescent="0.2">
      <c r="A319" s="113"/>
      <c r="B319" s="108" t="s">
        <v>252</v>
      </c>
      <c r="C319" s="108"/>
      <c r="D319" s="251">
        <v>0</v>
      </c>
      <c r="E319" s="251">
        <v>0</v>
      </c>
      <c r="F319" s="251">
        <v>0</v>
      </c>
      <c r="G319" s="251">
        <v>0</v>
      </c>
      <c r="H319" s="251">
        <v>0</v>
      </c>
      <c r="I319" s="251">
        <v>0</v>
      </c>
      <c r="J319" s="251">
        <v>0</v>
      </c>
      <c r="K319" s="251">
        <v>0</v>
      </c>
      <c r="L319" s="251">
        <v>0</v>
      </c>
      <c r="M319" s="251">
        <v>0</v>
      </c>
      <c r="N319" s="251">
        <v>0</v>
      </c>
      <c r="O319" s="251">
        <v>0</v>
      </c>
      <c r="P319" s="251">
        <v>0</v>
      </c>
      <c r="Q319" s="251">
        <v>0</v>
      </c>
      <c r="R319" s="251">
        <v>0</v>
      </c>
      <c r="S319" s="251">
        <v>0</v>
      </c>
      <c r="T319" s="251">
        <v>0</v>
      </c>
      <c r="U319" s="251">
        <v>0</v>
      </c>
      <c r="V319" s="251">
        <v>0</v>
      </c>
      <c r="W319" s="251">
        <v>0</v>
      </c>
      <c r="X319" s="251">
        <v>0</v>
      </c>
      <c r="Y319" s="251">
        <v>0</v>
      </c>
      <c r="Z319" s="251">
        <v>0</v>
      </c>
      <c r="AA319" s="251">
        <v>0</v>
      </c>
      <c r="AB319" s="251">
        <v>0</v>
      </c>
      <c r="AC319" s="251">
        <v>0</v>
      </c>
      <c r="AD319" s="251">
        <v>0</v>
      </c>
      <c r="AE319" s="251">
        <v>0</v>
      </c>
      <c r="AF319" s="251">
        <v>0</v>
      </c>
      <c r="AG319" s="251">
        <v>0</v>
      </c>
      <c r="AH319" s="251">
        <v>0</v>
      </c>
      <c r="AI319" s="251">
        <v>0</v>
      </c>
      <c r="AJ319" s="251">
        <v>0</v>
      </c>
      <c r="AK319" s="251">
        <v>0</v>
      </c>
      <c r="AL319" s="251">
        <v>0</v>
      </c>
      <c r="AM319" s="251">
        <v>0</v>
      </c>
      <c r="AN319" s="251">
        <v>0</v>
      </c>
      <c r="AO319" s="251">
        <v>0</v>
      </c>
      <c r="AP319" s="251">
        <v>0</v>
      </c>
      <c r="AQ319" s="251">
        <v>0</v>
      </c>
      <c r="AR319" s="251">
        <v>0</v>
      </c>
      <c r="AS319" s="251">
        <v>0</v>
      </c>
      <c r="AT319" s="251">
        <v>0</v>
      </c>
      <c r="AU319" s="251">
        <v>0</v>
      </c>
      <c r="AV319" s="251">
        <v>0</v>
      </c>
      <c r="AW319" s="251">
        <v>0</v>
      </c>
      <c r="AX319" s="251">
        <v>0</v>
      </c>
      <c r="AY319" s="251">
        <v>0</v>
      </c>
      <c r="AZ319" s="251">
        <v>0</v>
      </c>
      <c r="BA319" s="251">
        <v>0</v>
      </c>
      <c r="BB319" s="251">
        <v>0</v>
      </c>
      <c r="BC319" s="251">
        <v>0</v>
      </c>
      <c r="BD319" s="251">
        <v>0</v>
      </c>
      <c r="BE319" s="251">
        <v>0</v>
      </c>
      <c r="BF319" s="251">
        <v>0</v>
      </c>
      <c r="BG319" s="251">
        <v>0</v>
      </c>
      <c r="BH319" s="251">
        <v>0</v>
      </c>
      <c r="BI319" s="251">
        <v>0</v>
      </c>
      <c r="BJ319" s="251">
        <v>0</v>
      </c>
      <c r="BK319" s="251">
        <v>0</v>
      </c>
      <c r="BL319" s="251">
        <v>0</v>
      </c>
      <c r="BM319" s="251">
        <v>0</v>
      </c>
      <c r="BN319" s="251">
        <v>0</v>
      </c>
      <c r="BO319" s="251">
        <v>0</v>
      </c>
      <c r="BP319" s="251">
        <v>-156520.87987235002</v>
      </c>
      <c r="BQ319" s="251">
        <v>0</v>
      </c>
      <c r="BR319" s="251">
        <v>0</v>
      </c>
      <c r="BS319" s="251">
        <v>0</v>
      </c>
      <c r="BT319" s="251">
        <v>0</v>
      </c>
      <c r="BU319" s="251">
        <v>0</v>
      </c>
      <c r="BV319" s="251">
        <v>0</v>
      </c>
      <c r="BW319" s="251">
        <v>0</v>
      </c>
      <c r="BX319" s="251">
        <v>0</v>
      </c>
      <c r="BY319" s="251">
        <v>0</v>
      </c>
      <c r="BZ319" s="251">
        <v>0</v>
      </c>
      <c r="CA319" s="251">
        <v>0</v>
      </c>
      <c r="CB319" s="251">
        <v>230971.06999999995</v>
      </c>
      <c r="CC319" s="251">
        <v>0</v>
      </c>
      <c r="CD319" s="251">
        <v>0</v>
      </c>
      <c r="CE319" s="251">
        <v>0</v>
      </c>
      <c r="CF319" s="251">
        <v>0</v>
      </c>
      <c r="CG319" s="251">
        <v>0</v>
      </c>
      <c r="CH319" s="251">
        <v>0</v>
      </c>
      <c r="CI319" s="115">
        <v>0</v>
      </c>
      <c r="CJ319" s="115"/>
      <c r="CK319" s="115"/>
      <c r="CL319" s="251"/>
      <c r="CM319" s="251"/>
    </row>
    <row r="320" spans="1:91" x14ac:dyDescent="0.2">
      <c r="A320" s="113"/>
      <c r="B320" s="108" t="s">
        <v>281</v>
      </c>
      <c r="C320" s="108"/>
      <c r="D320" s="251">
        <v>0</v>
      </c>
      <c r="E320" s="251">
        <v>0</v>
      </c>
      <c r="F320" s="251">
        <v>0</v>
      </c>
      <c r="G320" s="251">
        <v>0</v>
      </c>
      <c r="H320" s="251">
        <v>0</v>
      </c>
      <c r="I320" s="251">
        <v>0</v>
      </c>
      <c r="J320" s="251">
        <v>0</v>
      </c>
      <c r="K320" s="251">
        <v>0</v>
      </c>
      <c r="L320" s="251">
        <v>0</v>
      </c>
      <c r="M320" s="251">
        <v>0</v>
      </c>
      <c r="N320" s="251">
        <v>0</v>
      </c>
      <c r="O320" s="251">
        <v>0</v>
      </c>
      <c r="P320" s="251">
        <v>0</v>
      </c>
      <c r="Q320" s="251">
        <v>0</v>
      </c>
      <c r="R320" s="251">
        <v>0</v>
      </c>
      <c r="S320" s="251">
        <v>0</v>
      </c>
      <c r="T320" s="251">
        <v>0</v>
      </c>
      <c r="U320" s="251">
        <v>0</v>
      </c>
      <c r="V320" s="251">
        <v>0</v>
      </c>
      <c r="W320" s="251">
        <v>0</v>
      </c>
      <c r="X320" s="251">
        <v>0</v>
      </c>
      <c r="Y320" s="251">
        <v>0</v>
      </c>
      <c r="Z320" s="251">
        <v>0</v>
      </c>
      <c r="AA320" s="251">
        <v>0</v>
      </c>
      <c r="AB320" s="251">
        <v>0</v>
      </c>
      <c r="AC320" s="251">
        <v>0</v>
      </c>
      <c r="AD320" s="251">
        <v>0</v>
      </c>
      <c r="AE320" s="251">
        <v>0</v>
      </c>
      <c r="AF320" s="251">
        <v>0</v>
      </c>
      <c r="AG320" s="251">
        <v>0</v>
      </c>
      <c r="AH320" s="251">
        <v>0</v>
      </c>
      <c r="AI320" s="251">
        <v>0</v>
      </c>
      <c r="AJ320" s="251">
        <v>0</v>
      </c>
      <c r="AK320" s="251">
        <v>0</v>
      </c>
      <c r="AL320" s="251">
        <v>0</v>
      </c>
      <c r="AM320" s="251">
        <v>0</v>
      </c>
      <c r="AN320" s="251">
        <v>0</v>
      </c>
      <c r="AO320" s="251">
        <v>0</v>
      </c>
      <c r="AP320" s="251">
        <v>0</v>
      </c>
      <c r="AQ320" s="251">
        <v>0</v>
      </c>
      <c r="AR320" s="251">
        <v>0</v>
      </c>
      <c r="AS320" s="251">
        <v>0</v>
      </c>
      <c r="AT320" s="251">
        <v>0</v>
      </c>
      <c r="AU320" s="251">
        <v>0</v>
      </c>
      <c r="AV320" s="251">
        <v>0</v>
      </c>
      <c r="AW320" s="251">
        <v>0</v>
      </c>
      <c r="AX320" s="251">
        <v>0</v>
      </c>
      <c r="AY320" s="251">
        <v>0</v>
      </c>
      <c r="AZ320" s="251">
        <v>0</v>
      </c>
      <c r="BA320" s="251">
        <v>0</v>
      </c>
      <c r="BB320" s="251">
        <v>0</v>
      </c>
      <c r="BC320" s="251">
        <v>0</v>
      </c>
      <c r="BD320" s="251">
        <v>0</v>
      </c>
      <c r="BE320" s="251">
        <v>0</v>
      </c>
      <c r="BF320" s="251">
        <v>0</v>
      </c>
      <c r="BG320" s="251">
        <v>0</v>
      </c>
      <c r="BH320" s="251">
        <v>0</v>
      </c>
      <c r="BI320" s="251">
        <v>0</v>
      </c>
      <c r="BJ320" s="251">
        <v>0</v>
      </c>
      <c r="BK320" s="251">
        <v>0</v>
      </c>
      <c r="BL320" s="251">
        <v>23159.489872349997</v>
      </c>
      <c r="BM320" s="251">
        <v>0</v>
      </c>
      <c r="BN320" s="251">
        <v>0</v>
      </c>
      <c r="BO320" s="251">
        <v>0</v>
      </c>
      <c r="BP320" s="251">
        <v>0</v>
      </c>
      <c r="BQ320" s="251">
        <v>0</v>
      </c>
      <c r="BR320" s="251">
        <v>0</v>
      </c>
      <c r="BS320" s="251">
        <v>0</v>
      </c>
      <c r="BT320" s="251">
        <v>0</v>
      </c>
      <c r="BU320" s="251">
        <v>0</v>
      </c>
      <c r="BV320" s="251">
        <v>0</v>
      </c>
      <c r="BW320" s="251">
        <v>0</v>
      </c>
      <c r="BX320" s="251">
        <v>0</v>
      </c>
      <c r="BY320" s="251">
        <v>0</v>
      </c>
      <c r="BZ320" s="251">
        <v>0</v>
      </c>
      <c r="CA320" s="251">
        <v>0</v>
      </c>
      <c r="CB320" s="251">
        <v>0</v>
      </c>
      <c r="CC320" s="251">
        <v>0</v>
      </c>
      <c r="CD320" s="251">
        <v>0</v>
      </c>
      <c r="CE320" s="251">
        <v>0</v>
      </c>
      <c r="CF320" s="251">
        <v>0</v>
      </c>
      <c r="CG320" s="251">
        <v>0</v>
      </c>
      <c r="CH320" s="251">
        <v>0</v>
      </c>
      <c r="CI320" s="115">
        <v>0</v>
      </c>
      <c r="CJ320" s="115"/>
      <c r="CK320" s="115"/>
      <c r="CL320" s="251"/>
      <c r="CM320" s="251"/>
    </row>
    <row r="321" spans="1:91" x14ac:dyDescent="0.2">
      <c r="A321" s="108"/>
      <c r="B321" s="108" t="s">
        <v>264</v>
      </c>
      <c r="C321" s="116"/>
      <c r="D321" s="251">
        <v>0</v>
      </c>
      <c r="E321" s="251">
        <v>0</v>
      </c>
      <c r="F321" s="251">
        <v>0</v>
      </c>
      <c r="G321" s="251">
        <v>0</v>
      </c>
      <c r="H321" s="251">
        <v>0</v>
      </c>
      <c r="I321" s="251">
        <v>0</v>
      </c>
      <c r="J321" s="251">
        <v>0</v>
      </c>
      <c r="K321" s="251">
        <v>0</v>
      </c>
      <c r="L321" s="251">
        <v>0</v>
      </c>
      <c r="M321" s="251">
        <v>0</v>
      </c>
      <c r="N321" s="251">
        <v>0</v>
      </c>
      <c r="O321" s="251">
        <v>0</v>
      </c>
      <c r="P321" s="251">
        <v>0</v>
      </c>
      <c r="Q321" s="251">
        <v>0</v>
      </c>
      <c r="R321" s="251">
        <v>0</v>
      </c>
      <c r="S321" s="251">
        <v>0</v>
      </c>
      <c r="T321" s="251">
        <v>0</v>
      </c>
      <c r="U321" s="251">
        <v>0</v>
      </c>
      <c r="V321" s="251">
        <v>0</v>
      </c>
      <c r="W321" s="251">
        <v>0</v>
      </c>
      <c r="X321" s="251">
        <v>0</v>
      </c>
      <c r="Y321" s="251">
        <v>0</v>
      </c>
      <c r="Z321" s="251">
        <v>0</v>
      </c>
      <c r="AA321" s="251">
        <v>0</v>
      </c>
      <c r="AB321" s="251">
        <v>0</v>
      </c>
      <c r="AC321" s="251">
        <v>0</v>
      </c>
      <c r="AD321" s="251">
        <v>0</v>
      </c>
      <c r="AE321" s="251">
        <v>0</v>
      </c>
      <c r="AF321" s="251">
        <v>0</v>
      </c>
      <c r="AG321" s="251">
        <v>0</v>
      </c>
      <c r="AH321" s="251">
        <v>0</v>
      </c>
      <c r="AI321" s="251">
        <v>0</v>
      </c>
      <c r="AJ321" s="251">
        <v>0</v>
      </c>
      <c r="AK321" s="251">
        <v>0</v>
      </c>
      <c r="AL321" s="251">
        <v>0</v>
      </c>
      <c r="AM321" s="251">
        <v>0</v>
      </c>
      <c r="AN321" s="251">
        <v>0</v>
      </c>
      <c r="AO321" s="251">
        <v>0</v>
      </c>
      <c r="AP321" s="251">
        <v>0</v>
      </c>
      <c r="AQ321" s="251">
        <v>0</v>
      </c>
      <c r="AR321" s="251">
        <v>0</v>
      </c>
      <c r="AS321" s="251">
        <v>0</v>
      </c>
      <c r="AT321" s="251">
        <v>0</v>
      </c>
      <c r="AU321" s="251">
        <v>0</v>
      </c>
      <c r="AV321" s="251">
        <v>0</v>
      </c>
      <c r="AW321" s="251">
        <v>0</v>
      </c>
      <c r="AX321" s="251">
        <v>0</v>
      </c>
      <c r="AY321" s="251">
        <v>0</v>
      </c>
      <c r="AZ321" s="251">
        <v>0</v>
      </c>
      <c r="BA321" s="251">
        <v>0</v>
      </c>
      <c r="BB321" s="251">
        <v>0</v>
      </c>
      <c r="BC321" s="251">
        <v>0</v>
      </c>
      <c r="BD321" s="251">
        <v>0</v>
      </c>
      <c r="BE321" s="251">
        <v>0</v>
      </c>
      <c r="BF321" s="251">
        <v>0</v>
      </c>
      <c r="BG321" s="251">
        <v>0</v>
      </c>
      <c r="BH321" s="251">
        <v>0</v>
      </c>
      <c r="BI321" s="251">
        <v>0</v>
      </c>
      <c r="BJ321" s="251">
        <v>0</v>
      </c>
      <c r="BK321" s="251">
        <v>133361.39000000001</v>
      </c>
      <c r="BL321" s="251">
        <v>396586.54</v>
      </c>
      <c r="BM321" s="251">
        <v>-487952.68</v>
      </c>
      <c r="BN321" s="251">
        <v>140158.29999999999</v>
      </c>
      <c r="BO321" s="251">
        <v>83462.13</v>
      </c>
      <c r="BP321" s="251">
        <v>-487739.81</v>
      </c>
      <c r="BQ321" s="251">
        <v>312200.09000000003</v>
      </c>
      <c r="BR321" s="251">
        <v>-240110.51</v>
      </c>
      <c r="BS321" s="251">
        <v>-314158.28999999998</v>
      </c>
      <c r="BT321" s="251">
        <v>124940.51</v>
      </c>
      <c r="BU321" s="251">
        <v>-164322.35</v>
      </c>
      <c r="BV321" s="251">
        <v>141099.68</v>
      </c>
      <c r="BW321" s="251">
        <v>264865.32</v>
      </c>
      <c r="BX321" s="109">
        <f>'FPC Sch 12&amp;26'!C38</f>
        <v>-186184.62</v>
      </c>
      <c r="BY321" s="109">
        <f>'FPC Sch 12&amp;26'!D38</f>
        <v>88860.42</v>
      </c>
      <c r="BZ321" s="109">
        <f>'FPC Sch 12&amp;26'!E38</f>
        <v>-216840.3</v>
      </c>
      <c r="CA321" s="109">
        <f>'FPC Sch 12&amp;26'!F38</f>
        <v>-33050.519999999997</v>
      </c>
      <c r="CB321" s="109">
        <f>'FPC Sch 12&amp;26'!G38</f>
        <v>51943.41</v>
      </c>
      <c r="CC321" s="109">
        <f>'FPC Sch 12&amp;26'!H38</f>
        <v>253077.64</v>
      </c>
      <c r="CD321" s="109">
        <f>'FPC Sch 12&amp;26'!I38</f>
        <v>-23431.09</v>
      </c>
      <c r="CE321" s="109">
        <f>'FPC Sch 12&amp;26'!J38</f>
        <v>-569435.22</v>
      </c>
      <c r="CF321" s="109">
        <f>'FPC Sch 12&amp;26'!K38</f>
        <v>572690.69999999995</v>
      </c>
      <c r="CG321" s="109">
        <f>'FPC Sch 12&amp;26'!L38</f>
        <v>16388.189999999999</v>
      </c>
      <c r="CH321" s="109">
        <f>'FPC Sch 12&amp;26'!M38</f>
        <v>360721.24</v>
      </c>
      <c r="CI321" s="109">
        <f>'FPC Sch 12&amp;26'!N38</f>
        <v>-54346.34</v>
      </c>
      <c r="CJ321" s="109"/>
      <c r="CK321" s="109"/>
      <c r="CL321" s="251"/>
      <c r="CM321" s="251"/>
    </row>
    <row r="322" spans="1:91" x14ac:dyDescent="0.2">
      <c r="B322" s="39" t="s">
        <v>254</v>
      </c>
      <c r="D322" s="110">
        <f t="shared" ref="D322:AI322" si="342">SUM(D319:D321)</f>
        <v>0</v>
      </c>
      <c r="E322" s="110">
        <f t="shared" si="342"/>
        <v>0</v>
      </c>
      <c r="F322" s="110">
        <f t="shared" si="342"/>
        <v>0</v>
      </c>
      <c r="G322" s="110">
        <f t="shared" si="342"/>
        <v>0</v>
      </c>
      <c r="H322" s="110">
        <f t="shared" si="342"/>
        <v>0</v>
      </c>
      <c r="I322" s="110">
        <f t="shared" si="342"/>
        <v>0</v>
      </c>
      <c r="J322" s="110">
        <f t="shared" si="342"/>
        <v>0</v>
      </c>
      <c r="K322" s="110">
        <f t="shared" si="342"/>
        <v>0</v>
      </c>
      <c r="L322" s="110">
        <f t="shared" si="342"/>
        <v>0</v>
      </c>
      <c r="M322" s="110">
        <f t="shared" si="342"/>
        <v>0</v>
      </c>
      <c r="N322" s="110">
        <f t="shared" si="342"/>
        <v>0</v>
      </c>
      <c r="O322" s="110">
        <f t="shared" si="342"/>
        <v>0</v>
      </c>
      <c r="P322" s="110">
        <f t="shared" si="342"/>
        <v>0</v>
      </c>
      <c r="Q322" s="110">
        <f t="shared" si="342"/>
        <v>0</v>
      </c>
      <c r="R322" s="110">
        <f t="shared" si="342"/>
        <v>0</v>
      </c>
      <c r="S322" s="110">
        <f t="shared" si="342"/>
        <v>0</v>
      </c>
      <c r="T322" s="110">
        <f t="shared" si="342"/>
        <v>0</v>
      </c>
      <c r="U322" s="110">
        <f t="shared" si="342"/>
        <v>0</v>
      </c>
      <c r="V322" s="110">
        <f t="shared" si="342"/>
        <v>0</v>
      </c>
      <c r="W322" s="110">
        <f t="shared" si="342"/>
        <v>0</v>
      </c>
      <c r="X322" s="110">
        <f t="shared" si="342"/>
        <v>0</v>
      </c>
      <c r="Y322" s="110">
        <f t="shared" si="342"/>
        <v>0</v>
      </c>
      <c r="Z322" s="110">
        <f t="shared" si="342"/>
        <v>0</v>
      </c>
      <c r="AA322" s="110">
        <f t="shared" si="342"/>
        <v>0</v>
      </c>
      <c r="AB322" s="110">
        <f t="shared" si="342"/>
        <v>0</v>
      </c>
      <c r="AC322" s="110">
        <f t="shared" si="342"/>
        <v>0</v>
      </c>
      <c r="AD322" s="110">
        <f t="shared" si="342"/>
        <v>0</v>
      </c>
      <c r="AE322" s="110">
        <f t="shared" si="342"/>
        <v>0</v>
      </c>
      <c r="AF322" s="110">
        <f t="shared" si="342"/>
        <v>0</v>
      </c>
      <c r="AG322" s="110">
        <f t="shared" si="342"/>
        <v>0</v>
      </c>
      <c r="AH322" s="110">
        <f t="shared" si="342"/>
        <v>0</v>
      </c>
      <c r="AI322" s="110">
        <f t="shared" si="342"/>
        <v>0</v>
      </c>
      <c r="AJ322" s="110">
        <f t="shared" ref="AJ322:BO322" si="343">SUM(AJ319:AJ321)</f>
        <v>0</v>
      </c>
      <c r="AK322" s="110">
        <f t="shared" si="343"/>
        <v>0</v>
      </c>
      <c r="AL322" s="110">
        <f t="shared" si="343"/>
        <v>0</v>
      </c>
      <c r="AM322" s="110">
        <f t="shared" si="343"/>
        <v>0</v>
      </c>
      <c r="AN322" s="110">
        <f t="shared" si="343"/>
        <v>0</v>
      </c>
      <c r="AO322" s="110">
        <f t="shared" si="343"/>
        <v>0</v>
      </c>
      <c r="AP322" s="110">
        <f t="shared" si="343"/>
        <v>0</v>
      </c>
      <c r="AQ322" s="110">
        <f t="shared" si="343"/>
        <v>0</v>
      </c>
      <c r="AR322" s="110">
        <f t="shared" si="343"/>
        <v>0</v>
      </c>
      <c r="AS322" s="110">
        <f t="shared" si="343"/>
        <v>0</v>
      </c>
      <c r="AT322" s="110">
        <f t="shared" si="343"/>
        <v>0</v>
      </c>
      <c r="AU322" s="110">
        <f t="shared" si="343"/>
        <v>0</v>
      </c>
      <c r="AV322" s="110">
        <f t="shared" si="343"/>
        <v>0</v>
      </c>
      <c r="AW322" s="110">
        <f t="shared" si="343"/>
        <v>0</v>
      </c>
      <c r="AX322" s="110">
        <f t="shared" si="343"/>
        <v>0</v>
      </c>
      <c r="AY322" s="110">
        <f t="shared" si="343"/>
        <v>0</v>
      </c>
      <c r="AZ322" s="110">
        <f t="shared" si="343"/>
        <v>0</v>
      </c>
      <c r="BA322" s="110">
        <f t="shared" si="343"/>
        <v>0</v>
      </c>
      <c r="BB322" s="110">
        <f t="shared" si="343"/>
        <v>0</v>
      </c>
      <c r="BC322" s="110">
        <f t="shared" si="343"/>
        <v>0</v>
      </c>
      <c r="BD322" s="110">
        <f t="shared" si="343"/>
        <v>0</v>
      </c>
      <c r="BE322" s="110">
        <f t="shared" si="343"/>
        <v>0</v>
      </c>
      <c r="BF322" s="110">
        <f t="shared" si="343"/>
        <v>0</v>
      </c>
      <c r="BG322" s="110">
        <f t="shared" si="343"/>
        <v>0</v>
      </c>
      <c r="BH322" s="110">
        <f t="shared" si="343"/>
        <v>0</v>
      </c>
      <c r="BI322" s="110">
        <f t="shared" si="343"/>
        <v>0</v>
      </c>
      <c r="BJ322" s="110">
        <f t="shared" si="343"/>
        <v>0</v>
      </c>
      <c r="BK322" s="110">
        <f t="shared" si="343"/>
        <v>133361.39000000001</v>
      </c>
      <c r="BL322" s="110">
        <f t="shared" si="343"/>
        <v>419746.02987234999</v>
      </c>
      <c r="BM322" s="110">
        <f t="shared" si="343"/>
        <v>-487952.68</v>
      </c>
      <c r="BN322" s="110">
        <f t="shared" si="343"/>
        <v>140158.29999999999</v>
      </c>
      <c r="BO322" s="110">
        <f t="shared" si="343"/>
        <v>83462.13</v>
      </c>
      <c r="BP322" s="110">
        <f t="shared" ref="BP322:CM322" si="344">SUM(BP319:BP321)</f>
        <v>-644260.68987235008</v>
      </c>
      <c r="BQ322" s="110">
        <f t="shared" si="344"/>
        <v>312200.09000000003</v>
      </c>
      <c r="BR322" s="110">
        <f t="shared" si="344"/>
        <v>-240110.51</v>
      </c>
      <c r="BS322" s="110">
        <f t="shared" si="344"/>
        <v>-314158.28999999998</v>
      </c>
      <c r="BT322" s="110">
        <f t="shared" si="344"/>
        <v>124940.51</v>
      </c>
      <c r="BU322" s="110">
        <f t="shared" si="344"/>
        <v>-164322.35</v>
      </c>
      <c r="BV322" s="110">
        <f t="shared" si="344"/>
        <v>141099.68</v>
      </c>
      <c r="BW322" s="110">
        <f t="shared" si="344"/>
        <v>264865.32</v>
      </c>
      <c r="BX322" s="110">
        <f t="shared" si="344"/>
        <v>-186184.62</v>
      </c>
      <c r="BY322" s="110">
        <f t="shared" si="344"/>
        <v>88860.42</v>
      </c>
      <c r="BZ322" s="110">
        <f t="shared" si="344"/>
        <v>-216840.3</v>
      </c>
      <c r="CA322" s="110">
        <f t="shared" si="344"/>
        <v>-33050.519999999997</v>
      </c>
      <c r="CB322" s="110">
        <f t="shared" si="344"/>
        <v>282914.48</v>
      </c>
      <c r="CC322" s="110">
        <f t="shared" si="344"/>
        <v>253077.64</v>
      </c>
      <c r="CD322" s="110">
        <f t="shared" si="344"/>
        <v>-23431.09</v>
      </c>
      <c r="CE322" s="110">
        <f t="shared" si="344"/>
        <v>-569435.22</v>
      </c>
      <c r="CF322" s="110">
        <f t="shared" si="344"/>
        <v>572690.69999999995</v>
      </c>
      <c r="CG322" s="110">
        <f t="shared" si="344"/>
        <v>16388.189999999999</v>
      </c>
      <c r="CH322" s="110">
        <f t="shared" si="344"/>
        <v>360721.24</v>
      </c>
      <c r="CI322" s="110">
        <f t="shared" si="344"/>
        <v>-54346.34</v>
      </c>
      <c r="CJ322" s="110">
        <f t="shared" si="344"/>
        <v>0</v>
      </c>
      <c r="CK322" s="110">
        <f t="shared" si="344"/>
        <v>0</v>
      </c>
      <c r="CL322" s="110">
        <f t="shared" si="344"/>
        <v>0</v>
      </c>
      <c r="CM322" s="110">
        <f t="shared" si="344"/>
        <v>0</v>
      </c>
    </row>
    <row r="323" spans="1:91" x14ac:dyDescent="0.2">
      <c r="B323" s="39" t="s">
        <v>255</v>
      </c>
      <c r="D323" s="107">
        <f t="shared" ref="D323:AI323" si="345">D318+D322</f>
        <v>0</v>
      </c>
      <c r="E323" s="107">
        <f t="shared" si="345"/>
        <v>0</v>
      </c>
      <c r="F323" s="107">
        <f t="shared" si="345"/>
        <v>0</v>
      </c>
      <c r="G323" s="107">
        <f t="shared" si="345"/>
        <v>0</v>
      </c>
      <c r="H323" s="107">
        <f t="shared" si="345"/>
        <v>0</v>
      </c>
      <c r="I323" s="107">
        <f t="shared" si="345"/>
        <v>0</v>
      </c>
      <c r="J323" s="107">
        <f t="shared" si="345"/>
        <v>0</v>
      </c>
      <c r="K323" s="107">
        <f t="shared" si="345"/>
        <v>0</v>
      </c>
      <c r="L323" s="107">
        <f t="shared" si="345"/>
        <v>0</v>
      </c>
      <c r="M323" s="107">
        <f t="shared" si="345"/>
        <v>0</v>
      </c>
      <c r="N323" s="107">
        <f t="shared" si="345"/>
        <v>0</v>
      </c>
      <c r="O323" s="107">
        <f t="shared" si="345"/>
        <v>0</v>
      </c>
      <c r="P323" s="107">
        <f t="shared" si="345"/>
        <v>0</v>
      </c>
      <c r="Q323" s="107">
        <f t="shared" si="345"/>
        <v>0</v>
      </c>
      <c r="R323" s="107">
        <f t="shared" si="345"/>
        <v>0</v>
      </c>
      <c r="S323" s="107">
        <f t="shared" si="345"/>
        <v>0</v>
      </c>
      <c r="T323" s="107">
        <f t="shared" si="345"/>
        <v>0</v>
      </c>
      <c r="U323" s="107">
        <f t="shared" si="345"/>
        <v>0</v>
      </c>
      <c r="V323" s="107">
        <f t="shared" si="345"/>
        <v>0</v>
      </c>
      <c r="W323" s="107">
        <f t="shared" si="345"/>
        <v>0</v>
      </c>
      <c r="X323" s="107">
        <f t="shared" si="345"/>
        <v>0</v>
      </c>
      <c r="Y323" s="107">
        <f t="shared" si="345"/>
        <v>0</v>
      </c>
      <c r="Z323" s="107">
        <f t="shared" si="345"/>
        <v>0</v>
      </c>
      <c r="AA323" s="107">
        <f t="shared" si="345"/>
        <v>0</v>
      </c>
      <c r="AB323" s="107">
        <f t="shared" si="345"/>
        <v>0</v>
      </c>
      <c r="AC323" s="107">
        <f t="shared" si="345"/>
        <v>0</v>
      </c>
      <c r="AD323" s="107">
        <f t="shared" si="345"/>
        <v>0</v>
      </c>
      <c r="AE323" s="107">
        <f t="shared" si="345"/>
        <v>0</v>
      </c>
      <c r="AF323" s="107">
        <f t="shared" si="345"/>
        <v>0</v>
      </c>
      <c r="AG323" s="107">
        <f t="shared" si="345"/>
        <v>0</v>
      </c>
      <c r="AH323" s="107">
        <f t="shared" si="345"/>
        <v>0</v>
      </c>
      <c r="AI323" s="107">
        <f t="shared" si="345"/>
        <v>0</v>
      </c>
      <c r="AJ323" s="107">
        <f t="shared" ref="AJ323:BO323" si="346">AJ318+AJ322</f>
        <v>0</v>
      </c>
      <c r="AK323" s="107">
        <f t="shared" si="346"/>
        <v>0</v>
      </c>
      <c r="AL323" s="107">
        <f t="shared" si="346"/>
        <v>0</v>
      </c>
      <c r="AM323" s="107">
        <f t="shared" si="346"/>
        <v>0</v>
      </c>
      <c r="AN323" s="107">
        <f t="shared" si="346"/>
        <v>0</v>
      </c>
      <c r="AO323" s="107">
        <f t="shared" si="346"/>
        <v>0</v>
      </c>
      <c r="AP323" s="107">
        <f t="shared" si="346"/>
        <v>0</v>
      </c>
      <c r="AQ323" s="107">
        <f t="shared" si="346"/>
        <v>0</v>
      </c>
      <c r="AR323" s="107">
        <f t="shared" si="346"/>
        <v>0</v>
      </c>
      <c r="AS323" s="107">
        <f t="shared" si="346"/>
        <v>0</v>
      </c>
      <c r="AT323" s="107">
        <f t="shared" si="346"/>
        <v>0</v>
      </c>
      <c r="AU323" s="107">
        <f t="shared" si="346"/>
        <v>0</v>
      </c>
      <c r="AV323" s="107">
        <f t="shared" si="346"/>
        <v>0</v>
      </c>
      <c r="AW323" s="107">
        <f t="shared" si="346"/>
        <v>0</v>
      </c>
      <c r="AX323" s="107">
        <f t="shared" si="346"/>
        <v>0</v>
      </c>
      <c r="AY323" s="107">
        <f t="shared" si="346"/>
        <v>0</v>
      </c>
      <c r="AZ323" s="107">
        <f t="shared" si="346"/>
        <v>0</v>
      </c>
      <c r="BA323" s="107">
        <f t="shared" si="346"/>
        <v>0</v>
      </c>
      <c r="BB323" s="107">
        <f t="shared" si="346"/>
        <v>0</v>
      </c>
      <c r="BC323" s="107">
        <f t="shared" si="346"/>
        <v>0</v>
      </c>
      <c r="BD323" s="107">
        <f t="shared" si="346"/>
        <v>0</v>
      </c>
      <c r="BE323" s="107">
        <f t="shared" si="346"/>
        <v>0</v>
      </c>
      <c r="BF323" s="107">
        <f t="shared" si="346"/>
        <v>0</v>
      </c>
      <c r="BG323" s="107">
        <f t="shared" si="346"/>
        <v>0</v>
      </c>
      <c r="BH323" s="107">
        <f t="shared" si="346"/>
        <v>0</v>
      </c>
      <c r="BI323" s="107">
        <f t="shared" si="346"/>
        <v>0</v>
      </c>
      <c r="BJ323" s="107">
        <f t="shared" si="346"/>
        <v>0</v>
      </c>
      <c r="BK323" s="107">
        <f t="shared" si="346"/>
        <v>133361.39000000001</v>
      </c>
      <c r="BL323" s="107">
        <f t="shared" si="346"/>
        <v>553107.41987235006</v>
      </c>
      <c r="BM323" s="107">
        <f t="shared" si="346"/>
        <v>65154.739872350066</v>
      </c>
      <c r="BN323" s="107">
        <f t="shared" si="346"/>
        <v>205313.03987235005</v>
      </c>
      <c r="BO323" s="107">
        <f t="shared" si="346"/>
        <v>288775.16987235006</v>
      </c>
      <c r="BP323" s="107">
        <f t="shared" ref="BP323:CM323" si="347">BP318+BP322</f>
        <v>-355485.52</v>
      </c>
      <c r="BQ323" s="107">
        <f t="shared" si="347"/>
        <v>-43285.429999999993</v>
      </c>
      <c r="BR323" s="107">
        <f t="shared" si="347"/>
        <v>-283395.94</v>
      </c>
      <c r="BS323" s="107">
        <f t="shared" si="347"/>
        <v>-597554.23</v>
      </c>
      <c r="BT323" s="107">
        <f t="shared" si="347"/>
        <v>-472613.72</v>
      </c>
      <c r="BU323" s="107">
        <f t="shared" si="347"/>
        <v>-636936.06999999995</v>
      </c>
      <c r="BV323" s="107">
        <f t="shared" si="347"/>
        <v>-495836.38999999996</v>
      </c>
      <c r="BW323" s="107">
        <f t="shared" si="347"/>
        <v>-230971.06999999995</v>
      </c>
      <c r="BX323" s="107">
        <f t="shared" si="347"/>
        <v>-417155.68999999994</v>
      </c>
      <c r="BY323" s="107">
        <f t="shared" si="347"/>
        <v>-328295.26999999996</v>
      </c>
      <c r="BZ323" s="107">
        <f t="shared" si="347"/>
        <v>-545135.56999999995</v>
      </c>
      <c r="CA323" s="107">
        <f t="shared" si="347"/>
        <v>-578186.09</v>
      </c>
      <c r="CB323" s="107">
        <f t="shared" si="347"/>
        <v>-295271.61</v>
      </c>
      <c r="CC323" s="107">
        <f t="shared" si="347"/>
        <v>-42193.969999999972</v>
      </c>
      <c r="CD323" s="107">
        <f t="shared" si="347"/>
        <v>-65625.059999999969</v>
      </c>
      <c r="CE323" s="107">
        <f t="shared" si="347"/>
        <v>-635060.27999999991</v>
      </c>
      <c r="CF323" s="107">
        <f t="shared" si="347"/>
        <v>-62369.579999999958</v>
      </c>
      <c r="CG323" s="107">
        <f t="shared" si="347"/>
        <v>-45981.389999999956</v>
      </c>
      <c r="CH323" s="107">
        <f t="shared" si="347"/>
        <v>314739.85000000003</v>
      </c>
      <c r="CI323" s="107">
        <f t="shared" si="347"/>
        <v>260393.51000000004</v>
      </c>
      <c r="CJ323" s="107">
        <f t="shared" si="347"/>
        <v>260393.51000000004</v>
      </c>
      <c r="CK323" s="107">
        <f t="shared" si="347"/>
        <v>260393.51000000004</v>
      </c>
      <c r="CL323" s="107">
        <f t="shared" si="347"/>
        <v>260393.51000000004</v>
      </c>
      <c r="CM323" s="107">
        <f t="shared" si="347"/>
        <v>260393.51000000004</v>
      </c>
    </row>
    <row r="324" spans="1:91" x14ac:dyDescent="0.2"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  <c r="BV324" s="106"/>
      <c r="BW324" s="106"/>
      <c r="BX324" s="106"/>
      <c r="BY324" s="106"/>
      <c r="BZ324" s="106"/>
      <c r="CA324" s="106"/>
      <c r="CB324" s="106"/>
      <c r="CC324" s="106"/>
      <c r="CD324" s="106"/>
      <c r="CE324" s="106"/>
      <c r="CF324" s="106"/>
      <c r="CG324" s="106"/>
      <c r="CH324" s="106"/>
      <c r="CL324" s="25"/>
      <c r="CM324" s="25"/>
    </row>
    <row r="325" spans="1:91" x14ac:dyDescent="0.2">
      <c r="A325" s="98" t="s">
        <v>269</v>
      </c>
      <c r="C325" s="106">
        <v>18237261</v>
      </c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  <c r="AI325" s="108"/>
      <c r="AJ325" s="108"/>
      <c r="AK325" s="108"/>
      <c r="AL325" s="108"/>
      <c r="AM325" s="108"/>
      <c r="AN325" s="108"/>
      <c r="AO325" s="108"/>
      <c r="AP325" s="108"/>
      <c r="AQ325" s="108"/>
      <c r="AR325" s="108"/>
      <c r="AS325" s="108"/>
      <c r="AT325" s="108"/>
      <c r="AU325" s="108"/>
      <c r="AV325" s="108"/>
      <c r="AW325" s="108"/>
      <c r="AX325" s="108"/>
      <c r="AY325" s="108"/>
      <c r="AZ325" s="108"/>
      <c r="BA325" s="108"/>
      <c r="BB325" s="108"/>
      <c r="BC325" s="108"/>
      <c r="BD325" s="108"/>
      <c r="BE325" s="108"/>
      <c r="BF325" s="108"/>
      <c r="BG325" s="108"/>
      <c r="BH325" s="108"/>
      <c r="BI325" s="108"/>
      <c r="BJ325" s="108"/>
      <c r="BK325" s="108"/>
      <c r="BL325" s="108"/>
      <c r="BM325" s="108"/>
      <c r="BN325" s="108"/>
      <c r="BO325" s="108"/>
      <c r="BP325" s="108"/>
      <c r="BQ325" s="108"/>
      <c r="BR325" s="108"/>
      <c r="BS325" s="108"/>
      <c r="BT325" s="108"/>
      <c r="BU325" s="108"/>
      <c r="BV325" s="108"/>
      <c r="BW325" s="108"/>
      <c r="BX325" s="108"/>
      <c r="BY325" s="108"/>
      <c r="BZ325" s="108"/>
      <c r="CA325" s="108"/>
      <c r="CB325" s="108"/>
      <c r="CC325" s="108"/>
      <c r="CD325" s="108"/>
      <c r="CE325" s="108"/>
      <c r="CF325" s="108"/>
      <c r="CG325" s="108"/>
      <c r="CH325" s="108"/>
      <c r="CL325" s="25"/>
      <c r="CM325" s="25"/>
    </row>
    <row r="326" spans="1:91" x14ac:dyDescent="0.2">
      <c r="B326" s="39" t="s">
        <v>251</v>
      </c>
      <c r="C326" s="106">
        <v>25400661</v>
      </c>
      <c r="D326" s="107">
        <f t="shared" ref="D326:AI326" si="348">C331</f>
        <v>0</v>
      </c>
      <c r="E326" s="107">
        <f t="shared" si="348"/>
        <v>0</v>
      </c>
      <c r="F326" s="107">
        <f t="shared" si="348"/>
        <v>0</v>
      </c>
      <c r="G326" s="107">
        <f t="shared" si="348"/>
        <v>0</v>
      </c>
      <c r="H326" s="107">
        <f t="shared" si="348"/>
        <v>0</v>
      </c>
      <c r="I326" s="107">
        <f t="shared" si="348"/>
        <v>0</v>
      </c>
      <c r="J326" s="107">
        <f t="shared" si="348"/>
        <v>0</v>
      </c>
      <c r="K326" s="107">
        <f t="shared" si="348"/>
        <v>0</v>
      </c>
      <c r="L326" s="107">
        <f t="shared" si="348"/>
        <v>0</v>
      </c>
      <c r="M326" s="107">
        <f t="shared" si="348"/>
        <v>0</v>
      </c>
      <c r="N326" s="107">
        <f t="shared" si="348"/>
        <v>0</v>
      </c>
      <c r="O326" s="107">
        <f t="shared" si="348"/>
        <v>0</v>
      </c>
      <c r="P326" s="107">
        <f t="shared" si="348"/>
        <v>0</v>
      </c>
      <c r="Q326" s="107">
        <f t="shared" si="348"/>
        <v>0</v>
      </c>
      <c r="R326" s="107">
        <f t="shared" si="348"/>
        <v>0</v>
      </c>
      <c r="S326" s="107">
        <f t="shared" si="348"/>
        <v>0</v>
      </c>
      <c r="T326" s="107">
        <f t="shared" si="348"/>
        <v>0</v>
      </c>
      <c r="U326" s="107">
        <f t="shared" si="348"/>
        <v>0</v>
      </c>
      <c r="V326" s="107">
        <f t="shared" si="348"/>
        <v>0</v>
      </c>
      <c r="W326" s="107">
        <f t="shared" si="348"/>
        <v>0</v>
      </c>
      <c r="X326" s="107">
        <f t="shared" si="348"/>
        <v>0</v>
      </c>
      <c r="Y326" s="107">
        <f t="shared" si="348"/>
        <v>0</v>
      </c>
      <c r="Z326" s="107">
        <f t="shared" si="348"/>
        <v>0</v>
      </c>
      <c r="AA326" s="107">
        <f t="shared" si="348"/>
        <v>0</v>
      </c>
      <c r="AB326" s="107">
        <f t="shared" si="348"/>
        <v>0</v>
      </c>
      <c r="AC326" s="107">
        <f t="shared" si="348"/>
        <v>0</v>
      </c>
      <c r="AD326" s="107">
        <f t="shared" si="348"/>
        <v>0</v>
      </c>
      <c r="AE326" s="107">
        <f t="shared" si="348"/>
        <v>0</v>
      </c>
      <c r="AF326" s="107">
        <f t="shared" si="348"/>
        <v>0</v>
      </c>
      <c r="AG326" s="107">
        <f t="shared" si="348"/>
        <v>0</v>
      </c>
      <c r="AH326" s="107">
        <f t="shared" si="348"/>
        <v>0</v>
      </c>
      <c r="AI326" s="107">
        <f t="shared" si="348"/>
        <v>0</v>
      </c>
      <c r="AJ326" s="107">
        <f t="shared" ref="AJ326:BO326" si="349">AI331</f>
        <v>0</v>
      </c>
      <c r="AK326" s="107">
        <f t="shared" si="349"/>
        <v>0</v>
      </c>
      <c r="AL326" s="107">
        <f t="shared" si="349"/>
        <v>0</v>
      </c>
      <c r="AM326" s="107">
        <f t="shared" si="349"/>
        <v>0</v>
      </c>
      <c r="AN326" s="107">
        <f t="shared" si="349"/>
        <v>0</v>
      </c>
      <c r="AO326" s="107">
        <f t="shared" si="349"/>
        <v>0</v>
      </c>
      <c r="AP326" s="107">
        <f t="shared" si="349"/>
        <v>0</v>
      </c>
      <c r="AQ326" s="107">
        <f t="shared" si="349"/>
        <v>0</v>
      </c>
      <c r="AR326" s="107">
        <f t="shared" si="349"/>
        <v>0</v>
      </c>
      <c r="AS326" s="107">
        <f t="shared" si="349"/>
        <v>0</v>
      </c>
      <c r="AT326" s="107">
        <f t="shared" si="349"/>
        <v>0</v>
      </c>
      <c r="AU326" s="107">
        <f t="shared" si="349"/>
        <v>0</v>
      </c>
      <c r="AV326" s="107">
        <f t="shared" si="349"/>
        <v>0</v>
      </c>
      <c r="AW326" s="107">
        <f t="shared" si="349"/>
        <v>0</v>
      </c>
      <c r="AX326" s="107">
        <f t="shared" si="349"/>
        <v>0</v>
      </c>
      <c r="AY326" s="107">
        <f t="shared" si="349"/>
        <v>0</v>
      </c>
      <c r="AZ326" s="107">
        <f t="shared" si="349"/>
        <v>0</v>
      </c>
      <c r="BA326" s="107">
        <f t="shared" si="349"/>
        <v>0</v>
      </c>
      <c r="BB326" s="107">
        <f t="shared" si="349"/>
        <v>0</v>
      </c>
      <c r="BC326" s="107">
        <f t="shared" si="349"/>
        <v>0</v>
      </c>
      <c r="BD326" s="107">
        <f t="shared" si="349"/>
        <v>0</v>
      </c>
      <c r="BE326" s="107">
        <f t="shared" si="349"/>
        <v>0</v>
      </c>
      <c r="BF326" s="107">
        <f t="shared" si="349"/>
        <v>0</v>
      </c>
      <c r="BG326" s="107">
        <f t="shared" si="349"/>
        <v>0</v>
      </c>
      <c r="BH326" s="107">
        <f t="shared" si="349"/>
        <v>0</v>
      </c>
      <c r="BI326" s="107">
        <f t="shared" si="349"/>
        <v>0</v>
      </c>
      <c r="BJ326" s="107">
        <f t="shared" si="349"/>
        <v>0</v>
      </c>
      <c r="BK326" s="107">
        <f t="shared" si="349"/>
        <v>0</v>
      </c>
      <c r="BL326" s="107">
        <f t="shared" si="349"/>
        <v>-86393.95</v>
      </c>
      <c r="BM326" s="107">
        <f t="shared" si="349"/>
        <v>-338743.21661795996</v>
      </c>
      <c r="BN326" s="107">
        <f t="shared" si="349"/>
        <v>-200654.27661795996</v>
      </c>
      <c r="BO326" s="107">
        <f t="shared" si="349"/>
        <v>-253486.12661795996</v>
      </c>
      <c r="BP326" s="107">
        <f t="shared" ref="BP326:CM326" si="350">BO331</f>
        <v>-562922.13661795994</v>
      </c>
      <c r="BQ326" s="107">
        <f t="shared" si="350"/>
        <v>-911783.41999999993</v>
      </c>
      <c r="BR326" s="107">
        <f t="shared" si="350"/>
        <v>-783538.45</v>
      </c>
      <c r="BS326" s="107">
        <f t="shared" si="350"/>
        <v>-720072.05999999994</v>
      </c>
      <c r="BT326" s="107">
        <f t="shared" si="350"/>
        <v>-497478.35</v>
      </c>
      <c r="BU326" s="107">
        <f t="shared" si="350"/>
        <v>-395577.1</v>
      </c>
      <c r="BV326" s="107">
        <f t="shared" si="350"/>
        <v>-508806.27999999997</v>
      </c>
      <c r="BW326" s="107">
        <f t="shared" si="350"/>
        <v>-427480.17999999993</v>
      </c>
      <c r="BX326" s="107">
        <f t="shared" si="350"/>
        <v>-319648.24999999994</v>
      </c>
      <c r="BY326" s="107">
        <f t="shared" si="350"/>
        <v>-426335.42999999993</v>
      </c>
      <c r="BZ326" s="107">
        <f t="shared" si="350"/>
        <v>-517299.14999999991</v>
      </c>
      <c r="CA326" s="107">
        <f t="shared" si="350"/>
        <v>-402222.35999999993</v>
      </c>
      <c r="CB326" s="107">
        <f t="shared" si="350"/>
        <v>-333212.61999999994</v>
      </c>
      <c r="CC326" s="107">
        <f t="shared" si="350"/>
        <v>391914.82</v>
      </c>
      <c r="CD326" s="107">
        <f t="shared" si="350"/>
        <v>385620.83</v>
      </c>
      <c r="CE326" s="107">
        <f t="shared" si="350"/>
        <v>513648.47000000003</v>
      </c>
      <c r="CF326" s="107">
        <f t="shared" si="350"/>
        <v>853129.37000000011</v>
      </c>
      <c r="CG326" s="107">
        <f t="shared" si="350"/>
        <v>683511.63000000012</v>
      </c>
      <c r="CH326" s="107">
        <f t="shared" si="350"/>
        <v>830794.3600000001</v>
      </c>
      <c r="CI326" s="107">
        <f t="shared" si="350"/>
        <v>1094580.82</v>
      </c>
      <c r="CJ326" s="107">
        <f t="shared" si="350"/>
        <v>1054900.01</v>
      </c>
      <c r="CK326" s="107">
        <f t="shared" si="350"/>
        <v>1054900.01</v>
      </c>
      <c r="CL326" s="107">
        <f t="shared" si="350"/>
        <v>1054900.01</v>
      </c>
      <c r="CM326" s="107">
        <f t="shared" si="350"/>
        <v>1054900.01</v>
      </c>
    </row>
    <row r="327" spans="1:91" x14ac:dyDescent="0.2">
      <c r="A327" s="113"/>
      <c r="B327" s="108" t="s">
        <v>252</v>
      </c>
      <c r="C327" s="108"/>
      <c r="D327" s="251">
        <v>0</v>
      </c>
      <c r="E327" s="251">
        <v>0</v>
      </c>
      <c r="F327" s="251">
        <v>0</v>
      </c>
      <c r="G327" s="251">
        <v>0</v>
      </c>
      <c r="H327" s="251">
        <v>0</v>
      </c>
      <c r="I327" s="251">
        <v>0</v>
      </c>
      <c r="J327" s="251">
        <v>0</v>
      </c>
      <c r="K327" s="251">
        <v>0</v>
      </c>
      <c r="L327" s="251">
        <v>0</v>
      </c>
      <c r="M327" s="251">
        <v>0</v>
      </c>
      <c r="N327" s="251">
        <v>0</v>
      </c>
      <c r="O327" s="251">
        <v>0</v>
      </c>
      <c r="P327" s="251">
        <v>0</v>
      </c>
      <c r="Q327" s="251">
        <v>0</v>
      </c>
      <c r="R327" s="251">
        <v>0</v>
      </c>
      <c r="S327" s="251">
        <v>0</v>
      </c>
      <c r="T327" s="251">
        <v>0</v>
      </c>
      <c r="U327" s="251">
        <v>0</v>
      </c>
      <c r="V327" s="251">
        <v>0</v>
      </c>
      <c r="W327" s="251">
        <v>0</v>
      </c>
      <c r="X327" s="251">
        <v>0</v>
      </c>
      <c r="Y327" s="251">
        <v>0</v>
      </c>
      <c r="Z327" s="251">
        <v>0</v>
      </c>
      <c r="AA327" s="251">
        <v>0</v>
      </c>
      <c r="AB327" s="251">
        <v>0</v>
      </c>
      <c r="AC327" s="251">
        <v>0</v>
      </c>
      <c r="AD327" s="251">
        <v>0</v>
      </c>
      <c r="AE327" s="251">
        <v>0</v>
      </c>
      <c r="AF327" s="251">
        <v>0</v>
      </c>
      <c r="AG327" s="251">
        <v>0</v>
      </c>
      <c r="AH327" s="251">
        <v>0</v>
      </c>
      <c r="AI327" s="251">
        <v>0</v>
      </c>
      <c r="AJ327" s="251">
        <v>0</v>
      </c>
      <c r="AK327" s="251">
        <v>0</v>
      </c>
      <c r="AL327" s="251">
        <v>0</v>
      </c>
      <c r="AM327" s="251">
        <v>0</v>
      </c>
      <c r="AN327" s="251">
        <v>0</v>
      </c>
      <c r="AO327" s="251">
        <v>0</v>
      </c>
      <c r="AP327" s="251">
        <v>0</v>
      </c>
      <c r="AQ327" s="251">
        <v>0</v>
      </c>
      <c r="AR327" s="251">
        <v>0</v>
      </c>
      <c r="AS327" s="251">
        <v>0</v>
      </c>
      <c r="AT327" s="251">
        <v>0</v>
      </c>
      <c r="AU327" s="251">
        <v>0</v>
      </c>
      <c r="AV327" s="251">
        <v>0</v>
      </c>
      <c r="AW327" s="251">
        <v>0</v>
      </c>
      <c r="AX327" s="251">
        <v>0</v>
      </c>
      <c r="AY327" s="251">
        <v>0</v>
      </c>
      <c r="AZ327" s="251">
        <v>0</v>
      </c>
      <c r="BA327" s="251">
        <v>0</v>
      </c>
      <c r="BB327" s="251">
        <v>0</v>
      </c>
      <c r="BC327" s="251">
        <v>0</v>
      </c>
      <c r="BD327" s="251">
        <v>0</v>
      </c>
      <c r="BE327" s="251">
        <v>0</v>
      </c>
      <c r="BF327" s="251">
        <v>0</v>
      </c>
      <c r="BG327" s="251">
        <v>0</v>
      </c>
      <c r="BH327" s="251">
        <v>0</v>
      </c>
      <c r="BI327" s="251">
        <v>0</v>
      </c>
      <c r="BJ327" s="251">
        <v>0</v>
      </c>
      <c r="BK327" s="251">
        <v>0</v>
      </c>
      <c r="BL327" s="251">
        <v>0</v>
      </c>
      <c r="BM327" s="251">
        <v>0</v>
      </c>
      <c r="BN327" s="251">
        <v>0</v>
      </c>
      <c r="BO327" s="251">
        <v>0</v>
      </c>
      <c r="BP327" s="251">
        <v>71095.116617959997</v>
      </c>
      <c r="BQ327" s="251">
        <v>0</v>
      </c>
      <c r="BR327" s="251">
        <v>0</v>
      </c>
      <c r="BS327" s="251">
        <v>0</v>
      </c>
      <c r="BT327" s="251">
        <v>0</v>
      </c>
      <c r="BU327" s="251">
        <v>0</v>
      </c>
      <c r="BV327" s="251">
        <v>0</v>
      </c>
      <c r="BW327" s="251">
        <v>0</v>
      </c>
      <c r="BX327" s="251">
        <v>0</v>
      </c>
      <c r="BY327" s="251">
        <v>0</v>
      </c>
      <c r="BZ327" s="251">
        <v>0</v>
      </c>
      <c r="CA327" s="251">
        <v>0</v>
      </c>
      <c r="CB327" s="251">
        <v>319648.24999999994</v>
      </c>
      <c r="CC327" s="251">
        <v>0</v>
      </c>
      <c r="CD327" s="251">
        <v>0</v>
      </c>
      <c r="CE327" s="251">
        <v>0</v>
      </c>
      <c r="CF327" s="251">
        <v>0</v>
      </c>
      <c r="CG327" s="251">
        <v>0</v>
      </c>
      <c r="CH327" s="251">
        <v>0</v>
      </c>
      <c r="CI327" s="115">
        <v>0</v>
      </c>
      <c r="CJ327" s="115"/>
      <c r="CK327" s="115"/>
      <c r="CL327" s="251"/>
      <c r="CM327" s="251"/>
    </row>
    <row r="328" spans="1:91" x14ac:dyDescent="0.2">
      <c r="A328" s="113"/>
      <c r="B328" s="108" t="s">
        <v>281</v>
      </c>
      <c r="C328" s="108"/>
      <c r="D328" s="251">
        <v>0</v>
      </c>
      <c r="E328" s="251">
        <v>0</v>
      </c>
      <c r="F328" s="251">
        <v>0</v>
      </c>
      <c r="G328" s="251">
        <v>0</v>
      </c>
      <c r="H328" s="251">
        <v>0</v>
      </c>
      <c r="I328" s="251">
        <v>0</v>
      </c>
      <c r="J328" s="251">
        <v>0</v>
      </c>
      <c r="K328" s="251">
        <v>0</v>
      </c>
      <c r="L328" s="251">
        <v>0</v>
      </c>
      <c r="M328" s="251">
        <v>0</v>
      </c>
      <c r="N328" s="251">
        <v>0</v>
      </c>
      <c r="O328" s="251">
        <v>0</v>
      </c>
      <c r="P328" s="251">
        <v>0</v>
      </c>
      <c r="Q328" s="251">
        <v>0</v>
      </c>
      <c r="R328" s="251">
        <v>0</v>
      </c>
      <c r="S328" s="251">
        <v>0</v>
      </c>
      <c r="T328" s="251">
        <v>0</v>
      </c>
      <c r="U328" s="251">
        <v>0</v>
      </c>
      <c r="V328" s="251">
        <v>0</v>
      </c>
      <c r="W328" s="251">
        <v>0</v>
      </c>
      <c r="X328" s="251">
        <v>0</v>
      </c>
      <c r="Y328" s="251">
        <v>0</v>
      </c>
      <c r="Z328" s="251">
        <v>0</v>
      </c>
      <c r="AA328" s="251">
        <v>0</v>
      </c>
      <c r="AB328" s="251">
        <v>0</v>
      </c>
      <c r="AC328" s="251">
        <v>0</v>
      </c>
      <c r="AD328" s="251">
        <v>0</v>
      </c>
      <c r="AE328" s="251">
        <v>0</v>
      </c>
      <c r="AF328" s="251">
        <v>0</v>
      </c>
      <c r="AG328" s="251">
        <v>0</v>
      </c>
      <c r="AH328" s="251">
        <v>0</v>
      </c>
      <c r="AI328" s="251">
        <v>0</v>
      </c>
      <c r="AJ328" s="251">
        <v>0</v>
      </c>
      <c r="AK328" s="251">
        <v>0</v>
      </c>
      <c r="AL328" s="251">
        <v>0</v>
      </c>
      <c r="AM328" s="251">
        <v>0</v>
      </c>
      <c r="AN328" s="251">
        <v>0</v>
      </c>
      <c r="AO328" s="251">
        <v>0</v>
      </c>
      <c r="AP328" s="251">
        <v>0</v>
      </c>
      <c r="AQ328" s="251">
        <v>0</v>
      </c>
      <c r="AR328" s="251">
        <v>0</v>
      </c>
      <c r="AS328" s="251">
        <v>0</v>
      </c>
      <c r="AT328" s="251">
        <v>0</v>
      </c>
      <c r="AU328" s="251">
        <v>0</v>
      </c>
      <c r="AV328" s="251">
        <v>0</v>
      </c>
      <c r="AW328" s="251">
        <v>0</v>
      </c>
      <c r="AX328" s="251">
        <v>0</v>
      </c>
      <c r="AY328" s="251">
        <v>0</v>
      </c>
      <c r="AZ328" s="251">
        <v>0</v>
      </c>
      <c r="BA328" s="251">
        <v>0</v>
      </c>
      <c r="BB328" s="251">
        <v>0</v>
      </c>
      <c r="BC328" s="251">
        <v>0</v>
      </c>
      <c r="BD328" s="251">
        <v>0</v>
      </c>
      <c r="BE328" s="251">
        <v>0</v>
      </c>
      <c r="BF328" s="251">
        <v>0</v>
      </c>
      <c r="BG328" s="251">
        <v>0</v>
      </c>
      <c r="BH328" s="251">
        <v>0</v>
      </c>
      <c r="BI328" s="251">
        <v>0</v>
      </c>
      <c r="BJ328" s="251">
        <v>0</v>
      </c>
      <c r="BK328" s="251">
        <v>0</v>
      </c>
      <c r="BL328" s="251">
        <v>15298.833382039998</v>
      </c>
      <c r="BM328" s="251">
        <v>0</v>
      </c>
      <c r="BN328" s="251">
        <v>0</v>
      </c>
      <c r="BO328" s="251">
        <v>0</v>
      </c>
      <c r="BP328" s="251">
        <v>0</v>
      </c>
      <c r="BQ328" s="251">
        <v>0</v>
      </c>
      <c r="BR328" s="251">
        <v>0</v>
      </c>
      <c r="BS328" s="251">
        <v>0</v>
      </c>
      <c r="BT328" s="251">
        <v>0</v>
      </c>
      <c r="BU328" s="251">
        <v>0</v>
      </c>
      <c r="BV328" s="251">
        <v>0</v>
      </c>
      <c r="BW328" s="251">
        <v>0</v>
      </c>
      <c r="BX328" s="251">
        <v>0</v>
      </c>
      <c r="BY328" s="251">
        <v>0</v>
      </c>
      <c r="BZ328" s="251">
        <v>0</v>
      </c>
      <c r="CA328" s="251">
        <v>0</v>
      </c>
      <c r="CB328" s="251">
        <v>0</v>
      </c>
      <c r="CC328" s="251">
        <v>0</v>
      </c>
      <c r="CD328" s="251">
        <v>0</v>
      </c>
      <c r="CE328" s="251">
        <v>0</v>
      </c>
      <c r="CF328" s="251">
        <v>0</v>
      </c>
      <c r="CG328" s="251">
        <v>0</v>
      </c>
      <c r="CH328" s="251">
        <v>0</v>
      </c>
      <c r="CI328" s="115">
        <v>0</v>
      </c>
      <c r="CJ328" s="115"/>
      <c r="CK328" s="115"/>
      <c r="CL328" s="251"/>
      <c r="CM328" s="251"/>
    </row>
    <row r="329" spans="1:91" x14ac:dyDescent="0.2">
      <c r="A329" s="108"/>
      <c r="B329" s="108" t="s">
        <v>264</v>
      </c>
      <c r="C329" s="116"/>
      <c r="D329" s="251">
        <v>0</v>
      </c>
      <c r="E329" s="251">
        <v>0</v>
      </c>
      <c r="F329" s="251">
        <v>0</v>
      </c>
      <c r="G329" s="251">
        <v>0</v>
      </c>
      <c r="H329" s="251">
        <v>0</v>
      </c>
      <c r="I329" s="251">
        <v>0</v>
      </c>
      <c r="J329" s="251">
        <v>0</v>
      </c>
      <c r="K329" s="251">
        <v>0</v>
      </c>
      <c r="L329" s="251">
        <v>0</v>
      </c>
      <c r="M329" s="251">
        <v>0</v>
      </c>
      <c r="N329" s="251">
        <v>0</v>
      </c>
      <c r="O329" s="251">
        <v>0</v>
      </c>
      <c r="P329" s="251">
        <v>0</v>
      </c>
      <c r="Q329" s="251">
        <v>0</v>
      </c>
      <c r="R329" s="251">
        <v>0</v>
      </c>
      <c r="S329" s="251">
        <v>0</v>
      </c>
      <c r="T329" s="251">
        <v>0</v>
      </c>
      <c r="U329" s="251">
        <v>0</v>
      </c>
      <c r="V329" s="251">
        <v>0</v>
      </c>
      <c r="W329" s="251">
        <v>0</v>
      </c>
      <c r="X329" s="251">
        <v>0</v>
      </c>
      <c r="Y329" s="251">
        <v>0</v>
      </c>
      <c r="Z329" s="251">
        <v>0</v>
      </c>
      <c r="AA329" s="251">
        <v>0</v>
      </c>
      <c r="AB329" s="251">
        <v>0</v>
      </c>
      <c r="AC329" s="251">
        <v>0</v>
      </c>
      <c r="AD329" s="251">
        <v>0</v>
      </c>
      <c r="AE329" s="251">
        <v>0</v>
      </c>
      <c r="AF329" s="251">
        <v>0</v>
      </c>
      <c r="AG329" s="251">
        <v>0</v>
      </c>
      <c r="AH329" s="251">
        <v>0</v>
      </c>
      <c r="AI329" s="251">
        <v>0</v>
      </c>
      <c r="AJ329" s="251">
        <v>0</v>
      </c>
      <c r="AK329" s="251">
        <v>0</v>
      </c>
      <c r="AL329" s="251">
        <v>0</v>
      </c>
      <c r="AM329" s="251">
        <v>0</v>
      </c>
      <c r="AN329" s="251">
        <v>0</v>
      </c>
      <c r="AO329" s="251">
        <v>0</v>
      </c>
      <c r="AP329" s="251">
        <v>0</v>
      </c>
      <c r="AQ329" s="251">
        <v>0</v>
      </c>
      <c r="AR329" s="251">
        <v>0</v>
      </c>
      <c r="AS329" s="251">
        <v>0</v>
      </c>
      <c r="AT329" s="251">
        <v>0</v>
      </c>
      <c r="AU329" s="251">
        <v>0</v>
      </c>
      <c r="AV329" s="251">
        <v>0</v>
      </c>
      <c r="AW329" s="251">
        <v>0</v>
      </c>
      <c r="AX329" s="251">
        <v>0</v>
      </c>
      <c r="AY329" s="251">
        <v>0</v>
      </c>
      <c r="AZ329" s="251">
        <v>0</v>
      </c>
      <c r="BA329" s="251">
        <v>0</v>
      </c>
      <c r="BB329" s="251">
        <v>0</v>
      </c>
      <c r="BC329" s="251">
        <v>0</v>
      </c>
      <c r="BD329" s="251">
        <v>0</v>
      </c>
      <c r="BE329" s="251">
        <v>0</v>
      </c>
      <c r="BF329" s="251">
        <v>0</v>
      </c>
      <c r="BG329" s="251">
        <v>0</v>
      </c>
      <c r="BH329" s="251">
        <v>0</v>
      </c>
      <c r="BI329" s="251">
        <v>0</v>
      </c>
      <c r="BJ329" s="251">
        <v>0</v>
      </c>
      <c r="BK329" s="251">
        <v>-86393.95</v>
      </c>
      <c r="BL329" s="251">
        <v>-267648.09999999998</v>
      </c>
      <c r="BM329" s="251">
        <v>138088.94</v>
      </c>
      <c r="BN329" s="251">
        <v>-52831.85</v>
      </c>
      <c r="BO329" s="251">
        <v>-309436.01</v>
      </c>
      <c r="BP329" s="251">
        <v>-419956.4</v>
      </c>
      <c r="BQ329" s="251">
        <v>128244.97</v>
      </c>
      <c r="BR329" s="251">
        <v>63466.39</v>
      </c>
      <c r="BS329" s="251">
        <v>222593.71</v>
      </c>
      <c r="BT329" s="251">
        <v>101901.25</v>
      </c>
      <c r="BU329" s="251">
        <v>-113229.18</v>
      </c>
      <c r="BV329" s="251">
        <v>81326.100000000006</v>
      </c>
      <c r="BW329" s="251">
        <v>107831.93</v>
      </c>
      <c r="BX329" s="109">
        <f>'FPC Sch 10&amp;31'!C38</f>
        <v>-106687.18</v>
      </c>
      <c r="BY329" s="109">
        <f>'FPC Sch 10&amp;31'!D38</f>
        <v>-90963.72</v>
      </c>
      <c r="BZ329" s="109">
        <f>'FPC Sch 10&amp;31'!E38</f>
        <v>115076.79</v>
      </c>
      <c r="CA329" s="109">
        <f>'FPC Sch 10&amp;31'!F38</f>
        <v>69009.740000000005</v>
      </c>
      <c r="CB329" s="109">
        <f>'FPC Sch 10&amp;31'!G38</f>
        <v>405479.19</v>
      </c>
      <c r="CC329" s="109">
        <f>'FPC Sch 10&amp;31'!H38</f>
        <v>-6293.99</v>
      </c>
      <c r="CD329" s="109">
        <f>'FPC Sch 10&amp;31'!I38</f>
        <v>128027.64</v>
      </c>
      <c r="CE329" s="109">
        <f>'FPC Sch 10&amp;31'!J38</f>
        <v>339480.9</v>
      </c>
      <c r="CF329" s="109">
        <f>'FPC Sch 10&amp;31'!K38</f>
        <v>-169617.74</v>
      </c>
      <c r="CG329" s="109">
        <f>'FPC Sch 10&amp;31'!L38</f>
        <v>147282.73000000001</v>
      </c>
      <c r="CH329" s="109">
        <f>'FPC Sch 10&amp;31'!M38</f>
        <v>263786.46000000002</v>
      </c>
      <c r="CI329" s="109">
        <f>'FPC Sch 10&amp;31'!N38</f>
        <v>-39680.81</v>
      </c>
      <c r="CJ329" s="109"/>
      <c r="CK329" s="109"/>
      <c r="CL329" s="251"/>
      <c r="CM329" s="251"/>
    </row>
    <row r="330" spans="1:91" x14ac:dyDescent="0.2">
      <c r="B330" s="39" t="s">
        <v>254</v>
      </c>
      <c r="D330" s="110">
        <f t="shared" ref="D330:AI330" si="351">SUM(D327:D329)</f>
        <v>0</v>
      </c>
      <c r="E330" s="110">
        <f t="shared" si="351"/>
        <v>0</v>
      </c>
      <c r="F330" s="110">
        <f t="shared" si="351"/>
        <v>0</v>
      </c>
      <c r="G330" s="110">
        <f t="shared" si="351"/>
        <v>0</v>
      </c>
      <c r="H330" s="110">
        <f t="shared" si="351"/>
        <v>0</v>
      </c>
      <c r="I330" s="110">
        <f t="shared" si="351"/>
        <v>0</v>
      </c>
      <c r="J330" s="110">
        <f t="shared" si="351"/>
        <v>0</v>
      </c>
      <c r="K330" s="110">
        <f t="shared" si="351"/>
        <v>0</v>
      </c>
      <c r="L330" s="110">
        <f t="shared" si="351"/>
        <v>0</v>
      </c>
      <c r="M330" s="110">
        <f t="shared" si="351"/>
        <v>0</v>
      </c>
      <c r="N330" s="110">
        <f t="shared" si="351"/>
        <v>0</v>
      </c>
      <c r="O330" s="110">
        <f t="shared" si="351"/>
        <v>0</v>
      </c>
      <c r="P330" s="110">
        <f t="shared" si="351"/>
        <v>0</v>
      </c>
      <c r="Q330" s="110">
        <f t="shared" si="351"/>
        <v>0</v>
      </c>
      <c r="R330" s="110">
        <f t="shared" si="351"/>
        <v>0</v>
      </c>
      <c r="S330" s="110">
        <f t="shared" si="351"/>
        <v>0</v>
      </c>
      <c r="T330" s="110">
        <f t="shared" si="351"/>
        <v>0</v>
      </c>
      <c r="U330" s="110">
        <f t="shared" si="351"/>
        <v>0</v>
      </c>
      <c r="V330" s="110">
        <f t="shared" si="351"/>
        <v>0</v>
      </c>
      <c r="W330" s="110">
        <f t="shared" si="351"/>
        <v>0</v>
      </c>
      <c r="X330" s="110">
        <f t="shared" si="351"/>
        <v>0</v>
      </c>
      <c r="Y330" s="110">
        <f t="shared" si="351"/>
        <v>0</v>
      </c>
      <c r="Z330" s="110">
        <f t="shared" si="351"/>
        <v>0</v>
      </c>
      <c r="AA330" s="110">
        <f t="shared" si="351"/>
        <v>0</v>
      </c>
      <c r="AB330" s="110">
        <f t="shared" si="351"/>
        <v>0</v>
      </c>
      <c r="AC330" s="110">
        <f t="shared" si="351"/>
        <v>0</v>
      </c>
      <c r="AD330" s="110">
        <f t="shared" si="351"/>
        <v>0</v>
      </c>
      <c r="AE330" s="110">
        <f t="shared" si="351"/>
        <v>0</v>
      </c>
      <c r="AF330" s="110">
        <f t="shared" si="351"/>
        <v>0</v>
      </c>
      <c r="AG330" s="110">
        <f t="shared" si="351"/>
        <v>0</v>
      </c>
      <c r="AH330" s="110">
        <f t="shared" si="351"/>
        <v>0</v>
      </c>
      <c r="AI330" s="110">
        <f t="shared" si="351"/>
        <v>0</v>
      </c>
      <c r="AJ330" s="110">
        <f t="shared" ref="AJ330:BO330" si="352">SUM(AJ327:AJ329)</f>
        <v>0</v>
      </c>
      <c r="AK330" s="110">
        <f t="shared" si="352"/>
        <v>0</v>
      </c>
      <c r="AL330" s="110">
        <f t="shared" si="352"/>
        <v>0</v>
      </c>
      <c r="AM330" s="110">
        <f t="shared" si="352"/>
        <v>0</v>
      </c>
      <c r="AN330" s="110">
        <f t="shared" si="352"/>
        <v>0</v>
      </c>
      <c r="AO330" s="110">
        <f t="shared" si="352"/>
        <v>0</v>
      </c>
      <c r="AP330" s="110">
        <f t="shared" si="352"/>
        <v>0</v>
      </c>
      <c r="AQ330" s="110">
        <f t="shared" si="352"/>
        <v>0</v>
      </c>
      <c r="AR330" s="110">
        <f t="shared" si="352"/>
        <v>0</v>
      </c>
      <c r="AS330" s="110">
        <f t="shared" si="352"/>
        <v>0</v>
      </c>
      <c r="AT330" s="110">
        <f t="shared" si="352"/>
        <v>0</v>
      </c>
      <c r="AU330" s="110">
        <f t="shared" si="352"/>
        <v>0</v>
      </c>
      <c r="AV330" s="110">
        <f t="shared" si="352"/>
        <v>0</v>
      </c>
      <c r="AW330" s="110">
        <f t="shared" si="352"/>
        <v>0</v>
      </c>
      <c r="AX330" s="110">
        <f t="shared" si="352"/>
        <v>0</v>
      </c>
      <c r="AY330" s="110">
        <f t="shared" si="352"/>
        <v>0</v>
      </c>
      <c r="AZ330" s="110">
        <f t="shared" si="352"/>
        <v>0</v>
      </c>
      <c r="BA330" s="110">
        <f t="shared" si="352"/>
        <v>0</v>
      </c>
      <c r="BB330" s="110">
        <f t="shared" si="352"/>
        <v>0</v>
      </c>
      <c r="BC330" s="110">
        <f t="shared" si="352"/>
        <v>0</v>
      </c>
      <c r="BD330" s="110">
        <f t="shared" si="352"/>
        <v>0</v>
      </c>
      <c r="BE330" s="110">
        <f t="shared" si="352"/>
        <v>0</v>
      </c>
      <c r="BF330" s="110">
        <f t="shared" si="352"/>
        <v>0</v>
      </c>
      <c r="BG330" s="110">
        <f t="shared" si="352"/>
        <v>0</v>
      </c>
      <c r="BH330" s="110">
        <f t="shared" si="352"/>
        <v>0</v>
      </c>
      <c r="BI330" s="110">
        <f t="shared" si="352"/>
        <v>0</v>
      </c>
      <c r="BJ330" s="110">
        <f t="shared" si="352"/>
        <v>0</v>
      </c>
      <c r="BK330" s="110">
        <f t="shared" si="352"/>
        <v>-86393.95</v>
      </c>
      <c r="BL330" s="110">
        <f t="shared" si="352"/>
        <v>-252349.26661795998</v>
      </c>
      <c r="BM330" s="110">
        <f t="shared" si="352"/>
        <v>138088.94</v>
      </c>
      <c r="BN330" s="110">
        <f t="shared" si="352"/>
        <v>-52831.85</v>
      </c>
      <c r="BO330" s="110">
        <f t="shared" si="352"/>
        <v>-309436.01</v>
      </c>
      <c r="BP330" s="110">
        <f t="shared" ref="BP330:CM330" si="353">SUM(BP327:BP329)</f>
        <v>-348861.28338204004</v>
      </c>
      <c r="BQ330" s="110">
        <f t="shared" si="353"/>
        <v>128244.97</v>
      </c>
      <c r="BR330" s="110">
        <f t="shared" si="353"/>
        <v>63466.39</v>
      </c>
      <c r="BS330" s="110">
        <f t="shared" si="353"/>
        <v>222593.71</v>
      </c>
      <c r="BT330" s="110">
        <f t="shared" si="353"/>
        <v>101901.25</v>
      </c>
      <c r="BU330" s="110">
        <f t="shared" si="353"/>
        <v>-113229.18</v>
      </c>
      <c r="BV330" s="110">
        <f t="shared" si="353"/>
        <v>81326.100000000006</v>
      </c>
      <c r="BW330" s="110">
        <f t="shared" si="353"/>
        <v>107831.93</v>
      </c>
      <c r="BX330" s="110">
        <f t="shared" si="353"/>
        <v>-106687.18</v>
      </c>
      <c r="BY330" s="110">
        <f t="shared" si="353"/>
        <v>-90963.72</v>
      </c>
      <c r="BZ330" s="110">
        <f t="shared" si="353"/>
        <v>115076.79</v>
      </c>
      <c r="CA330" s="110">
        <f t="shared" si="353"/>
        <v>69009.740000000005</v>
      </c>
      <c r="CB330" s="110">
        <f t="shared" si="353"/>
        <v>725127.44</v>
      </c>
      <c r="CC330" s="110">
        <f t="shared" si="353"/>
        <v>-6293.99</v>
      </c>
      <c r="CD330" s="110">
        <f t="shared" si="353"/>
        <v>128027.64</v>
      </c>
      <c r="CE330" s="110">
        <f t="shared" si="353"/>
        <v>339480.9</v>
      </c>
      <c r="CF330" s="110">
        <f t="shared" si="353"/>
        <v>-169617.74</v>
      </c>
      <c r="CG330" s="110">
        <f t="shared" si="353"/>
        <v>147282.73000000001</v>
      </c>
      <c r="CH330" s="110">
        <f t="shared" si="353"/>
        <v>263786.46000000002</v>
      </c>
      <c r="CI330" s="110">
        <f t="shared" si="353"/>
        <v>-39680.81</v>
      </c>
      <c r="CJ330" s="110">
        <f t="shared" si="353"/>
        <v>0</v>
      </c>
      <c r="CK330" s="110">
        <f t="shared" si="353"/>
        <v>0</v>
      </c>
      <c r="CL330" s="110">
        <f t="shared" si="353"/>
        <v>0</v>
      </c>
      <c r="CM330" s="110">
        <f t="shared" si="353"/>
        <v>0</v>
      </c>
    </row>
    <row r="331" spans="1:91" x14ac:dyDescent="0.2">
      <c r="B331" s="39" t="s">
        <v>255</v>
      </c>
      <c r="D331" s="107">
        <f t="shared" ref="D331:AI331" si="354">D326+D330</f>
        <v>0</v>
      </c>
      <c r="E331" s="107">
        <f t="shared" si="354"/>
        <v>0</v>
      </c>
      <c r="F331" s="107">
        <f t="shared" si="354"/>
        <v>0</v>
      </c>
      <c r="G331" s="107">
        <f t="shared" si="354"/>
        <v>0</v>
      </c>
      <c r="H331" s="107">
        <f t="shared" si="354"/>
        <v>0</v>
      </c>
      <c r="I331" s="107">
        <f t="shared" si="354"/>
        <v>0</v>
      </c>
      <c r="J331" s="107">
        <f t="shared" si="354"/>
        <v>0</v>
      </c>
      <c r="K331" s="107">
        <f t="shared" si="354"/>
        <v>0</v>
      </c>
      <c r="L331" s="107">
        <f t="shared" si="354"/>
        <v>0</v>
      </c>
      <c r="M331" s="107">
        <f t="shared" si="354"/>
        <v>0</v>
      </c>
      <c r="N331" s="107">
        <f t="shared" si="354"/>
        <v>0</v>
      </c>
      <c r="O331" s="107">
        <f t="shared" si="354"/>
        <v>0</v>
      </c>
      <c r="P331" s="107">
        <f t="shared" si="354"/>
        <v>0</v>
      </c>
      <c r="Q331" s="107">
        <f t="shared" si="354"/>
        <v>0</v>
      </c>
      <c r="R331" s="107">
        <f t="shared" si="354"/>
        <v>0</v>
      </c>
      <c r="S331" s="107">
        <f t="shared" si="354"/>
        <v>0</v>
      </c>
      <c r="T331" s="107">
        <f t="shared" si="354"/>
        <v>0</v>
      </c>
      <c r="U331" s="107">
        <f t="shared" si="354"/>
        <v>0</v>
      </c>
      <c r="V331" s="107">
        <f t="shared" si="354"/>
        <v>0</v>
      </c>
      <c r="W331" s="107">
        <f t="shared" si="354"/>
        <v>0</v>
      </c>
      <c r="X331" s="107">
        <f t="shared" si="354"/>
        <v>0</v>
      </c>
      <c r="Y331" s="107">
        <f t="shared" si="354"/>
        <v>0</v>
      </c>
      <c r="Z331" s="107">
        <f t="shared" si="354"/>
        <v>0</v>
      </c>
      <c r="AA331" s="107">
        <f t="shared" si="354"/>
        <v>0</v>
      </c>
      <c r="AB331" s="107">
        <f t="shared" si="354"/>
        <v>0</v>
      </c>
      <c r="AC331" s="107">
        <f t="shared" si="354"/>
        <v>0</v>
      </c>
      <c r="AD331" s="107">
        <f t="shared" si="354"/>
        <v>0</v>
      </c>
      <c r="AE331" s="107">
        <f t="shared" si="354"/>
        <v>0</v>
      </c>
      <c r="AF331" s="107">
        <f t="shared" si="354"/>
        <v>0</v>
      </c>
      <c r="AG331" s="107">
        <f t="shared" si="354"/>
        <v>0</v>
      </c>
      <c r="AH331" s="107">
        <f t="shared" si="354"/>
        <v>0</v>
      </c>
      <c r="AI331" s="107">
        <f t="shared" si="354"/>
        <v>0</v>
      </c>
      <c r="AJ331" s="107">
        <f t="shared" ref="AJ331:BO331" si="355">AJ326+AJ330</f>
        <v>0</v>
      </c>
      <c r="AK331" s="107">
        <f t="shared" si="355"/>
        <v>0</v>
      </c>
      <c r="AL331" s="107">
        <f t="shared" si="355"/>
        <v>0</v>
      </c>
      <c r="AM331" s="107">
        <f t="shared" si="355"/>
        <v>0</v>
      </c>
      <c r="AN331" s="107">
        <f t="shared" si="355"/>
        <v>0</v>
      </c>
      <c r="AO331" s="107">
        <f t="shared" si="355"/>
        <v>0</v>
      </c>
      <c r="AP331" s="107">
        <f t="shared" si="355"/>
        <v>0</v>
      </c>
      <c r="AQ331" s="107">
        <f t="shared" si="355"/>
        <v>0</v>
      </c>
      <c r="AR331" s="107">
        <f t="shared" si="355"/>
        <v>0</v>
      </c>
      <c r="AS331" s="107">
        <f t="shared" si="355"/>
        <v>0</v>
      </c>
      <c r="AT331" s="107">
        <f t="shared" si="355"/>
        <v>0</v>
      </c>
      <c r="AU331" s="107">
        <f t="shared" si="355"/>
        <v>0</v>
      </c>
      <c r="AV331" s="107">
        <f t="shared" si="355"/>
        <v>0</v>
      </c>
      <c r="AW331" s="107">
        <f t="shared" si="355"/>
        <v>0</v>
      </c>
      <c r="AX331" s="107">
        <f t="shared" si="355"/>
        <v>0</v>
      </c>
      <c r="AY331" s="107">
        <f t="shared" si="355"/>
        <v>0</v>
      </c>
      <c r="AZ331" s="107">
        <f t="shared" si="355"/>
        <v>0</v>
      </c>
      <c r="BA331" s="107">
        <f t="shared" si="355"/>
        <v>0</v>
      </c>
      <c r="BB331" s="107">
        <f t="shared" si="355"/>
        <v>0</v>
      </c>
      <c r="BC331" s="107">
        <f t="shared" si="355"/>
        <v>0</v>
      </c>
      <c r="BD331" s="107">
        <f t="shared" si="355"/>
        <v>0</v>
      </c>
      <c r="BE331" s="107">
        <f t="shared" si="355"/>
        <v>0</v>
      </c>
      <c r="BF331" s="107">
        <f t="shared" si="355"/>
        <v>0</v>
      </c>
      <c r="BG331" s="107">
        <f t="shared" si="355"/>
        <v>0</v>
      </c>
      <c r="BH331" s="107">
        <f t="shared" si="355"/>
        <v>0</v>
      </c>
      <c r="BI331" s="107">
        <f t="shared" si="355"/>
        <v>0</v>
      </c>
      <c r="BJ331" s="107">
        <f t="shared" si="355"/>
        <v>0</v>
      </c>
      <c r="BK331" s="107">
        <f t="shared" si="355"/>
        <v>-86393.95</v>
      </c>
      <c r="BL331" s="107">
        <f t="shared" si="355"/>
        <v>-338743.21661795996</v>
      </c>
      <c r="BM331" s="107">
        <f t="shared" si="355"/>
        <v>-200654.27661795996</v>
      </c>
      <c r="BN331" s="107">
        <f t="shared" si="355"/>
        <v>-253486.12661795996</v>
      </c>
      <c r="BO331" s="107">
        <f t="shared" si="355"/>
        <v>-562922.13661795994</v>
      </c>
      <c r="BP331" s="107">
        <f t="shared" ref="BP331:CM331" si="356">BP326+BP330</f>
        <v>-911783.41999999993</v>
      </c>
      <c r="BQ331" s="107">
        <f t="shared" si="356"/>
        <v>-783538.45</v>
      </c>
      <c r="BR331" s="107">
        <f t="shared" si="356"/>
        <v>-720072.05999999994</v>
      </c>
      <c r="BS331" s="107">
        <f t="shared" si="356"/>
        <v>-497478.35</v>
      </c>
      <c r="BT331" s="107">
        <f t="shared" si="356"/>
        <v>-395577.1</v>
      </c>
      <c r="BU331" s="107">
        <f t="shared" si="356"/>
        <v>-508806.27999999997</v>
      </c>
      <c r="BV331" s="107">
        <f t="shared" si="356"/>
        <v>-427480.17999999993</v>
      </c>
      <c r="BW331" s="107">
        <f t="shared" si="356"/>
        <v>-319648.24999999994</v>
      </c>
      <c r="BX331" s="107">
        <f t="shared" si="356"/>
        <v>-426335.42999999993</v>
      </c>
      <c r="BY331" s="107">
        <f t="shared" si="356"/>
        <v>-517299.14999999991</v>
      </c>
      <c r="BZ331" s="107">
        <f t="shared" si="356"/>
        <v>-402222.35999999993</v>
      </c>
      <c r="CA331" s="107">
        <f t="shared" si="356"/>
        <v>-333212.61999999994</v>
      </c>
      <c r="CB331" s="107">
        <f t="shared" si="356"/>
        <v>391914.82</v>
      </c>
      <c r="CC331" s="107">
        <f t="shared" si="356"/>
        <v>385620.83</v>
      </c>
      <c r="CD331" s="107">
        <f t="shared" si="356"/>
        <v>513648.47000000003</v>
      </c>
      <c r="CE331" s="107">
        <f t="shared" si="356"/>
        <v>853129.37000000011</v>
      </c>
      <c r="CF331" s="107">
        <f t="shared" si="356"/>
        <v>683511.63000000012</v>
      </c>
      <c r="CG331" s="107">
        <f t="shared" si="356"/>
        <v>830794.3600000001</v>
      </c>
      <c r="CH331" s="107">
        <f t="shared" si="356"/>
        <v>1094580.82</v>
      </c>
      <c r="CI331" s="107">
        <f t="shared" si="356"/>
        <v>1054900.01</v>
      </c>
      <c r="CJ331" s="107">
        <f t="shared" si="356"/>
        <v>1054900.01</v>
      </c>
      <c r="CK331" s="107">
        <f t="shared" si="356"/>
        <v>1054900.01</v>
      </c>
      <c r="CL331" s="107">
        <f t="shared" si="356"/>
        <v>1054900.01</v>
      </c>
      <c r="CM331" s="107">
        <f t="shared" si="356"/>
        <v>1054900.01</v>
      </c>
    </row>
    <row r="332" spans="1:91" x14ac:dyDescent="0.2"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  <c r="BV332" s="106"/>
      <c r="BW332" s="106"/>
      <c r="BX332" s="106"/>
      <c r="BY332" s="106"/>
      <c r="BZ332" s="106"/>
      <c r="CA332" s="106"/>
      <c r="CB332" s="106"/>
      <c r="CC332" s="106"/>
      <c r="CD332" s="106"/>
      <c r="CE332" s="106"/>
      <c r="CF332" s="106"/>
      <c r="CG332" s="106"/>
      <c r="CH332" s="106"/>
      <c r="CL332" s="25"/>
      <c r="CM332" s="25"/>
    </row>
    <row r="333" spans="1:91" x14ac:dyDescent="0.2">
      <c r="A333" s="98" t="s">
        <v>270</v>
      </c>
      <c r="C333" s="106">
        <v>18237171</v>
      </c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108"/>
      <c r="BB333" s="108"/>
      <c r="BC333" s="108"/>
      <c r="BD333" s="108"/>
      <c r="BE333" s="108"/>
      <c r="BF333" s="108"/>
      <c r="BG333" s="108"/>
      <c r="BH333" s="108"/>
      <c r="BI333" s="108"/>
      <c r="BJ333" s="108"/>
      <c r="BK333" s="108"/>
      <c r="BL333" s="108"/>
      <c r="BM333" s="108"/>
      <c r="BN333" s="108"/>
      <c r="BO333" s="108"/>
      <c r="BP333" s="108"/>
      <c r="BQ333" s="108"/>
      <c r="BR333" s="108"/>
      <c r="BS333" s="108"/>
      <c r="BT333" s="108"/>
      <c r="BU333" s="108"/>
      <c r="BV333" s="108"/>
      <c r="BW333" s="108"/>
      <c r="BX333" s="108"/>
      <c r="BY333" s="108"/>
      <c r="BZ333" s="108"/>
      <c r="CA333" s="108"/>
      <c r="CB333" s="108"/>
      <c r="CC333" s="108"/>
      <c r="CD333" s="108"/>
      <c r="CE333" s="108"/>
      <c r="CF333" s="108"/>
      <c r="CG333" s="108"/>
      <c r="CH333" s="108"/>
      <c r="CL333" s="25"/>
      <c r="CM333" s="25"/>
    </row>
    <row r="334" spans="1:91" x14ac:dyDescent="0.2">
      <c r="B334" s="39" t="s">
        <v>251</v>
      </c>
      <c r="C334" s="106"/>
      <c r="D334" s="107">
        <f t="shared" ref="D334:AI334" si="357">C339</f>
        <v>0</v>
      </c>
      <c r="E334" s="107">
        <f t="shared" si="357"/>
        <v>0</v>
      </c>
      <c r="F334" s="107">
        <f t="shared" si="357"/>
        <v>0</v>
      </c>
      <c r="G334" s="107">
        <f t="shared" si="357"/>
        <v>0</v>
      </c>
      <c r="H334" s="107">
        <f t="shared" si="357"/>
        <v>0</v>
      </c>
      <c r="I334" s="107">
        <f t="shared" si="357"/>
        <v>0</v>
      </c>
      <c r="J334" s="107">
        <f t="shared" si="357"/>
        <v>0</v>
      </c>
      <c r="K334" s="107">
        <f t="shared" si="357"/>
        <v>0</v>
      </c>
      <c r="L334" s="107">
        <f t="shared" si="357"/>
        <v>0</v>
      </c>
      <c r="M334" s="107">
        <f t="shared" si="357"/>
        <v>0</v>
      </c>
      <c r="N334" s="107">
        <f t="shared" si="357"/>
        <v>0</v>
      </c>
      <c r="O334" s="107">
        <f t="shared" si="357"/>
        <v>0</v>
      </c>
      <c r="P334" s="107">
        <f t="shared" si="357"/>
        <v>0</v>
      </c>
      <c r="Q334" s="107">
        <f t="shared" si="357"/>
        <v>0</v>
      </c>
      <c r="R334" s="107">
        <f t="shared" si="357"/>
        <v>0</v>
      </c>
      <c r="S334" s="107">
        <f t="shared" si="357"/>
        <v>0</v>
      </c>
      <c r="T334" s="107">
        <f t="shared" si="357"/>
        <v>0</v>
      </c>
      <c r="U334" s="107">
        <f t="shared" si="357"/>
        <v>0</v>
      </c>
      <c r="V334" s="107">
        <f t="shared" si="357"/>
        <v>0</v>
      </c>
      <c r="W334" s="107">
        <f t="shared" si="357"/>
        <v>0</v>
      </c>
      <c r="X334" s="107">
        <f t="shared" si="357"/>
        <v>0</v>
      </c>
      <c r="Y334" s="107">
        <f t="shared" si="357"/>
        <v>0</v>
      </c>
      <c r="Z334" s="107">
        <f t="shared" si="357"/>
        <v>0</v>
      </c>
      <c r="AA334" s="107">
        <f t="shared" si="357"/>
        <v>0</v>
      </c>
      <c r="AB334" s="107">
        <f t="shared" si="357"/>
        <v>0</v>
      </c>
      <c r="AC334" s="107">
        <f t="shared" si="357"/>
        <v>0</v>
      </c>
      <c r="AD334" s="107">
        <f t="shared" si="357"/>
        <v>0</v>
      </c>
      <c r="AE334" s="107">
        <f t="shared" si="357"/>
        <v>0</v>
      </c>
      <c r="AF334" s="107">
        <f t="shared" si="357"/>
        <v>0</v>
      </c>
      <c r="AG334" s="107">
        <f t="shared" si="357"/>
        <v>0</v>
      </c>
      <c r="AH334" s="107">
        <f t="shared" si="357"/>
        <v>0</v>
      </c>
      <c r="AI334" s="107">
        <f t="shared" si="357"/>
        <v>0</v>
      </c>
      <c r="AJ334" s="107">
        <f t="shared" ref="AJ334:BO334" si="358">AI339</f>
        <v>0</v>
      </c>
      <c r="AK334" s="107">
        <f t="shared" si="358"/>
        <v>0</v>
      </c>
      <c r="AL334" s="107">
        <f t="shared" si="358"/>
        <v>0</v>
      </c>
      <c r="AM334" s="107">
        <f t="shared" si="358"/>
        <v>0</v>
      </c>
      <c r="AN334" s="107">
        <f t="shared" si="358"/>
        <v>0</v>
      </c>
      <c r="AO334" s="107">
        <f t="shared" si="358"/>
        <v>0</v>
      </c>
      <c r="AP334" s="107">
        <f t="shared" si="358"/>
        <v>0</v>
      </c>
      <c r="AQ334" s="107">
        <f t="shared" si="358"/>
        <v>0</v>
      </c>
      <c r="AR334" s="107">
        <f t="shared" si="358"/>
        <v>0</v>
      </c>
      <c r="AS334" s="107">
        <f t="shared" si="358"/>
        <v>0</v>
      </c>
      <c r="AT334" s="107">
        <f t="shared" si="358"/>
        <v>0</v>
      </c>
      <c r="AU334" s="107">
        <f t="shared" si="358"/>
        <v>0</v>
      </c>
      <c r="AV334" s="107">
        <f t="shared" si="358"/>
        <v>0</v>
      </c>
      <c r="AW334" s="107">
        <f t="shared" si="358"/>
        <v>0</v>
      </c>
      <c r="AX334" s="107">
        <f t="shared" si="358"/>
        <v>0</v>
      </c>
      <c r="AY334" s="107">
        <f t="shared" si="358"/>
        <v>0</v>
      </c>
      <c r="AZ334" s="107">
        <f t="shared" si="358"/>
        <v>0</v>
      </c>
      <c r="BA334" s="107">
        <f t="shared" si="358"/>
        <v>0</v>
      </c>
      <c r="BB334" s="107">
        <f t="shared" si="358"/>
        <v>0</v>
      </c>
      <c r="BC334" s="107">
        <f t="shared" si="358"/>
        <v>0</v>
      </c>
      <c r="BD334" s="107">
        <f t="shared" si="358"/>
        <v>0</v>
      </c>
      <c r="BE334" s="107">
        <f t="shared" si="358"/>
        <v>0</v>
      </c>
      <c r="BF334" s="107">
        <f t="shared" si="358"/>
        <v>0</v>
      </c>
      <c r="BG334" s="107">
        <f t="shared" si="358"/>
        <v>0</v>
      </c>
      <c r="BH334" s="107">
        <f t="shared" si="358"/>
        <v>0</v>
      </c>
      <c r="BI334" s="107">
        <f t="shared" si="358"/>
        <v>0</v>
      </c>
      <c r="BJ334" s="107">
        <f t="shared" si="358"/>
        <v>0</v>
      </c>
      <c r="BK334" s="107">
        <f t="shared" si="358"/>
        <v>0</v>
      </c>
      <c r="BL334" s="107">
        <f t="shared" si="358"/>
        <v>0</v>
      </c>
      <c r="BM334" s="107">
        <f t="shared" si="358"/>
        <v>6913.9892416399998</v>
      </c>
      <c r="BN334" s="107">
        <f t="shared" si="358"/>
        <v>6913.9892416399998</v>
      </c>
      <c r="BO334" s="107">
        <f t="shared" si="358"/>
        <v>6913.9892416399998</v>
      </c>
      <c r="BP334" s="107">
        <f t="shared" ref="BP334:CM334" si="359">BO339</f>
        <v>6913.9892416399998</v>
      </c>
      <c r="BQ334" s="107">
        <f t="shared" si="359"/>
        <v>0</v>
      </c>
      <c r="BR334" s="107">
        <f t="shared" si="359"/>
        <v>0</v>
      </c>
      <c r="BS334" s="107">
        <f t="shared" si="359"/>
        <v>0</v>
      </c>
      <c r="BT334" s="107">
        <f t="shared" si="359"/>
        <v>0</v>
      </c>
      <c r="BU334" s="107">
        <f t="shared" si="359"/>
        <v>0</v>
      </c>
      <c r="BV334" s="107">
        <f t="shared" si="359"/>
        <v>0</v>
      </c>
      <c r="BW334" s="107">
        <f t="shared" si="359"/>
        <v>0</v>
      </c>
      <c r="BX334" s="107">
        <f t="shared" si="359"/>
        <v>0</v>
      </c>
      <c r="BY334" s="107">
        <f t="shared" si="359"/>
        <v>0</v>
      </c>
      <c r="BZ334" s="107">
        <f t="shared" si="359"/>
        <v>0</v>
      </c>
      <c r="CA334" s="107">
        <f t="shared" si="359"/>
        <v>0</v>
      </c>
      <c r="CB334" s="107">
        <f t="shared" si="359"/>
        <v>0</v>
      </c>
      <c r="CC334" s="107">
        <f t="shared" si="359"/>
        <v>0</v>
      </c>
      <c r="CD334" s="107">
        <f t="shared" si="359"/>
        <v>0</v>
      </c>
      <c r="CE334" s="107">
        <f t="shared" si="359"/>
        <v>0</v>
      </c>
      <c r="CF334" s="107">
        <f t="shared" si="359"/>
        <v>0</v>
      </c>
      <c r="CG334" s="107">
        <f t="shared" si="359"/>
        <v>0</v>
      </c>
      <c r="CH334" s="107">
        <f t="shared" si="359"/>
        <v>0</v>
      </c>
      <c r="CI334" s="107">
        <f t="shared" si="359"/>
        <v>0</v>
      </c>
      <c r="CJ334" s="107">
        <f t="shared" si="359"/>
        <v>0</v>
      </c>
      <c r="CK334" s="107">
        <f t="shared" si="359"/>
        <v>0</v>
      </c>
      <c r="CL334" s="107">
        <f t="shared" si="359"/>
        <v>0</v>
      </c>
      <c r="CM334" s="107">
        <f t="shared" si="359"/>
        <v>0</v>
      </c>
    </row>
    <row r="335" spans="1:91" x14ac:dyDescent="0.2">
      <c r="A335" s="113"/>
      <c r="B335" s="108" t="s">
        <v>252</v>
      </c>
      <c r="C335" s="108"/>
      <c r="D335" s="251">
        <v>0</v>
      </c>
      <c r="E335" s="251">
        <v>0</v>
      </c>
      <c r="F335" s="251">
        <v>0</v>
      </c>
      <c r="G335" s="251">
        <v>0</v>
      </c>
      <c r="H335" s="251">
        <v>0</v>
      </c>
      <c r="I335" s="251">
        <v>0</v>
      </c>
      <c r="J335" s="251">
        <v>0</v>
      </c>
      <c r="K335" s="251">
        <v>0</v>
      </c>
      <c r="L335" s="251">
        <v>0</v>
      </c>
      <c r="M335" s="251">
        <v>0</v>
      </c>
      <c r="N335" s="251">
        <v>0</v>
      </c>
      <c r="O335" s="251">
        <v>0</v>
      </c>
      <c r="P335" s="251">
        <v>0</v>
      </c>
      <c r="Q335" s="251">
        <v>0</v>
      </c>
      <c r="R335" s="251">
        <v>0</v>
      </c>
      <c r="S335" s="251">
        <v>0</v>
      </c>
      <c r="T335" s="251">
        <v>0</v>
      </c>
      <c r="U335" s="251">
        <v>0</v>
      </c>
      <c r="V335" s="251">
        <v>0</v>
      </c>
      <c r="W335" s="251">
        <v>0</v>
      </c>
      <c r="X335" s="251">
        <v>0</v>
      </c>
      <c r="Y335" s="251">
        <v>0</v>
      </c>
      <c r="Z335" s="251">
        <v>0</v>
      </c>
      <c r="AA335" s="251">
        <v>0</v>
      </c>
      <c r="AB335" s="251">
        <v>0</v>
      </c>
      <c r="AC335" s="251">
        <v>0</v>
      </c>
      <c r="AD335" s="251">
        <v>0</v>
      </c>
      <c r="AE335" s="251">
        <v>0</v>
      </c>
      <c r="AF335" s="251">
        <v>0</v>
      </c>
      <c r="AG335" s="251">
        <v>0</v>
      </c>
      <c r="AH335" s="251">
        <v>0</v>
      </c>
      <c r="AI335" s="251">
        <v>0</v>
      </c>
      <c r="AJ335" s="251">
        <v>0</v>
      </c>
      <c r="AK335" s="251">
        <v>0</v>
      </c>
      <c r="AL335" s="251">
        <v>0</v>
      </c>
      <c r="AM335" s="251">
        <v>0</v>
      </c>
      <c r="AN335" s="251">
        <v>0</v>
      </c>
      <c r="AO335" s="251">
        <v>0</v>
      </c>
      <c r="AP335" s="251">
        <v>0</v>
      </c>
      <c r="AQ335" s="251">
        <v>0</v>
      </c>
      <c r="AR335" s="251">
        <v>0</v>
      </c>
      <c r="AS335" s="251">
        <v>0</v>
      </c>
      <c r="AT335" s="251">
        <v>0</v>
      </c>
      <c r="AU335" s="251">
        <v>0</v>
      </c>
      <c r="AV335" s="251">
        <v>0</v>
      </c>
      <c r="AW335" s="251">
        <v>0</v>
      </c>
      <c r="AX335" s="251">
        <v>0</v>
      </c>
      <c r="AY335" s="251">
        <v>0</v>
      </c>
      <c r="AZ335" s="251">
        <v>0</v>
      </c>
      <c r="BA335" s="251">
        <v>0</v>
      </c>
      <c r="BB335" s="251">
        <v>0</v>
      </c>
      <c r="BC335" s="251">
        <v>0</v>
      </c>
      <c r="BD335" s="251">
        <v>0</v>
      </c>
      <c r="BE335" s="251">
        <v>0</v>
      </c>
      <c r="BF335" s="251">
        <v>0</v>
      </c>
      <c r="BG335" s="251">
        <v>0</v>
      </c>
      <c r="BH335" s="251">
        <v>0</v>
      </c>
      <c r="BI335" s="251">
        <v>0</v>
      </c>
      <c r="BJ335" s="251">
        <v>0</v>
      </c>
      <c r="BK335" s="251">
        <v>0</v>
      </c>
      <c r="BL335" s="251">
        <v>0</v>
      </c>
      <c r="BM335" s="251">
        <v>0</v>
      </c>
      <c r="BN335" s="251">
        <v>0</v>
      </c>
      <c r="BO335" s="251">
        <v>0</v>
      </c>
      <c r="BP335" s="251">
        <v>-6913.9892416399998</v>
      </c>
      <c r="BQ335" s="251">
        <v>0</v>
      </c>
      <c r="BR335" s="251">
        <v>0</v>
      </c>
      <c r="BS335" s="251">
        <v>0</v>
      </c>
      <c r="BT335" s="251">
        <v>0</v>
      </c>
      <c r="BU335" s="251">
        <v>0</v>
      </c>
      <c r="BV335" s="251">
        <v>0</v>
      </c>
      <c r="BW335" s="251">
        <v>0</v>
      </c>
      <c r="BX335" s="251">
        <v>0</v>
      </c>
      <c r="BY335" s="251">
        <v>0</v>
      </c>
      <c r="BZ335" s="251">
        <v>0</v>
      </c>
      <c r="CA335" s="251">
        <v>0</v>
      </c>
      <c r="CB335" s="251">
        <v>0</v>
      </c>
      <c r="CC335" s="251">
        <v>0</v>
      </c>
      <c r="CD335" s="251">
        <v>0</v>
      </c>
      <c r="CE335" s="251">
        <v>0</v>
      </c>
      <c r="CF335" s="251">
        <v>0</v>
      </c>
      <c r="CG335" s="251">
        <v>0</v>
      </c>
      <c r="CH335" s="251">
        <v>0</v>
      </c>
      <c r="CI335" s="115">
        <v>0</v>
      </c>
      <c r="CJ335" s="115"/>
      <c r="CK335" s="115"/>
      <c r="CL335" s="251"/>
      <c r="CM335" s="251"/>
    </row>
    <row r="336" spans="1:91" x14ac:dyDescent="0.2">
      <c r="A336" s="113"/>
      <c r="B336" s="108" t="s">
        <v>281</v>
      </c>
      <c r="C336" s="108"/>
      <c r="D336" s="251">
        <v>0</v>
      </c>
      <c r="E336" s="251">
        <v>0</v>
      </c>
      <c r="F336" s="251">
        <v>0</v>
      </c>
      <c r="G336" s="251">
        <v>0</v>
      </c>
      <c r="H336" s="251">
        <v>0</v>
      </c>
      <c r="I336" s="251">
        <v>0</v>
      </c>
      <c r="J336" s="251">
        <v>0</v>
      </c>
      <c r="K336" s="251">
        <v>0</v>
      </c>
      <c r="L336" s="251">
        <v>0</v>
      </c>
      <c r="M336" s="251">
        <v>0</v>
      </c>
      <c r="N336" s="251">
        <v>0</v>
      </c>
      <c r="O336" s="251">
        <v>0</v>
      </c>
      <c r="P336" s="251">
        <v>0</v>
      </c>
      <c r="Q336" s="251">
        <v>0</v>
      </c>
      <c r="R336" s="251">
        <v>0</v>
      </c>
      <c r="S336" s="251">
        <v>0</v>
      </c>
      <c r="T336" s="251">
        <v>0</v>
      </c>
      <c r="U336" s="251">
        <v>0</v>
      </c>
      <c r="V336" s="251">
        <v>0</v>
      </c>
      <c r="W336" s="251">
        <v>0</v>
      </c>
      <c r="X336" s="251">
        <v>0</v>
      </c>
      <c r="Y336" s="251">
        <v>0</v>
      </c>
      <c r="Z336" s="251">
        <v>0</v>
      </c>
      <c r="AA336" s="251">
        <v>0</v>
      </c>
      <c r="AB336" s="251">
        <v>0</v>
      </c>
      <c r="AC336" s="251">
        <v>0</v>
      </c>
      <c r="AD336" s="251">
        <v>0</v>
      </c>
      <c r="AE336" s="251">
        <v>0</v>
      </c>
      <c r="AF336" s="251">
        <v>0</v>
      </c>
      <c r="AG336" s="251">
        <v>0</v>
      </c>
      <c r="AH336" s="251">
        <v>0</v>
      </c>
      <c r="AI336" s="251">
        <v>0</v>
      </c>
      <c r="AJ336" s="251">
        <v>0</v>
      </c>
      <c r="AK336" s="251">
        <v>0</v>
      </c>
      <c r="AL336" s="251">
        <v>0</v>
      </c>
      <c r="AM336" s="251">
        <v>0</v>
      </c>
      <c r="AN336" s="251">
        <v>0</v>
      </c>
      <c r="AO336" s="251">
        <v>0</v>
      </c>
      <c r="AP336" s="251">
        <v>0</v>
      </c>
      <c r="AQ336" s="251">
        <v>0</v>
      </c>
      <c r="AR336" s="251">
        <v>0</v>
      </c>
      <c r="AS336" s="251">
        <v>0</v>
      </c>
      <c r="AT336" s="251">
        <v>0</v>
      </c>
      <c r="AU336" s="251">
        <v>0</v>
      </c>
      <c r="AV336" s="251">
        <v>0</v>
      </c>
      <c r="AW336" s="251">
        <v>0</v>
      </c>
      <c r="AX336" s="251">
        <v>0</v>
      </c>
      <c r="AY336" s="251">
        <v>0</v>
      </c>
      <c r="AZ336" s="251">
        <v>0</v>
      </c>
      <c r="BA336" s="251">
        <v>0</v>
      </c>
      <c r="BB336" s="251">
        <v>0</v>
      </c>
      <c r="BC336" s="251">
        <v>0</v>
      </c>
      <c r="BD336" s="251">
        <v>0</v>
      </c>
      <c r="BE336" s="251">
        <v>0</v>
      </c>
      <c r="BF336" s="251">
        <v>0</v>
      </c>
      <c r="BG336" s="251">
        <v>0</v>
      </c>
      <c r="BH336" s="251">
        <v>0</v>
      </c>
      <c r="BI336" s="251">
        <v>0</v>
      </c>
      <c r="BJ336" s="251">
        <v>0</v>
      </c>
      <c r="BK336" s="251">
        <v>0</v>
      </c>
      <c r="BL336" s="251">
        <v>6913.9892416399998</v>
      </c>
      <c r="BM336" s="251">
        <v>0</v>
      </c>
      <c r="BN336" s="251">
        <v>0</v>
      </c>
      <c r="BO336" s="251">
        <v>0</v>
      </c>
      <c r="BP336" s="251">
        <v>0</v>
      </c>
      <c r="BQ336" s="251">
        <v>0</v>
      </c>
      <c r="BR336" s="251">
        <v>0</v>
      </c>
      <c r="BS336" s="251">
        <v>0</v>
      </c>
      <c r="BT336" s="251">
        <v>0</v>
      </c>
      <c r="BU336" s="251">
        <v>0</v>
      </c>
      <c r="BV336" s="251">
        <v>0</v>
      </c>
      <c r="BW336" s="251">
        <v>0</v>
      </c>
      <c r="BX336" s="251">
        <v>0</v>
      </c>
      <c r="BY336" s="251">
        <v>0</v>
      </c>
      <c r="BZ336" s="251">
        <v>0</v>
      </c>
      <c r="CA336" s="251">
        <v>0</v>
      </c>
      <c r="CB336" s="251">
        <v>0</v>
      </c>
      <c r="CC336" s="251">
        <v>0</v>
      </c>
      <c r="CD336" s="251">
        <v>0</v>
      </c>
      <c r="CE336" s="251">
        <v>0</v>
      </c>
      <c r="CF336" s="251">
        <v>0</v>
      </c>
      <c r="CG336" s="251">
        <v>0</v>
      </c>
      <c r="CH336" s="251">
        <v>0</v>
      </c>
      <c r="CI336" s="115">
        <v>0</v>
      </c>
      <c r="CJ336" s="115"/>
      <c r="CK336" s="115"/>
      <c r="CL336" s="251"/>
      <c r="CM336" s="251"/>
    </row>
    <row r="337" spans="1:91" x14ac:dyDescent="0.2">
      <c r="A337" s="108"/>
      <c r="B337" s="108" t="s">
        <v>264</v>
      </c>
      <c r="C337" s="116"/>
      <c r="D337" s="251">
        <v>0</v>
      </c>
      <c r="E337" s="251">
        <v>0</v>
      </c>
      <c r="F337" s="251">
        <v>0</v>
      </c>
      <c r="G337" s="251">
        <v>0</v>
      </c>
      <c r="H337" s="251">
        <v>0</v>
      </c>
      <c r="I337" s="251">
        <v>0</v>
      </c>
      <c r="J337" s="251">
        <v>0</v>
      </c>
      <c r="K337" s="251">
        <v>0</v>
      </c>
      <c r="L337" s="251">
        <v>0</v>
      </c>
      <c r="M337" s="251">
        <v>0</v>
      </c>
      <c r="N337" s="251">
        <v>0</v>
      </c>
      <c r="O337" s="251">
        <v>0</v>
      </c>
      <c r="P337" s="251">
        <v>0</v>
      </c>
      <c r="Q337" s="251">
        <v>0</v>
      </c>
      <c r="R337" s="251">
        <v>0</v>
      </c>
      <c r="S337" s="251">
        <v>0</v>
      </c>
      <c r="T337" s="251">
        <v>0</v>
      </c>
      <c r="U337" s="251">
        <v>0</v>
      </c>
      <c r="V337" s="251">
        <v>0</v>
      </c>
      <c r="W337" s="251">
        <v>0</v>
      </c>
      <c r="X337" s="251">
        <v>0</v>
      </c>
      <c r="Y337" s="251">
        <v>0</v>
      </c>
      <c r="Z337" s="251">
        <v>0</v>
      </c>
      <c r="AA337" s="251">
        <v>0</v>
      </c>
      <c r="AB337" s="251">
        <v>0</v>
      </c>
      <c r="AC337" s="251">
        <v>0</v>
      </c>
      <c r="AD337" s="251">
        <v>0</v>
      </c>
      <c r="AE337" s="251">
        <v>0</v>
      </c>
      <c r="AF337" s="251">
        <v>0</v>
      </c>
      <c r="AG337" s="251">
        <v>0</v>
      </c>
      <c r="AH337" s="251">
        <v>0</v>
      </c>
      <c r="AI337" s="251">
        <v>0</v>
      </c>
      <c r="AJ337" s="251">
        <v>0</v>
      </c>
      <c r="AK337" s="251">
        <v>0</v>
      </c>
      <c r="AL337" s="251">
        <v>0</v>
      </c>
      <c r="AM337" s="251">
        <v>0</v>
      </c>
      <c r="AN337" s="251">
        <v>0</v>
      </c>
      <c r="AO337" s="251">
        <v>0</v>
      </c>
      <c r="AP337" s="251">
        <v>0</v>
      </c>
      <c r="AQ337" s="251">
        <v>0</v>
      </c>
      <c r="AR337" s="251">
        <v>0</v>
      </c>
      <c r="AS337" s="251">
        <v>0</v>
      </c>
      <c r="AT337" s="251">
        <v>0</v>
      </c>
      <c r="AU337" s="251">
        <v>0</v>
      </c>
      <c r="AV337" s="251">
        <v>0</v>
      </c>
      <c r="AW337" s="251">
        <v>0</v>
      </c>
      <c r="AX337" s="251">
        <v>0</v>
      </c>
      <c r="AY337" s="251">
        <v>0</v>
      </c>
      <c r="AZ337" s="251">
        <v>0</v>
      </c>
      <c r="BA337" s="251">
        <v>0</v>
      </c>
      <c r="BB337" s="251">
        <v>0</v>
      </c>
      <c r="BC337" s="251">
        <v>0</v>
      </c>
      <c r="BD337" s="251">
        <v>0</v>
      </c>
      <c r="BE337" s="251">
        <v>0</v>
      </c>
      <c r="BF337" s="251">
        <v>0</v>
      </c>
      <c r="BG337" s="251">
        <v>0</v>
      </c>
      <c r="BH337" s="251">
        <v>0</v>
      </c>
      <c r="BI337" s="251">
        <v>0</v>
      </c>
      <c r="BJ337" s="251">
        <v>0</v>
      </c>
      <c r="BK337" s="251">
        <v>0</v>
      </c>
      <c r="BL337" s="251">
        <v>0</v>
      </c>
      <c r="BM337" s="251">
        <v>0</v>
      </c>
      <c r="BN337" s="251">
        <v>0</v>
      </c>
      <c r="BO337" s="251">
        <v>0</v>
      </c>
      <c r="BP337" s="251">
        <v>0</v>
      </c>
      <c r="BQ337" s="251">
        <v>0</v>
      </c>
      <c r="BR337" s="251">
        <v>0</v>
      </c>
      <c r="BS337" s="251">
        <v>0</v>
      </c>
      <c r="BT337" s="251">
        <v>0</v>
      </c>
      <c r="BU337" s="251">
        <v>0</v>
      </c>
      <c r="BV337" s="251">
        <v>0</v>
      </c>
      <c r="BW337" s="251">
        <v>0</v>
      </c>
      <c r="BX337" s="251">
        <v>0</v>
      </c>
      <c r="BY337" s="251">
        <v>0</v>
      </c>
      <c r="BZ337" s="251">
        <v>0</v>
      </c>
      <c r="CA337" s="251">
        <v>0</v>
      </c>
      <c r="CB337" s="251">
        <v>0</v>
      </c>
      <c r="CC337" s="251">
        <v>0</v>
      </c>
      <c r="CD337" s="251">
        <v>0</v>
      </c>
      <c r="CE337" s="251">
        <v>0</v>
      </c>
      <c r="CF337" s="251">
        <v>0</v>
      </c>
      <c r="CG337" s="251">
        <v>0</v>
      </c>
      <c r="CH337" s="251">
        <v>0</v>
      </c>
      <c r="CI337" s="115">
        <v>0</v>
      </c>
      <c r="CJ337" s="115"/>
      <c r="CK337" s="115"/>
      <c r="CL337" s="251"/>
      <c r="CM337" s="251"/>
    </row>
    <row r="338" spans="1:91" x14ac:dyDescent="0.2">
      <c r="B338" s="39" t="s">
        <v>254</v>
      </c>
      <c r="D338" s="110">
        <f t="shared" ref="D338:AI338" si="360">SUM(D335:D337)</f>
        <v>0</v>
      </c>
      <c r="E338" s="110">
        <f t="shared" si="360"/>
        <v>0</v>
      </c>
      <c r="F338" s="110">
        <f t="shared" si="360"/>
        <v>0</v>
      </c>
      <c r="G338" s="110">
        <f t="shared" si="360"/>
        <v>0</v>
      </c>
      <c r="H338" s="110">
        <f t="shared" si="360"/>
        <v>0</v>
      </c>
      <c r="I338" s="110">
        <f t="shared" si="360"/>
        <v>0</v>
      </c>
      <c r="J338" s="110">
        <f t="shared" si="360"/>
        <v>0</v>
      </c>
      <c r="K338" s="110">
        <f t="shared" si="360"/>
        <v>0</v>
      </c>
      <c r="L338" s="110">
        <f t="shared" si="360"/>
        <v>0</v>
      </c>
      <c r="M338" s="110">
        <f t="shared" si="360"/>
        <v>0</v>
      </c>
      <c r="N338" s="110">
        <f t="shared" si="360"/>
        <v>0</v>
      </c>
      <c r="O338" s="110">
        <f t="shared" si="360"/>
        <v>0</v>
      </c>
      <c r="P338" s="110">
        <f t="shared" si="360"/>
        <v>0</v>
      </c>
      <c r="Q338" s="110">
        <f t="shared" si="360"/>
        <v>0</v>
      </c>
      <c r="R338" s="110">
        <f t="shared" si="360"/>
        <v>0</v>
      </c>
      <c r="S338" s="110">
        <f t="shared" si="360"/>
        <v>0</v>
      </c>
      <c r="T338" s="110">
        <f t="shared" si="360"/>
        <v>0</v>
      </c>
      <c r="U338" s="110">
        <f t="shared" si="360"/>
        <v>0</v>
      </c>
      <c r="V338" s="110">
        <f t="shared" si="360"/>
        <v>0</v>
      </c>
      <c r="W338" s="110">
        <f t="shared" si="360"/>
        <v>0</v>
      </c>
      <c r="X338" s="110">
        <f t="shared" si="360"/>
        <v>0</v>
      </c>
      <c r="Y338" s="110">
        <f t="shared" si="360"/>
        <v>0</v>
      </c>
      <c r="Z338" s="110">
        <f t="shared" si="360"/>
        <v>0</v>
      </c>
      <c r="AA338" s="110">
        <f t="shared" si="360"/>
        <v>0</v>
      </c>
      <c r="AB338" s="110">
        <f t="shared" si="360"/>
        <v>0</v>
      </c>
      <c r="AC338" s="110">
        <f t="shared" si="360"/>
        <v>0</v>
      </c>
      <c r="AD338" s="110">
        <f t="shared" si="360"/>
        <v>0</v>
      </c>
      <c r="AE338" s="110">
        <f t="shared" si="360"/>
        <v>0</v>
      </c>
      <c r="AF338" s="110">
        <f t="shared" si="360"/>
        <v>0</v>
      </c>
      <c r="AG338" s="110">
        <f t="shared" si="360"/>
        <v>0</v>
      </c>
      <c r="AH338" s="110">
        <f t="shared" si="360"/>
        <v>0</v>
      </c>
      <c r="AI338" s="110">
        <f t="shared" si="360"/>
        <v>0</v>
      </c>
      <c r="AJ338" s="110">
        <f t="shared" ref="AJ338:BO338" si="361">SUM(AJ335:AJ337)</f>
        <v>0</v>
      </c>
      <c r="AK338" s="110">
        <f t="shared" si="361"/>
        <v>0</v>
      </c>
      <c r="AL338" s="110">
        <f t="shared" si="361"/>
        <v>0</v>
      </c>
      <c r="AM338" s="110">
        <f t="shared" si="361"/>
        <v>0</v>
      </c>
      <c r="AN338" s="110">
        <f t="shared" si="361"/>
        <v>0</v>
      </c>
      <c r="AO338" s="110">
        <f t="shared" si="361"/>
        <v>0</v>
      </c>
      <c r="AP338" s="110">
        <f t="shared" si="361"/>
        <v>0</v>
      </c>
      <c r="AQ338" s="110">
        <f t="shared" si="361"/>
        <v>0</v>
      </c>
      <c r="AR338" s="110">
        <f t="shared" si="361"/>
        <v>0</v>
      </c>
      <c r="AS338" s="110">
        <f t="shared" si="361"/>
        <v>0</v>
      </c>
      <c r="AT338" s="110">
        <f t="shared" si="361"/>
        <v>0</v>
      </c>
      <c r="AU338" s="110">
        <f t="shared" si="361"/>
        <v>0</v>
      </c>
      <c r="AV338" s="110">
        <f t="shared" si="361"/>
        <v>0</v>
      </c>
      <c r="AW338" s="110">
        <f t="shared" si="361"/>
        <v>0</v>
      </c>
      <c r="AX338" s="110">
        <f t="shared" si="361"/>
        <v>0</v>
      </c>
      <c r="AY338" s="110">
        <f t="shared" si="361"/>
        <v>0</v>
      </c>
      <c r="AZ338" s="110">
        <f t="shared" si="361"/>
        <v>0</v>
      </c>
      <c r="BA338" s="110">
        <f t="shared" si="361"/>
        <v>0</v>
      </c>
      <c r="BB338" s="110">
        <f t="shared" si="361"/>
        <v>0</v>
      </c>
      <c r="BC338" s="110">
        <f t="shared" si="361"/>
        <v>0</v>
      </c>
      <c r="BD338" s="110">
        <f t="shared" si="361"/>
        <v>0</v>
      </c>
      <c r="BE338" s="110">
        <f t="shared" si="361"/>
        <v>0</v>
      </c>
      <c r="BF338" s="110">
        <f t="shared" si="361"/>
        <v>0</v>
      </c>
      <c r="BG338" s="110">
        <f t="shared" si="361"/>
        <v>0</v>
      </c>
      <c r="BH338" s="110">
        <f t="shared" si="361"/>
        <v>0</v>
      </c>
      <c r="BI338" s="110">
        <f t="shared" si="361"/>
        <v>0</v>
      </c>
      <c r="BJ338" s="110">
        <f t="shared" si="361"/>
        <v>0</v>
      </c>
      <c r="BK338" s="110">
        <f t="shared" si="361"/>
        <v>0</v>
      </c>
      <c r="BL338" s="110">
        <f t="shared" si="361"/>
        <v>6913.9892416399998</v>
      </c>
      <c r="BM338" s="110">
        <f t="shared" si="361"/>
        <v>0</v>
      </c>
      <c r="BN338" s="110">
        <f t="shared" si="361"/>
        <v>0</v>
      </c>
      <c r="BO338" s="110">
        <f t="shared" si="361"/>
        <v>0</v>
      </c>
      <c r="BP338" s="110">
        <f t="shared" ref="BP338:CM338" si="362">SUM(BP335:BP337)</f>
        <v>-6913.9892416399998</v>
      </c>
      <c r="BQ338" s="110">
        <f t="shared" si="362"/>
        <v>0</v>
      </c>
      <c r="BR338" s="110">
        <f t="shared" si="362"/>
        <v>0</v>
      </c>
      <c r="BS338" s="110">
        <f t="shared" si="362"/>
        <v>0</v>
      </c>
      <c r="BT338" s="110">
        <f t="shared" si="362"/>
        <v>0</v>
      </c>
      <c r="BU338" s="110">
        <f t="shared" si="362"/>
        <v>0</v>
      </c>
      <c r="BV338" s="110">
        <f t="shared" si="362"/>
        <v>0</v>
      </c>
      <c r="BW338" s="110">
        <f t="shared" si="362"/>
        <v>0</v>
      </c>
      <c r="BX338" s="110">
        <f t="shared" si="362"/>
        <v>0</v>
      </c>
      <c r="BY338" s="110">
        <f t="shared" si="362"/>
        <v>0</v>
      </c>
      <c r="BZ338" s="110">
        <f t="shared" si="362"/>
        <v>0</v>
      </c>
      <c r="CA338" s="110">
        <f t="shared" si="362"/>
        <v>0</v>
      </c>
      <c r="CB338" s="110">
        <f t="shared" si="362"/>
        <v>0</v>
      </c>
      <c r="CC338" s="110">
        <f t="shared" si="362"/>
        <v>0</v>
      </c>
      <c r="CD338" s="110">
        <f t="shared" si="362"/>
        <v>0</v>
      </c>
      <c r="CE338" s="110">
        <f t="shared" si="362"/>
        <v>0</v>
      </c>
      <c r="CF338" s="110">
        <f t="shared" si="362"/>
        <v>0</v>
      </c>
      <c r="CG338" s="110">
        <f t="shared" si="362"/>
        <v>0</v>
      </c>
      <c r="CH338" s="110">
        <f t="shared" si="362"/>
        <v>0</v>
      </c>
      <c r="CI338" s="110">
        <f t="shared" si="362"/>
        <v>0</v>
      </c>
      <c r="CJ338" s="110">
        <f t="shared" si="362"/>
        <v>0</v>
      </c>
      <c r="CK338" s="110">
        <f t="shared" si="362"/>
        <v>0</v>
      </c>
      <c r="CL338" s="110">
        <f t="shared" si="362"/>
        <v>0</v>
      </c>
      <c r="CM338" s="110">
        <f t="shared" si="362"/>
        <v>0</v>
      </c>
    </row>
    <row r="339" spans="1:91" x14ac:dyDescent="0.2">
      <c r="B339" s="39" t="s">
        <v>255</v>
      </c>
      <c r="D339" s="107">
        <f t="shared" ref="D339:AI339" si="363">D334+D338</f>
        <v>0</v>
      </c>
      <c r="E339" s="107">
        <f t="shared" si="363"/>
        <v>0</v>
      </c>
      <c r="F339" s="107">
        <f t="shared" si="363"/>
        <v>0</v>
      </c>
      <c r="G339" s="107">
        <f t="shared" si="363"/>
        <v>0</v>
      </c>
      <c r="H339" s="107">
        <f t="shared" si="363"/>
        <v>0</v>
      </c>
      <c r="I339" s="107">
        <f t="shared" si="363"/>
        <v>0</v>
      </c>
      <c r="J339" s="107">
        <f t="shared" si="363"/>
        <v>0</v>
      </c>
      <c r="K339" s="107">
        <f t="shared" si="363"/>
        <v>0</v>
      </c>
      <c r="L339" s="107">
        <f t="shared" si="363"/>
        <v>0</v>
      </c>
      <c r="M339" s="107">
        <f t="shared" si="363"/>
        <v>0</v>
      </c>
      <c r="N339" s="107">
        <f t="shared" si="363"/>
        <v>0</v>
      </c>
      <c r="O339" s="107">
        <f t="shared" si="363"/>
        <v>0</v>
      </c>
      <c r="P339" s="107">
        <f t="shared" si="363"/>
        <v>0</v>
      </c>
      <c r="Q339" s="107">
        <f t="shared" si="363"/>
        <v>0</v>
      </c>
      <c r="R339" s="107">
        <f t="shared" si="363"/>
        <v>0</v>
      </c>
      <c r="S339" s="107">
        <f t="shared" si="363"/>
        <v>0</v>
      </c>
      <c r="T339" s="107">
        <f t="shared" si="363"/>
        <v>0</v>
      </c>
      <c r="U339" s="107">
        <f t="shared" si="363"/>
        <v>0</v>
      </c>
      <c r="V339" s="107">
        <f t="shared" si="363"/>
        <v>0</v>
      </c>
      <c r="W339" s="107">
        <f t="shared" si="363"/>
        <v>0</v>
      </c>
      <c r="X339" s="107">
        <f t="shared" si="363"/>
        <v>0</v>
      </c>
      <c r="Y339" s="107">
        <f t="shared" si="363"/>
        <v>0</v>
      </c>
      <c r="Z339" s="107">
        <f t="shared" si="363"/>
        <v>0</v>
      </c>
      <c r="AA339" s="107">
        <f t="shared" si="363"/>
        <v>0</v>
      </c>
      <c r="AB339" s="107">
        <f t="shared" si="363"/>
        <v>0</v>
      </c>
      <c r="AC339" s="107">
        <f t="shared" si="363"/>
        <v>0</v>
      </c>
      <c r="AD339" s="107">
        <f t="shared" si="363"/>
        <v>0</v>
      </c>
      <c r="AE339" s="107">
        <f t="shared" si="363"/>
        <v>0</v>
      </c>
      <c r="AF339" s="107">
        <f t="shared" si="363"/>
        <v>0</v>
      </c>
      <c r="AG339" s="107">
        <f t="shared" si="363"/>
        <v>0</v>
      </c>
      <c r="AH339" s="107">
        <f t="shared" si="363"/>
        <v>0</v>
      </c>
      <c r="AI339" s="107">
        <f t="shared" si="363"/>
        <v>0</v>
      </c>
      <c r="AJ339" s="107">
        <f t="shared" ref="AJ339:BO339" si="364">AJ334+AJ338</f>
        <v>0</v>
      </c>
      <c r="AK339" s="107">
        <f t="shared" si="364"/>
        <v>0</v>
      </c>
      <c r="AL339" s="107">
        <f t="shared" si="364"/>
        <v>0</v>
      </c>
      <c r="AM339" s="107">
        <f t="shared" si="364"/>
        <v>0</v>
      </c>
      <c r="AN339" s="107">
        <f t="shared" si="364"/>
        <v>0</v>
      </c>
      <c r="AO339" s="107">
        <f t="shared" si="364"/>
        <v>0</v>
      </c>
      <c r="AP339" s="107">
        <f t="shared" si="364"/>
        <v>0</v>
      </c>
      <c r="AQ339" s="107">
        <f t="shared" si="364"/>
        <v>0</v>
      </c>
      <c r="AR339" s="107">
        <f t="shared" si="364"/>
        <v>0</v>
      </c>
      <c r="AS339" s="107">
        <f t="shared" si="364"/>
        <v>0</v>
      </c>
      <c r="AT339" s="107">
        <f t="shared" si="364"/>
        <v>0</v>
      </c>
      <c r="AU339" s="107">
        <f t="shared" si="364"/>
        <v>0</v>
      </c>
      <c r="AV339" s="107">
        <f t="shared" si="364"/>
        <v>0</v>
      </c>
      <c r="AW339" s="107">
        <f t="shared" si="364"/>
        <v>0</v>
      </c>
      <c r="AX339" s="107">
        <f t="shared" si="364"/>
        <v>0</v>
      </c>
      <c r="AY339" s="107">
        <f t="shared" si="364"/>
        <v>0</v>
      </c>
      <c r="AZ339" s="107">
        <f t="shared" si="364"/>
        <v>0</v>
      </c>
      <c r="BA339" s="107">
        <f t="shared" si="364"/>
        <v>0</v>
      </c>
      <c r="BB339" s="107">
        <f t="shared" si="364"/>
        <v>0</v>
      </c>
      <c r="BC339" s="107">
        <f t="shared" si="364"/>
        <v>0</v>
      </c>
      <c r="BD339" s="107">
        <f t="shared" si="364"/>
        <v>0</v>
      </c>
      <c r="BE339" s="107">
        <f t="shared" si="364"/>
        <v>0</v>
      </c>
      <c r="BF339" s="107">
        <f t="shared" si="364"/>
        <v>0</v>
      </c>
      <c r="BG339" s="107">
        <f t="shared" si="364"/>
        <v>0</v>
      </c>
      <c r="BH339" s="107">
        <f t="shared" si="364"/>
        <v>0</v>
      </c>
      <c r="BI339" s="107">
        <f t="shared" si="364"/>
        <v>0</v>
      </c>
      <c r="BJ339" s="107">
        <f t="shared" si="364"/>
        <v>0</v>
      </c>
      <c r="BK339" s="107">
        <f t="shared" si="364"/>
        <v>0</v>
      </c>
      <c r="BL339" s="107">
        <f t="shared" si="364"/>
        <v>6913.9892416399998</v>
      </c>
      <c r="BM339" s="107">
        <f t="shared" si="364"/>
        <v>6913.9892416399998</v>
      </c>
      <c r="BN339" s="107">
        <f t="shared" si="364"/>
        <v>6913.9892416399998</v>
      </c>
      <c r="BO339" s="107">
        <f t="shared" si="364"/>
        <v>6913.9892416399998</v>
      </c>
      <c r="BP339" s="107">
        <f t="shared" ref="BP339:CM339" si="365">BP334+BP338</f>
        <v>0</v>
      </c>
      <c r="BQ339" s="107">
        <f t="shared" si="365"/>
        <v>0</v>
      </c>
      <c r="BR339" s="107">
        <f t="shared" si="365"/>
        <v>0</v>
      </c>
      <c r="BS339" s="107">
        <f t="shared" si="365"/>
        <v>0</v>
      </c>
      <c r="BT339" s="107">
        <f t="shared" si="365"/>
        <v>0</v>
      </c>
      <c r="BU339" s="107">
        <f t="shared" si="365"/>
        <v>0</v>
      </c>
      <c r="BV339" s="107">
        <f t="shared" si="365"/>
        <v>0</v>
      </c>
      <c r="BW339" s="107">
        <f t="shared" si="365"/>
        <v>0</v>
      </c>
      <c r="BX339" s="107">
        <f t="shared" si="365"/>
        <v>0</v>
      </c>
      <c r="BY339" s="107">
        <f t="shared" si="365"/>
        <v>0</v>
      </c>
      <c r="BZ339" s="107">
        <f t="shared" si="365"/>
        <v>0</v>
      </c>
      <c r="CA339" s="107">
        <f t="shared" si="365"/>
        <v>0</v>
      </c>
      <c r="CB339" s="107">
        <f t="shared" si="365"/>
        <v>0</v>
      </c>
      <c r="CC339" s="107">
        <f t="shared" si="365"/>
        <v>0</v>
      </c>
      <c r="CD339" s="107">
        <f t="shared" si="365"/>
        <v>0</v>
      </c>
      <c r="CE339" s="107">
        <f t="shared" si="365"/>
        <v>0</v>
      </c>
      <c r="CF339" s="107">
        <f t="shared" si="365"/>
        <v>0</v>
      </c>
      <c r="CG339" s="107">
        <f t="shared" si="365"/>
        <v>0</v>
      </c>
      <c r="CH339" s="107">
        <f t="shared" si="365"/>
        <v>0</v>
      </c>
      <c r="CI339" s="107">
        <f t="shared" si="365"/>
        <v>0</v>
      </c>
      <c r="CJ339" s="107">
        <f t="shared" si="365"/>
        <v>0</v>
      </c>
      <c r="CK339" s="107">
        <f t="shared" si="365"/>
        <v>0</v>
      </c>
      <c r="CL339" s="107">
        <f t="shared" si="365"/>
        <v>0</v>
      </c>
      <c r="CM339" s="107">
        <f t="shared" si="365"/>
        <v>0</v>
      </c>
    </row>
    <row r="340" spans="1:91" x14ac:dyDescent="0.2"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  <c r="BV340" s="106"/>
      <c r="BW340" s="106"/>
      <c r="BX340" s="106"/>
      <c r="BY340" s="106"/>
      <c r="BZ340" s="106"/>
      <c r="CA340" s="106"/>
      <c r="CB340" s="106"/>
      <c r="CC340" s="106"/>
      <c r="CD340" s="106"/>
      <c r="CE340" s="106"/>
      <c r="CF340" s="106"/>
      <c r="CG340" s="106"/>
      <c r="CH340" s="106"/>
      <c r="CI340" s="107"/>
      <c r="CJ340" s="107"/>
      <c r="CK340" s="107"/>
      <c r="CL340" s="107"/>
      <c r="CM340" s="107"/>
    </row>
    <row r="341" spans="1:91" x14ac:dyDescent="0.2">
      <c r="A341" s="98" t="s">
        <v>271</v>
      </c>
      <c r="C341" s="106">
        <v>18237341</v>
      </c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8"/>
      <c r="AP341" s="108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108"/>
      <c r="BB341" s="108"/>
      <c r="BC341" s="108"/>
      <c r="BD341" s="108"/>
      <c r="BE341" s="108"/>
      <c r="BF341" s="108"/>
      <c r="BG341" s="108"/>
      <c r="BH341" s="108"/>
      <c r="BI341" s="108"/>
      <c r="BJ341" s="108"/>
      <c r="BK341" s="108"/>
      <c r="BL341" s="108"/>
      <c r="BM341" s="108"/>
      <c r="BN341" s="108"/>
      <c r="BO341" s="108"/>
      <c r="BP341" s="108"/>
      <c r="BQ341" s="108"/>
      <c r="BR341" s="108"/>
      <c r="BS341" s="108"/>
      <c r="BT341" s="108"/>
      <c r="BU341" s="108"/>
      <c r="BV341" s="108"/>
      <c r="BW341" s="108"/>
      <c r="BX341" s="108"/>
      <c r="BY341" s="108"/>
      <c r="BZ341" s="108"/>
      <c r="CA341" s="108"/>
      <c r="CB341" s="108"/>
      <c r="CC341" s="108"/>
      <c r="CD341" s="108"/>
      <c r="CE341" s="108"/>
      <c r="CF341" s="108"/>
      <c r="CG341" s="108"/>
      <c r="CH341" s="108"/>
      <c r="CL341" s="25"/>
      <c r="CM341" s="25"/>
    </row>
    <row r="342" spans="1:91" x14ac:dyDescent="0.2">
      <c r="B342" s="39" t="s">
        <v>251</v>
      </c>
      <c r="C342" s="106">
        <v>25400741</v>
      </c>
      <c r="D342" s="107">
        <f t="shared" ref="D342:AI342" si="366">C346</f>
        <v>0</v>
      </c>
      <c r="E342" s="107">
        <f t="shared" si="366"/>
        <v>0</v>
      </c>
      <c r="F342" s="107">
        <f t="shared" si="366"/>
        <v>0</v>
      </c>
      <c r="G342" s="107">
        <f t="shared" si="366"/>
        <v>0</v>
      </c>
      <c r="H342" s="107">
        <f t="shared" si="366"/>
        <v>0</v>
      </c>
      <c r="I342" s="107">
        <f t="shared" si="366"/>
        <v>0</v>
      </c>
      <c r="J342" s="107">
        <f t="shared" si="366"/>
        <v>0</v>
      </c>
      <c r="K342" s="107">
        <f t="shared" si="366"/>
        <v>0</v>
      </c>
      <c r="L342" s="107">
        <f t="shared" si="366"/>
        <v>0</v>
      </c>
      <c r="M342" s="107">
        <f t="shared" si="366"/>
        <v>0</v>
      </c>
      <c r="N342" s="107">
        <f t="shared" si="366"/>
        <v>0</v>
      </c>
      <c r="O342" s="107">
        <f t="shared" si="366"/>
        <v>0</v>
      </c>
      <c r="P342" s="107">
        <f t="shared" si="366"/>
        <v>0</v>
      </c>
      <c r="Q342" s="107">
        <f t="shared" si="366"/>
        <v>0</v>
      </c>
      <c r="R342" s="107">
        <f t="shared" si="366"/>
        <v>0</v>
      </c>
      <c r="S342" s="107">
        <f t="shared" si="366"/>
        <v>0</v>
      </c>
      <c r="T342" s="107">
        <f t="shared" si="366"/>
        <v>0</v>
      </c>
      <c r="U342" s="107">
        <f t="shared" si="366"/>
        <v>0</v>
      </c>
      <c r="V342" s="107">
        <f t="shared" si="366"/>
        <v>0</v>
      </c>
      <c r="W342" s="107">
        <f t="shared" si="366"/>
        <v>0</v>
      </c>
      <c r="X342" s="107">
        <f t="shared" si="366"/>
        <v>0</v>
      </c>
      <c r="Y342" s="107">
        <f t="shared" si="366"/>
        <v>0</v>
      </c>
      <c r="Z342" s="107">
        <f t="shared" si="366"/>
        <v>0</v>
      </c>
      <c r="AA342" s="107">
        <f t="shared" si="366"/>
        <v>0</v>
      </c>
      <c r="AB342" s="107">
        <f t="shared" si="366"/>
        <v>0</v>
      </c>
      <c r="AC342" s="107">
        <f t="shared" si="366"/>
        <v>0</v>
      </c>
      <c r="AD342" s="107">
        <f t="shared" si="366"/>
        <v>0</v>
      </c>
      <c r="AE342" s="107">
        <f t="shared" si="366"/>
        <v>0</v>
      </c>
      <c r="AF342" s="107">
        <f t="shared" si="366"/>
        <v>0</v>
      </c>
      <c r="AG342" s="107">
        <f t="shared" si="366"/>
        <v>0</v>
      </c>
      <c r="AH342" s="107">
        <f t="shared" si="366"/>
        <v>0</v>
      </c>
      <c r="AI342" s="107">
        <f t="shared" si="366"/>
        <v>0</v>
      </c>
      <c r="AJ342" s="107">
        <f t="shared" ref="AJ342:BO342" si="367">AI346</f>
        <v>0</v>
      </c>
      <c r="AK342" s="107">
        <f t="shared" si="367"/>
        <v>0</v>
      </c>
      <c r="AL342" s="107">
        <f t="shared" si="367"/>
        <v>0</v>
      </c>
      <c r="AM342" s="107">
        <f t="shared" si="367"/>
        <v>0</v>
      </c>
      <c r="AN342" s="107">
        <f t="shared" si="367"/>
        <v>0</v>
      </c>
      <c r="AO342" s="107">
        <f t="shared" si="367"/>
        <v>0</v>
      </c>
      <c r="AP342" s="107">
        <f t="shared" si="367"/>
        <v>0</v>
      </c>
      <c r="AQ342" s="107">
        <f t="shared" si="367"/>
        <v>0</v>
      </c>
      <c r="AR342" s="107">
        <f t="shared" si="367"/>
        <v>0</v>
      </c>
      <c r="AS342" s="107">
        <f t="shared" si="367"/>
        <v>0</v>
      </c>
      <c r="AT342" s="107">
        <f t="shared" si="367"/>
        <v>0</v>
      </c>
      <c r="AU342" s="107">
        <f t="shared" si="367"/>
        <v>0</v>
      </c>
      <c r="AV342" s="107">
        <f t="shared" si="367"/>
        <v>0</v>
      </c>
      <c r="AW342" s="107">
        <f t="shared" si="367"/>
        <v>0</v>
      </c>
      <c r="AX342" s="107">
        <f t="shared" si="367"/>
        <v>0</v>
      </c>
      <c r="AY342" s="107">
        <f t="shared" si="367"/>
        <v>0</v>
      </c>
      <c r="AZ342" s="107">
        <f t="shared" si="367"/>
        <v>0</v>
      </c>
      <c r="BA342" s="107">
        <f t="shared" si="367"/>
        <v>0</v>
      </c>
      <c r="BB342" s="107">
        <f t="shared" si="367"/>
        <v>0</v>
      </c>
      <c r="BC342" s="107">
        <f t="shared" si="367"/>
        <v>0</v>
      </c>
      <c r="BD342" s="107">
        <f t="shared" si="367"/>
        <v>0</v>
      </c>
      <c r="BE342" s="107">
        <f t="shared" si="367"/>
        <v>0</v>
      </c>
      <c r="BF342" s="107">
        <f t="shared" si="367"/>
        <v>0</v>
      </c>
      <c r="BG342" s="107">
        <f t="shared" si="367"/>
        <v>0</v>
      </c>
      <c r="BH342" s="107">
        <f t="shared" si="367"/>
        <v>0</v>
      </c>
      <c r="BI342" s="107">
        <f t="shared" si="367"/>
        <v>0</v>
      </c>
      <c r="BJ342" s="107">
        <f t="shared" si="367"/>
        <v>0</v>
      </c>
      <c r="BK342" s="107">
        <f t="shared" si="367"/>
        <v>0</v>
      </c>
      <c r="BL342" s="107">
        <f t="shared" si="367"/>
        <v>-2409.0918258749998</v>
      </c>
      <c r="BM342" s="107">
        <f t="shared" si="367"/>
        <v>-3228.9418258749997</v>
      </c>
      <c r="BN342" s="107">
        <f t="shared" si="367"/>
        <v>-1639.8718258749998</v>
      </c>
      <c r="BO342" s="107">
        <f t="shared" si="367"/>
        <v>-3551.0018258749997</v>
      </c>
      <c r="BP342" s="107">
        <f t="shared" ref="BP342:CM342" si="368">BO346</f>
        <v>-9834.5118258750008</v>
      </c>
      <c r="BQ342" s="107">
        <f t="shared" si="368"/>
        <v>-13226.060000000001</v>
      </c>
      <c r="BR342" s="107">
        <f t="shared" si="368"/>
        <v>-18510.120000000003</v>
      </c>
      <c r="BS342" s="107">
        <f t="shared" si="368"/>
        <v>-28425.070000000003</v>
      </c>
      <c r="BT342" s="107">
        <f t="shared" si="368"/>
        <v>-41320.240000000005</v>
      </c>
      <c r="BU342" s="107">
        <f t="shared" si="368"/>
        <v>-56450.630000000005</v>
      </c>
      <c r="BV342" s="107">
        <f t="shared" si="368"/>
        <v>-75184.710000000006</v>
      </c>
      <c r="BW342" s="107">
        <f t="shared" si="368"/>
        <v>-92056.06</v>
      </c>
      <c r="BX342" s="107">
        <f t="shared" si="368"/>
        <v>-102804.28</v>
      </c>
      <c r="BY342" s="107">
        <f t="shared" si="368"/>
        <v>-107018.06</v>
      </c>
      <c r="BZ342" s="107">
        <f t="shared" si="368"/>
        <v>-117979.84</v>
      </c>
      <c r="CA342" s="107">
        <f t="shared" si="368"/>
        <v>-139166.51</v>
      </c>
      <c r="CB342" s="107">
        <f t="shared" si="368"/>
        <v>-158267.68</v>
      </c>
      <c r="CC342" s="107">
        <f t="shared" si="368"/>
        <v>-70345.759999999995</v>
      </c>
      <c r="CD342" s="107">
        <f t="shared" si="368"/>
        <v>-82445.159999999989</v>
      </c>
      <c r="CE342" s="107">
        <f t="shared" si="368"/>
        <v>-91342.29</v>
      </c>
      <c r="CF342" s="107">
        <f t="shared" si="368"/>
        <v>-99401.459999999992</v>
      </c>
      <c r="CG342" s="107">
        <f t="shared" si="368"/>
        <v>-108037.56</v>
      </c>
      <c r="CH342" s="107">
        <f t="shared" si="368"/>
        <v>-119439.89</v>
      </c>
      <c r="CI342" s="107">
        <f t="shared" si="368"/>
        <v>-130545.20999999999</v>
      </c>
      <c r="CJ342" s="107">
        <f t="shared" si="368"/>
        <v>-131696.37</v>
      </c>
      <c r="CK342" s="107">
        <f t="shared" si="368"/>
        <v>-131696.37</v>
      </c>
      <c r="CL342" s="107">
        <f t="shared" si="368"/>
        <v>-131696.37</v>
      </c>
      <c r="CM342" s="107">
        <f t="shared" si="368"/>
        <v>-131696.37</v>
      </c>
    </row>
    <row r="343" spans="1:91" x14ac:dyDescent="0.2">
      <c r="A343" s="113"/>
      <c r="B343" s="108" t="s">
        <v>252</v>
      </c>
      <c r="C343" s="108"/>
      <c r="D343" s="251">
        <v>0</v>
      </c>
      <c r="E343" s="251">
        <v>0</v>
      </c>
      <c r="F343" s="251">
        <v>0</v>
      </c>
      <c r="G343" s="251">
        <v>0</v>
      </c>
      <c r="H343" s="251">
        <v>0</v>
      </c>
      <c r="I343" s="251">
        <v>0</v>
      </c>
      <c r="J343" s="251">
        <v>0</v>
      </c>
      <c r="K343" s="251">
        <v>0</v>
      </c>
      <c r="L343" s="251">
        <v>0</v>
      </c>
      <c r="M343" s="251">
        <v>0</v>
      </c>
      <c r="N343" s="251">
        <v>0</v>
      </c>
      <c r="O343" s="251">
        <v>0</v>
      </c>
      <c r="P343" s="251">
        <v>0</v>
      </c>
      <c r="Q343" s="251">
        <v>0</v>
      </c>
      <c r="R343" s="251">
        <v>0</v>
      </c>
      <c r="S343" s="251">
        <v>0</v>
      </c>
      <c r="T343" s="251">
        <v>0</v>
      </c>
      <c r="U343" s="251">
        <v>0</v>
      </c>
      <c r="V343" s="251">
        <v>0</v>
      </c>
      <c r="W343" s="251">
        <v>0</v>
      </c>
      <c r="X343" s="251">
        <v>0</v>
      </c>
      <c r="Y343" s="251">
        <v>0</v>
      </c>
      <c r="Z343" s="251">
        <v>0</v>
      </c>
      <c r="AA343" s="251">
        <v>0</v>
      </c>
      <c r="AB343" s="251">
        <v>0</v>
      </c>
      <c r="AC343" s="251">
        <v>0</v>
      </c>
      <c r="AD343" s="251">
        <v>0</v>
      </c>
      <c r="AE343" s="251">
        <v>0</v>
      </c>
      <c r="AF343" s="251">
        <v>0</v>
      </c>
      <c r="AG343" s="251">
        <v>0</v>
      </c>
      <c r="AH343" s="251">
        <v>0</v>
      </c>
      <c r="AI343" s="251">
        <v>0</v>
      </c>
      <c r="AJ343" s="251">
        <v>0</v>
      </c>
      <c r="AK343" s="251">
        <v>0</v>
      </c>
      <c r="AL343" s="251">
        <v>0</v>
      </c>
      <c r="AM343" s="251">
        <v>0</v>
      </c>
      <c r="AN343" s="251">
        <v>0</v>
      </c>
      <c r="AO343" s="251">
        <v>0</v>
      </c>
      <c r="AP343" s="251">
        <v>0</v>
      </c>
      <c r="AQ343" s="251">
        <v>0</v>
      </c>
      <c r="AR343" s="251">
        <v>0</v>
      </c>
      <c r="AS343" s="251">
        <v>0</v>
      </c>
      <c r="AT343" s="251">
        <v>0</v>
      </c>
      <c r="AU343" s="251">
        <v>0</v>
      </c>
      <c r="AV343" s="251">
        <v>0</v>
      </c>
      <c r="AW343" s="251">
        <v>0</v>
      </c>
      <c r="AX343" s="251">
        <v>0</v>
      </c>
      <c r="AY343" s="251">
        <v>0</v>
      </c>
      <c r="AZ343" s="251">
        <v>0</v>
      </c>
      <c r="BA343" s="251">
        <v>0</v>
      </c>
      <c r="BB343" s="251">
        <v>0</v>
      </c>
      <c r="BC343" s="251">
        <v>0</v>
      </c>
      <c r="BD343" s="251">
        <v>0</v>
      </c>
      <c r="BE343" s="251">
        <v>0</v>
      </c>
      <c r="BF343" s="251">
        <v>0</v>
      </c>
      <c r="BG343" s="251">
        <v>0</v>
      </c>
      <c r="BH343" s="251">
        <v>0</v>
      </c>
      <c r="BI343" s="251">
        <v>0</v>
      </c>
      <c r="BJ343" s="251">
        <v>0</v>
      </c>
      <c r="BK343" s="251">
        <v>0</v>
      </c>
      <c r="BL343" s="251">
        <v>0</v>
      </c>
      <c r="BM343" s="251">
        <v>0</v>
      </c>
      <c r="BN343" s="251">
        <v>0</v>
      </c>
      <c r="BO343" s="251">
        <v>0</v>
      </c>
      <c r="BP343" s="251">
        <v>2409.0918258749998</v>
      </c>
      <c r="BQ343" s="251">
        <v>0</v>
      </c>
      <c r="BR343" s="251">
        <v>0</v>
      </c>
      <c r="BS343" s="251">
        <v>0</v>
      </c>
      <c r="BT343" s="251">
        <v>0</v>
      </c>
      <c r="BU343" s="251">
        <v>0</v>
      </c>
      <c r="BV343" s="251">
        <v>0</v>
      </c>
      <c r="BW343" s="251"/>
      <c r="BX343" s="251">
        <v>0</v>
      </c>
      <c r="BY343" s="251">
        <v>0</v>
      </c>
      <c r="BZ343" s="251">
        <v>0</v>
      </c>
      <c r="CA343" s="251">
        <v>0</v>
      </c>
      <c r="CB343" s="251">
        <v>102804.28</v>
      </c>
      <c r="CC343" s="251">
        <v>0</v>
      </c>
      <c r="CD343" s="251">
        <v>0</v>
      </c>
      <c r="CE343" s="251">
        <v>0</v>
      </c>
      <c r="CF343" s="251">
        <v>0</v>
      </c>
      <c r="CG343" s="251">
        <v>0</v>
      </c>
      <c r="CH343" s="251">
        <v>0</v>
      </c>
      <c r="CI343" s="251">
        <v>0</v>
      </c>
      <c r="CJ343" s="115"/>
      <c r="CK343" s="115"/>
      <c r="CL343" s="115"/>
      <c r="CM343" s="115"/>
    </row>
    <row r="344" spans="1:91" x14ac:dyDescent="0.2">
      <c r="A344" s="108"/>
      <c r="B344" s="108" t="s">
        <v>272</v>
      </c>
      <c r="C344" s="116"/>
      <c r="D344" s="251">
        <v>0</v>
      </c>
      <c r="E344" s="251">
        <v>0</v>
      </c>
      <c r="F344" s="251">
        <v>0</v>
      </c>
      <c r="G344" s="251">
        <v>0</v>
      </c>
      <c r="H344" s="251">
        <v>0</v>
      </c>
      <c r="I344" s="251">
        <v>0</v>
      </c>
      <c r="J344" s="251">
        <v>0</v>
      </c>
      <c r="K344" s="251">
        <v>0</v>
      </c>
      <c r="L344" s="251">
        <v>0</v>
      </c>
      <c r="M344" s="251">
        <v>0</v>
      </c>
      <c r="N344" s="251">
        <v>0</v>
      </c>
      <c r="O344" s="251">
        <v>0</v>
      </c>
      <c r="P344" s="251">
        <v>0</v>
      </c>
      <c r="Q344" s="251">
        <v>0</v>
      </c>
      <c r="R344" s="251">
        <v>0</v>
      </c>
      <c r="S344" s="251">
        <v>0</v>
      </c>
      <c r="T344" s="251">
        <v>0</v>
      </c>
      <c r="U344" s="251">
        <v>0</v>
      </c>
      <c r="V344" s="251">
        <v>0</v>
      </c>
      <c r="W344" s="251">
        <v>0</v>
      </c>
      <c r="X344" s="251">
        <v>0</v>
      </c>
      <c r="Y344" s="251">
        <v>0</v>
      </c>
      <c r="Z344" s="251">
        <v>0</v>
      </c>
      <c r="AA344" s="251">
        <v>0</v>
      </c>
      <c r="AB344" s="251">
        <v>0</v>
      </c>
      <c r="AC344" s="251">
        <v>0</v>
      </c>
      <c r="AD344" s="251">
        <v>0</v>
      </c>
      <c r="AE344" s="251">
        <v>0</v>
      </c>
      <c r="AF344" s="251">
        <v>0</v>
      </c>
      <c r="AG344" s="251">
        <v>0</v>
      </c>
      <c r="AH344" s="251">
        <v>0</v>
      </c>
      <c r="AI344" s="251">
        <v>0</v>
      </c>
      <c r="AJ344" s="251">
        <v>0</v>
      </c>
      <c r="AK344" s="251">
        <v>0</v>
      </c>
      <c r="AL344" s="251">
        <v>0</v>
      </c>
      <c r="AM344" s="251">
        <v>0</v>
      </c>
      <c r="AN344" s="251">
        <v>0</v>
      </c>
      <c r="AO344" s="251">
        <v>0</v>
      </c>
      <c r="AP344" s="251">
        <v>0</v>
      </c>
      <c r="AQ344" s="251">
        <v>0</v>
      </c>
      <c r="AR344" s="251">
        <v>0</v>
      </c>
      <c r="AS344" s="251">
        <v>0</v>
      </c>
      <c r="AT344" s="251">
        <v>0</v>
      </c>
      <c r="AU344" s="251">
        <v>0</v>
      </c>
      <c r="AV344" s="251">
        <v>0</v>
      </c>
      <c r="AW344" s="251">
        <v>0</v>
      </c>
      <c r="AX344" s="251">
        <v>0</v>
      </c>
      <c r="AY344" s="251">
        <v>0</v>
      </c>
      <c r="AZ344" s="251">
        <v>0</v>
      </c>
      <c r="BA344" s="251">
        <v>0</v>
      </c>
      <c r="BB344" s="251">
        <v>0</v>
      </c>
      <c r="BC344" s="251">
        <v>0</v>
      </c>
      <c r="BD344" s="251">
        <v>0</v>
      </c>
      <c r="BE344" s="251">
        <v>0</v>
      </c>
      <c r="BF344" s="251">
        <v>0</v>
      </c>
      <c r="BG344" s="251">
        <v>0</v>
      </c>
      <c r="BH344" s="251">
        <v>0</v>
      </c>
      <c r="BI344" s="251">
        <v>0</v>
      </c>
      <c r="BJ344" s="251">
        <v>0</v>
      </c>
      <c r="BK344" s="251">
        <v>-2409.0918258749998</v>
      </c>
      <c r="BL344" s="251">
        <v>-819.85</v>
      </c>
      <c r="BM344" s="251">
        <v>1589.07</v>
      </c>
      <c r="BN344" s="251">
        <v>-1911.13</v>
      </c>
      <c r="BO344" s="251">
        <v>-6283.51</v>
      </c>
      <c r="BP344" s="251">
        <v>-5800.64</v>
      </c>
      <c r="BQ344" s="251">
        <v>-5284.06</v>
      </c>
      <c r="BR344" s="251">
        <v>-9914.9500000000007</v>
      </c>
      <c r="BS344" s="251">
        <v>-12895.17</v>
      </c>
      <c r="BT344" s="251">
        <v>-15130.39</v>
      </c>
      <c r="BU344" s="251">
        <v>-18734.080000000002</v>
      </c>
      <c r="BV344" s="251">
        <v>-16871.349999999999</v>
      </c>
      <c r="BW344" s="251">
        <v>-10748.22</v>
      </c>
      <c r="BX344" s="109">
        <f>'FPC Sch 7'!C22</f>
        <v>-4213.78</v>
      </c>
      <c r="BY344" s="109">
        <f>'FPC Sch 7'!D22</f>
        <v>-10961.78</v>
      </c>
      <c r="BZ344" s="109">
        <f>'FPC Sch 7'!E22</f>
        <v>-21186.67</v>
      </c>
      <c r="CA344" s="109">
        <f>'FPC Sch 7'!F22</f>
        <v>-19101.169999999998</v>
      </c>
      <c r="CB344" s="109">
        <f>'FPC Sch 7'!G22</f>
        <v>-14882.36</v>
      </c>
      <c r="CC344" s="109">
        <f>'FPC Sch 7'!H22</f>
        <v>-12099.4</v>
      </c>
      <c r="CD344" s="109">
        <f>'FPC Sch 7'!I22</f>
        <v>-8897.1299999999992</v>
      </c>
      <c r="CE344" s="109">
        <f>'FPC Sch 7'!J22</f>
        <v>-8059.17</v>
      </c>
      <c r="CF344" s="109">
        <f>'FPC Sch 7'!K22</f>
        <v>-8636.1</v>
      </c>
      <c r="CG344" s="109">
        <f>'FPC Sch 7'!L22</f>
        <v>-11402.33</v>
      </c>
      <c r="CH344" s="109">
        <f>'FPC Sch 7'!M22</f>
        <v>-11105.32</v>
      </c>
      <c r="CI344" s="109">
        <f>'FPC Sch 7'!N22</f>
        <v>-1151.1600000000001</v>
      </c>
      <c r="CJ344" s="109"/>
      <c r="CK344" s="109"/>
      <c r="CL344" s="115"/>
      <c r="CM344" s="115"/>
    </row>
    <row r="345" spans="1:91" x14ac:dyDescent="0.2">
      <c r="B345" s="39" t="s">
        <v>254</v>
      </c>
      <c r="D345" s="110">
        <f t="shared" ref="D345:AI345" si="369">SUM(D343:D344)</f>
        <v>0</v>
      </c>
      <c r="E345" s="110">
        <f t="shared" si="369"/>
        <v>0</v>
      </c>
      <c r="F345" s="110">
        <f t="shared" si="369"/>
        <v>0</v>
      </c>
      <c r="G345" s="110">
        <f t="shared" si="369"/>
        <v>0</v>
      </c>
      <c r="H345" s="110">
        <f t="shared" si="369"/>
        <v>0</v>
      </c>
      <c r="I345" s="110">
        <f t="shared" si="369"/>
        <v>0</v>
      </c>
      <c r="J345" s="110">
        <f t="shared" si="369"/>
        <v>0</v>
      </c>
      <c r="K345" s="110">
        <f t="shared" si="369"/>
        <v>0</v>
      </c>
      <c r="L345" s="110">
        <f t="shared" si="369"/>
        <v>0</v>
      </c>
      <c r="M345" s="110">
        <f t="shared" si="369"/>
        <v>0</v>
      </c>
      <c r="N345" s="110">
        <f t="shared" si="369"/>
        <v>0</v>
      </c>
      <c r="O345" s="110">
        <f t="shared" si="369"/>
        <v>0</v>
      </c>
      <c r="P345" s="110">
        <f t="shared" si="369"/>
        <v>0</v>
      </c>
      <c r="Q345" s="110">
        <f t="shared" si="369"/>
        <v>0</v>
      </c>
      <c r="R345" s="110">
        <f t="shared" si="369"/>
        <v>0</v>
      </c>
      <c r="S345" s="110">
        <f t="shared" si="369"/>
        <v>0</v>
      </c>
      <c r="T345" s="110">
        <f t="shared" si="369"/>
        <v>0</v>
      </c>
      <c r="U345" s="110">
        <f t="shared" si="369"/>
        <v>0</v>
      </c>
      <c r="V345" s="110">
        <f t="shared" si="369"/>
        <v>0</v>
      </c>
      <c r="W345" s="110">
        <f t="shared" si="369"/>
        <v>0</v>
      </c>
      <c r="X345" s="110">
        <f t="shared" si="369"/>
        <v>0</v>
      </c>
      <c r="Y345" s="110">
        <f t="shared" si="369"/>
        <v>0</v>
      </c>
      <c r="Z345" s="110">
        <f t="shared" si="369"/>
        <v>0</v>
      </c>
      <c r="AA345" s="110">
        <f t="shared" si="369"/>
        <v>0</v>
      </c>
      <c r="AB345" s="110">
        <f t="shared" si="369"/>
        <v>0</v>
      </c>
      <c r="AC345" s="110">
        <f t="shared" si="369"/>
        <v>0</v>
      </c>
      <c r="AD345" s="110">
        <f t="shared" si="369"/>
        <v>0</v>
      </c>
      <c r="AE345" s="110">
        <f t="shared" si="369"/>
        <v>0</v>
      </c>
      <c r="AF345" s="110">
        <f t="shared" si="369"/>
        <v>0</v>
      </c>
      <c r="AG345" s="110">
        <f t="shared" si="369"/>
        <v>0</v>
      </c>
      <c r="AH345" s="110">
        <f t="shared" si="369"/>
        <v>0</v>
      </c>
      <c r="AI345" s="110">
        <f t="shared" si="369"/>
        <v>0</v>
      </c>
      <c r="AJ345" s="110">
        <f t="shared" ref="AJ345:BO345" si="370">SUM(AJ343:AJ344)</f>
        <v>0</v>
      </c>
      <c r="AK345" s="110">
        <f t="shared" si="370"/>
        <v>0</v>
      </c>
      <c r="AL345" s="110">
        <f t="shared" si="370"/>
        <v>0</v>
      </c>
      <c r="AM345" s="110">
        <f t="shared" si="370"/>
        <v>0</v>
      </c>
      <c r="AN345" s="110">
        <f t="shared" si="370"/>
        <v>0</v>
      </c>
      <c r="AO345" s="110">
        <f t="shared" si="370"/>
        <v>0</v>
      </c>
      <c r="AP345" s="110">
        <f t="shared" si="370"/>
        <v>0</v>
      </c>
      <c r="AQ345" s="110">
        <f t="shared" si="370"/>
        <v>0</v>
      </c>
      <c r="AR345" s="110">
        <f t="shared" si="370"/>
        <v>0</v>
      </c>
      <c r="AS345" s="110">
        <f t="shared" si="370"/>
        <v>0</v>
      </c>
      <c r="AT345" s="110">
        <f t="shared" si="370"/>
        <v>0</v>
      </c>
      <c r="AU345" s="110">
        <f t="shared" si="370"/>
        <v>0</v>
      </c>
      <c r="AV345" s="110">
        <f t="shared" si="370"/>
        <v>0</v>
      </c>
      <c r="AW345" s="110">
        <f t="shared" si="370"/>
        <v>0</v>
      </c>
      <c r="AX345" s="110">
        <f t="shared" si="370"/>
        <v>0</v>
      </c>
      <c r="AY345" s="110">
        <f t="shared" si="370"/>
        <v>0</v>
      </c>
      <c r="AZ345" s="110">
        <f t="shared" si="370"/>
        <v>0</v>
      </c>
      <c r="BA345" s="110">
        <f t="shared" si="370"/>
        <v>0</v>
      </c>
      <c r="BB345" s="110">
        <f t="shared" si="370"/>
        <v>0</v>
      </c>
      <c r="BC345" s="110">
        <f t="shared" si="370"/>
        <v>0</v>
      </c>
      <c r="BD345" s="110">
        <f t="shared" si="370"/>
        <v>0</v>
      </c>
      <c r="BE345" s="110">
        <f t="shared" si="370"/>
        <v>0</v>
      </c>
      <c r="BF345" s="110">
        <f t="shared" si="370"/>
        <v>0</v>
      </c>
      <c r="BG345" s="110">
        <f t="shared" si="370"/>
        <v>0</v>
      </c>
      <c r="BH345" s="110">
        <f t="shared" si="370"/>
        <v>0</v>
      </c>
      <c r="BI345" s="110">
        <f t="shared" si="370"/>
        <v>0</v>
      </c>
      <c r="BJ345" s="110">
        <f t="shared" si="370"/>
        <v>0</v>
      </c>
      <c r="BK345" s="110">
        <f t="shared" si="370"/>
        <v>-2409.0918258749998</v>
      </c>
      <c r="BL345" s="110">
        <f t="shared" si="370"/>
        <v>-819.85</v>
      </c>
      <c r="BM345" s="110">
        <f t="shared" si="370"/>
        <v>1589.07</v>
      </c>
      <c r="BN345" s="110">
        <f t="shared" si="370"/>
        <v>-1911.13</v>
      </c>
      <c r="BO345" s="110">
        <f t="shared" si="370"/>
        <v>-6283.51</v>
      </c>
      <c r="BP345" s="110">
        <f t="shared" ref="BP345:CM345" si="371">SUM(BP343:BP344)</f>
        <v>-3391.5481741250005</v>
      </c>
      <c r="BQ345" s="110">
        <f t="shared" si="371"/>
        <v>-5284.06</v>
      </c>
      <c r="BR345" s="110">
        <f t="shared" si="371"/>
        <v>-9914.9500000000007</v>
      </c>
      <c r="BS345" s="110">
        <f t="shared" si="371"/>
        <v>-12895.17</v>
      </c>
      <c r="BT345" s="110">
        <f t="shared" si="371"/>
        <v>-15130.39</v>
      </c>
      <c r="BU345" s="110">
        <f t="shared" si="371"/>
        <v>-18734.080000000002</v>
      </c>
      <c r="BV345" s="110">
        <f t="shared" si="371"/>
        <v>-16871.349999999999</v>
      </c>
      <c r="BW345" s="110">
        <f t="shared" si="371"/>
        <v>-10748.22</v>
      </c>
      <c r="BX345" s="110">
        <f t="shared" si="371"/>
        <v>-4213.78</v>
      </c>
      <c r="BY345" s="110">
        <f t="shared" si="371"/>
        <v>-10961.78</v>
      </c>
      <c r="BZ345" s="110">
        <f t="shared" si="371"/>
        <v>-21186.67</v>
      </c>
      <c r="CA345" s="110">
        <f t="shared" si="371"/>
        <v>-19101.169999999998</v>
      </c>
      <c r="CB345" s="110">
        <f t="shared" si="371"/>
        <v>87921.919999999998</v>
      </c>
      <c r="CC345" s="110">
        <f t="shared" si="371"/>
        <v>-12099.4</v>
      </c>
      <c r="CD345" s="110">
        <f t="shared" si="371"/>
        <v>-8897.1299999999992</v>
      </c>
      <c r="CE345" s="110">
        <f t="shared" si="371"/>
        <v>-8059.17</v>
      </c>
      <c r="CF345" s="110">
        <f t="shared" si="371"/>
        <v>-8636.1</v>
      </c>
      <c r="CG345" s="110">
        <f t="shared" si="371"/>
        <v>-11402.33</v>
      </c>
      <c r="CH345" s="110">
        <f t="shared" si="371"/>
        <v>-11105.32</v>
      </c>
      <c r="CI345" s="110">
        <f t="shared" si="371"/>
        <v>-1151.1600000000001</v>
      </c>
      <c r="CJ345" s="110">
        <f t="shared" si="371"/>
        <v>0</v>
      </c>
      <c r="CK345" s="110">
        <f t="shared" si="371"/>
        <v>0</v>
      </c>
      <c r="CL345" s="110">
        <f t="shared" si="371"/>
        <v>0</v>
      </c>
      <c r="CM345" s="110">
        <f t="shared" si="371"/>
        <v>0</v>
      </c>
    </row>
    <row r="346" spans="1:91" x14ac:dyDescent="0.2">
      <c r="B346" s="39" t="s">
        <v>255</v>
      </c>
      <c r="D346" s="107">
        <f t="shared" ref="D346:AI346" si="372">D342+D345</f>
        <v>0</v>
      </c>
      <c r="E346" s="107">
        <f t="shared" si="372"/>
        <v>0</v>
      </c>
      <c r="F346" s="107">
        <f t="shared" si="372"/>
        <v>0</v>
      </c>
      <c r="G346" s="107">
        <f t="shared" si="372"/>
        <v>0</v>
      </c>
      <c r="H346" s="107">
        <f t="shared" si="372"/>
        <v>0</v>
      </c>
      <c r="I346" s="107">
        <f t="shared" si="372"/>
        <v>0</v>
      </c>
      <c r="J346" s="107">
        <f t="shared" si="372"/>
        <v>0</v>
      </c>
      <c r="K346" s="107">
        <f t="shared" si="372"/>
        <v>0</v>
      </c>
      <c r="L346" s="107">
        <f t="shared" si="372"/>
        <v>0</v>
      </c>
      <c r="M346" s="107">
        <f t="shared" si="372"/>
        <v>0</v>
      </c>
      <c r="N346" s="107">
        <f t="shared" si="372"/>
        <v>0</v>
      </c>
      <c r="O346" s="107">
        <f t="shared" si="372"/>
        <v>0</v>
      </c>
      <c r="P346" s="107">
        <f t="shared" si="372"/>
        <v>0</v>
      </c>
      <c r="Q346" s="107">
        <f t="shared" si="372"/>
        <v>0</v>
      </c>
      <c r="R346" s="107">
        <f t="shared" si="372"/>
        <v>0</v>
      </c>
      <c r="S346" s="107">
        <f t="shared" si="372"/>
        <v>0</v>
      </c>
      <c r="T346" s="107">
        <f t="shared" si="372"/>
        <v>0</v>
      </c>
      <c r="U346" s="107">
        <f t="shared" si="372"/>
        <v>0</v>
      </c>
      <c r="V346" s="107">
        <f t="shared" si="372"/>
        <v>0</v>
      </c>
      <c r="W346" s="107">
        <f t="shared" si="372"/>
        <v>0</v>
      </c>
      <c r="X346" s="107">
        <f t="shared" si="372"/>
        <v>0</v>
      </c>
      <c r="Y346" s="107">
        <f t="shared" si="372"/>
        <v>0</v>
      </c>
      <c r="Z346" s="107">
        <f t="shared" si="372"/>
        <v>0</v>
      </c>
      <c r="AA346" s="107">
        <f t="shared" si="372"/>
        <v>0</v>
      </c>
      <c r="AB346" s="107">
        <f t="shared" si="372"/>
        <v>0</v>
      </c>
      <c r="AC346" s="107">
        <f t="shared" si="372"/>
        <v>0</v>
      </c>
      <c r="AD346" s="107">
        <f t="shared" si="372"/>
        <v>0</v>
      </c>
      <c r="AE346" s="107">
        <f t="shared" si="372"/>
        <v>0</v>
      </c>
      <c r="AF346" s="107">
        <f t="shared" si="372"/>
        <v>0</v>
      </c>
      <c r="AG346" s="107">
        <f t="shared" si="372"/>
        <v>0</v>
      </c>
      <c r="AH346" s="107">
        <f t="shared" si="372"/>
        <v>0</v>
      </c>
      <c r="AI346" s="107">
        <f t="shared" si="372"/>
        <v>0</v>
      </c>
      <c r="AJ346" s="107">
        <f t="shared" ref="AJ346:BO346" si="373">AJ342+AJ345</f>
        <v>0</v>
      </c>
      <c r="AK346" s="107">
        <f t="shared" si="373"/>
        <v>0</v>
      </c>
      <c r="AL346" s="107">
        <f t="shared" si="373"/>
        <v>0</v>
      </c>
      <c r="AM346" s="107">
        <f t="shared" si="373"/>
        <v>0</v>
      </c>
      <c r="AN346" s="107">
        <f t="shared" si="373"/>
        <v>0</v>
      </c>
      <c r="AO346" s="107">
        <f t="shared" si="373"/>
        <v>0</v>
      </c>
      <c r="AP346" s="107">
        <f t="shared" si="373"/>
        <v>0</v>
      </c>
      <c r="AQ346" s="107">
        <f t="shared" si="373"/>
        <v>0</v>
      </c>
      <c r="AR346" s="107">
        <f t="shared" si="373"/>
        <v>0</v>
      </c>
      <c r="AS346" s="107">
        <f t="shared" si="373"/>
        <v>0</v>
      </c>
      <c r="AT346" s="107">
        <f t="shared" si="373"/>
        <v>0</v>
      </c>
      <c r="AU346" s="107">
        <f t="shared" si="373"/>
        <v>0</v>
      </c>
      <c r="AV346" s="107">
        <f t="shared" si="373"/>
        <v>0</v>
      </c>
      <c r="AW346" s="107">
        <f t="shared" si="373"/>
        <v>0</v>
      </c>
      <c r="AX346" s="107">
        <f t="shared" si="373"/>
        <v>0</v>
      </c>
      <c r="AY346" s="107">
        <f t="shared" si="373"/>
        <v>0</v>
      </c>
      <c r="AZ346" s="107">
        <f t="shared" si="373"/>
        <v>0</v>
      </c>
      <c r="BA346" s="107">
        <f t="shared" si="373"/>
        <v>0</v>
      </c>
      <c r="BB346" s="107">
        <f t="shared" si="373"/>
        <v>0</v>
      </c>
      <c r="BC346" s="107">
        <f t="shared" si="373"/>
        <v>0</v>
      </c>
      <c r="BD346" s="107">
        <f t="shared" si="373"/>
        <v>0</v>
      </c>
      <c r="BE346" s="107">
        <f t="shared" si="373"/>
        <v>0</v>
      </c>
      <c r="BF346" s="107">
        <f t="shared" si="373"/>
        <v>0</v>
      </c>
      <c r="BG346" s="107">
        <f t="shared" si="373"/>
        <v>0</v>
      </c>
      <c r="BH346" s="107">
        <f t="shared" si="373"/>
        <v>0</v>
      </c>
      <c r="BI346" s="107">
        <f t="shared" si="373"/>
        <v>0</v>
      </c>
      <c r="BJ346" s="107">
        <f t="shared" si="373"/>
        <v>0</v>
      </c>
      <c r="BK346" s="107">
        <f t="shared" si="373"/>
        <v>-2409.0918258749998</v>
      </c>
      <c r="BL346" s="107">
        <f t="shared" si="373"/>
        <v>-3228.9418258749997</v>
      </c>
      <c r="BM346" s="107">
        <f t="shared" si="373"/>
        <v>-1639.8718258749998</v>
      </c>
      <c r="BN346" s="107">
        <f t="shared" si="373"/>
        <v>-3551.0018258749997</v>
      </c>
      <c r="BO346" s="107">
        <f t="shared" si="373"/>
        <v>-9834.5118258750008</v>
      </c>
      <c r="BP346" s="107">
        <f t="shared" ref="BP346:CM346" si="374">BP342+BP345</f>
        <v>-13226.060000000001</v>
      </c>
      <c r="BQ346" s="107">
        <f t="shared" si="374"/>
        <v>-18510.120000000003</v>
      </c>
      <c r="BR346" s="107">
        <f t="shared" si="374"/>
        <v>-28425.070000000003</v>
      </c>
      <c r="BS346" s="107">
        <f t="shared" si="374"/>
        <v>-41320.240000000005</v>
      </c>
      <c r="BT346" s="107">
        <f t="shared" si="374"/>
        <v>-56450.630000000005</v>
      </c>
      <c r="BU346" s="107">
        <f t="shared" si="374"/>
        <v>-75184.710000000006</v>
      </c>
      <c r="BV346" s="107">
        <f t="shared" si="374"/>
        <v>-92056.06</v>
      </c>
      <c r="BW346" s="107">
        <f t="shared" si="374"/>
        <v>-102804.28</v>
      </c>
      <c r="BX346" s="107">
        <f t="shared" si="374"/>
        <v>-107018.06</v>
      </c>
      <c r="BY346" s="107">
        <f t="shared" si="374"/>
        <v>-117979.84</v>
      </c>
      <c r="BZ346" s="107">
        <f t="shared" si="374"/>
        <v>-139166.51</v>
      </c>
      <c r="CA346" s="107">
        <f t="shared" si="374"/>
        <v>-158267.68</v>
      </c>
      <c r="CB346" s="107">
        <f t="shared" si="374"/>
        <v>-70345.759999999995</v>
      </c>
      <c r="CC346" s="107">
        <f t="shared" si="374"/>
        <v>-82445.159999999989</v>
      </c>
      <c r="CD346" s="107">
        <f t="shared" si="374"/>
        <v>-91342.29</v>
      </c>
      <c r="CE346" s="107">
        <f t="shared" si="374"/>
        <v>-99401.459999999992</v>
      </c>
      <c r="CF346" s="107">
        <f t="shared" si="374"/>
        <v>-108037.56</v>
      </c>
      <c r="CG346" s="107">
        <f t="shared" si="374"/>
        <v>-119439.89</v>
      </c>
      <c r="CH346" s="107">
        <f t="shared" si="374"/>
        <v>-130545.20999999999</v>
      </c>
      <c r="CI346" s="107">
        <f t="shared" si="374"/>
        <v>-131696.37</v>
      </c>
      <c r="CJ346" s="107">
        <f t="shared" si="374"/>
        <v>-131696.37</v>
      </c>
      <c r="CK346" s="107">
        <f t="shared" si="374"/>
        <v>-131696.37</v>
      </c>
      <c r="CL346" s="107">
        <f t="shared" si="374"/>
        <v>-131696.37</v>
      </c>
      <c r="CM346" s="107">
        <f t="shared" si="374"/>
        <v>-131696.37</v>
      </c>
    </row>
    <row r="347" spans="1:91" x14ac:dyDescent="0.2"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  <c r="BV347" s="106"/>
      <c r="BW347" s="106"/>
      <c r="BX347" s="106"/>
      <c r="BY347" s="106"/>
      <c r="BZ347" s="106"/>
      <c r="CA347" s="106"/>
      <c r="CB347" s="106"/>
      <c r="CC347" s="106"/>
      <c r="CD347" s="106"/>
      <c r="CE347" s="106"/>
      <c r="CF347" s="106"/>
      <c r="CG347" s="106"/>
      <c r="CH347" s="106"/>
      <c r="CL347" s="25"/>
      <c r="CM347" s="25"/>
    </row>
    <row r="348" spans="1:91" x14ac:dyDescent="0.2">
      <c r="A348" s="98" t="s">
        <v>273</v>
      </c>
      <c r="C348" s="106">
        <v>18237361</v>
      </c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  <c r="AI348" s="108"/>
      <c r="AJ348" s="108"/>
      <c r="AK348" s="108"/>
      <c r="AL348" s="108"/>
      <c r="AM348" s="108"/>
      <c r="AN348" s="108"/>
      <c r="AO348" s="108"/>
      <c r="AP348" s="108"/>
      <c r="AQ348" s="108"/>
      <c r="AR348" s="108"/>
      <c r="AS348" s="108"/>
      <c r="AT348" s="108"/>
      <c r="AU348" s="108"/>
      <c r="AV348" s="108"/>
      <c r="AW348" s="108"/>
      <c r="AX348" s="108"/>
      <c r="AY348" s="108"/>
      <c r="AZ348" s="108"/>
      <c r="BA348" s="108"/>
      <c r="BB348" s="108"/>
      <c r="BC348" s="108"/>
      <c r="BD348" s="108"/>
      <c r="BE348" s="108"/>
      <c r="BF348" s="108"/>
      <c r="BG348" s="108"/>
      <c r="BH348" s="108"/>
      <c r="BI348" s="108"/>
      <c r="BJ348" s="108"/>
      <c r="BK348" s="108"/>
      <c r="BL348" s="108"/>
      <c r="BM348" s="108"/>
      <c r="BN348" s="108"/>
      <c r="BO348" s="108"/>
      <c r="BP348" s="108"/>
      <c r="BQ348" s="108"/>
      <c r="BR348" s="108"/>
      <c r="BS348" s="108"/>
      <c r="BT348" s="108"/>
      <c r="BU348" s="108"/>
      <c r="BV348" s="108"/>
      <c r="BW348" s="108"/>
      <c r="BX348" s="108"/>
      <c r="BY348" s="108"/>
      <c r="BZ348" s="108"/>
      <c r="CA348" s="108"/>
      <c r="CB348" s="108"/>
      <c r="CC348" s="108"/>
      <c r="CD348" s="108"/>
      <c r="CE348" s="108"/>
      <c r="CF348" s="108"/>
      <c r="CG348" s="108"/>
      <c r="CH348" s="108"/>
      <c r="CL348" s="25"/>
      <c r="CM348" s="25"/>
    </row>
    <row r="349" spans="1:91" x14ac:dyDescent="0.2">
      <c r="B349" s="39" t="s">
        <v>251</v>
      </c>
      <c r="C349" s="106">
        <v>25400761</v>
      </c>
      <c r="D349" s="107">
        <f t="shared" ref="D349:AI349" si="375">C353</f>
        <v>0</v>
      </c>
      <c r="E349" s="107">
        <f t="shared" si="375"/>
        <v>0</v>
      </c>
      <c r="F349" s="107">
        <f t="shared" si="375"/>
        <v>0</v>
      </c>
      <c r="G349" s="107">
        <f t="shared" si="375"/>
        <v>0</v>
      </c>
      <c r="H349" s="107">
        <f t="shared" si="375"/>
        <v>0</v>
      </c>
      <c r="I349" s="107">
        <f t="shared" si="375"/>
        <v>0</v>
      </c>
      <c r="J349" s="107">
        <f t="shared" si="375"/>
        <v>0</v>
      </c>
      <c r="K349" s="107">
        <f t="shared" si="375"/>
        <v>0</v>
      </c>
      <c r="L349" s="107">
        <f t="shared" si="375"/>
        <v>0</v>
      </c>
      <c r="M349" s="107">
        <f t="shared" si="375"/>
        <v>0</v>
      </c>
      <c r="N349" s="107">
        <f t="shared" si="375"/>
        <v>0</v>
      </c>
      <c r="O349" s="107">
        <f t="shared" si="375"/>
        <v>0</v>
      </c>
      <c r="P349" s="107">
        <f t="shared" si="375"/>
        <v>0</v>
      </c>
      <c r="Q349" s="107">
        <f t="shared" si="375"/>
        <v>0</v>
      </c>
      <c r="R349" s="107">
        <f t="shared" si="375"/>
        <v>0</v>
      </c>
      <c r="S349" s="107">
        <f t="shared" si="375"/>
        <v>0</v>
      </c>
      <c r="T349" s="107">
        <f t="shared" si="375"/>
        <v>0</v>
      </c>
      <c r="U349" s="107">
        <f t="shared" si="375"/>
        <v>0</v>
      </c>
      <c r="V349" s="107">
        <f t="shared" si="375"/>
        <v>0</v>
      </c>
      <c r="W349" s="107">
        <f t="shared" si="375"/>
        <v>0</v>
      </c>
      <c r="X349" s="107">
        <f t="shared" si="375"/>
        <v>0</v>
      </c>
      <c r="Y349" s="107">
        <f t="shared" si="375"/>
        <v>0</v>
      </c>
      <c r="Z349" s="107">
        <f t="shared" si="375"/>
        <v>0</v>
      </c>
      <c r="AA349" s="107">
        <f t="shared" si="375"/>
        <v>0</v>
      </c>
      <c r="AB349" s="107">
        <f t="shared" si="375"/>
        <v>0</v>
      </c>
      <c r="AC349" s="107">
        <f t="shared" si="375"/>
        <v>0</v>
      </c>
      <c r="AD349" s="107">
        <f t="shared" si="375"/>
        <v>0</v>
      </c>
      <c r="AE349" s="107">
        <f t="shared" si="375"/>
        <v>0</v>
      </c>
      <c r="AF349" s="107">
        <f t="shared" si="375"/>
        <v>0</v>
      </c>
      <c r="AG349" s="107">
        <f t="shared" si="375"/>
        <v>0</v>
      </c>
      <c r="AH349" s="107">
        <f t="shared" si="375"/>
        <v>0</v>
      </c>
      <c r="AI349" s="107">
        <f t="shared" si="375"/>
        <v>0</v>
      </c>
      <c r="AJ349" s="107">
        <f t="shared" ref="AJ349:BO349" si="376">AI353</f>
        <v>0</v>
      </c>
      <c r="AK349" s="107">
        <f t="shared" si="376"/>
        <v>0</v>
      </c>
      <c r="AL349" s="107">
        <f t="shared" si="376"/>
        <v>0</v>
      </c>
      <c r="AM349" s="107">
        <f t="shared" si="376"/>
        <v>0</v>
      </c>
      <c r="AN349" s="107">
        <f t="shared" si="376"/>
        <v>0</v>
      </c>
      <c r="AO349" s="107">
        <f t="shared" si="376"/>
        <v>0</v>
      </c>
      <c r="AP349" s="107">
        <f t="shared" si="376"/>
        <v>0</v>
      </c>
      <c r="AQ349" s="107">
        <f t="shared" si="376"/>
        <v>0</v>
      </c>
      <c r="AR349" s="107">
        <f t="shared" si="376"/>
        <v>0</v>
      </c>
      <c r="AS349" s="107">
        <f t="shared" si="376"/>
        <v>0</v>
      </c>
      <c r="AT349" s="107">
        <f t="shared" si="376"/>
        <v>0</v>
      </c>
      <c r="AU349" s="107">
        <f t="shared" si="376"/>
        <v>0</v>
      </c>
      <c r="AV349" s="107">
        <f t="shared" si="376"/>
        <v>0</v>
      </c>
      <c r="AW349" s="107">
        <f t="shared" si="376"/>
        <v>0</v>
      </c>
      <c r="AX349" s="107">
        <f t="shared" si="376"/>
        <v>0</v>
      </c>
      <c r="AY349" s="107">
        <f t="shared" si="376"/>
        <v>0</v>
      </c>
      <c r="AZ349" s="107">
        <f t="shared" si="376"/>
        <v>0</v>
      </c>
      <c r="BA349" s="107">
        <f t="shared" si="376"/>
        <v>0</v>
      </c>
      <c r="BB349" s="107">
        <f t="shared" si="376"/>
        <v>0</v>
      </c>
      <c r="BC349" s="107">
        <f t="shared" si="376"/>
        <v>0</v>
      </c>
      <c r="BD349" s="107">
        <f t="shared" si="376"/>
        <v>0</v>
      </c>
      <c r="BE349" s="107">
        <f t="shared" si="376"/>
        <v>0</v>
      </c>
      <c r="BF349" s="107">
        <f t="shared" si="376"/>
        <v>0</v>
      </c>
      <c r="BG349" s="107">
        <f t="shared" si="376"/>
        <v>0</v>
      </c>
      <c r="BH349" s="107">
        <f t="shared" si="376"/>
        <v>0</v>
      </c>
      <c r="BI349" s="107">
        <f t="shared" si="376"/>
        <v>0</v>
      </c>
      <c r="BJ349" s="107">
        <f t="shared" si="376"/>
        <v>0</v>
      </c>
      <c r="BK349" s="107">
        <f t="shared" si="376"/>
        <v>0</v>
      </c>
      <c r="BL349" s="107">
        <f t="shared" si="376"/>
        <v>-373.20622058333333</v>
      </c>
      <c r="BM349" s="107">
        <f t="shared" si="376"/>
        <v>-43.356220583333311</v>
      </c>
      <c r="BN349" s="107">
        <f t="shared" si="376"/>
        <v>1202.1637794166668</v>
      </c>
      <c r="BO349" s="107">
        <f t="shared" si="376"/>
        <v>2725.2137794166665</v>
      </c>
      <c r="BP349" s="107">
        <f t="shared" ref="BP349:CM349" si="377">BO353</f>
        <v>4480.4237794166665</v>
      </c>
      <c r="BQ349" s="107">
        <f t="shared" si="377"/>
        <v>6941.33</v>
      </c>
      <c r="BR349" s="107">
        <f t="shared" si="377"/>
        <v>9844.57</v>
      </c>
      <c r="BS349" s="107">
        <f t="shared" si="377"/>
        <v>13069.22</v>
      </c>
      <c r="BT349" s="107">
        <f t="shared" si="377"/>
        <v>16875.16</v>
      </c>
      <c r="BU349" s="107">
        <f t="shared" si="377"/>
        <v>22266</v>
      </c>
      <c r="BV349" s="107">
        <f t="shared" si="377"/>
        <v>29089.739999999998</v>
      </c>
      <c r="BW349" s="107">
        <f t="shared" si="377"/>
        <v>36239.54</v>
      </c>
      <c r="BX349" s="107">
        <f t="shared" si="377"/>
        <v>44895.55</v>
      </c>
      <c r="BY349" s="107">
        <f t="shared" si="377"/>
        <v>56661.990000000005</v>
      </c>
      <c r="BZ349" s="107">
        <f t="shared" si="377"/>
        <v>69451.08</v>
      </c>
      <c r="CA349" s="107">
        <f t="shared" si="377"/>
        <v>81240.41</v>
      </c>
      <c r="CB349" s="107">
        <f t="shared" si="377"/>
        <v>92987.96</v>
      </c>
      <c r="CC349" s="107">
        <f t="shared" si="377"/>
        <v>59483.460000000006</v>
      </c>
      <c r="CD349" s="107">
        <f t="shared" si="377"/>
        <v>69339.420000000013</v>
      </c>
      <c r="CE349" s="107">
        <f t="shared" si="377"/>
        <v>79544.500000000015</v>
      </c>
      <c r="CF349" s="107">
        <f t="shared" si="377"/>
        <v>92130.10000000002</v>
      </c>
      <c r="CG349" s="107">
        <f t="shared" si="377"/>
        <v>105760.68000000002</v>
      </c>
      <c r="CH349" s="107">
        <f t="shared" si="377"/>
        <v>118704.05000000002</v>
      </c>
      <c r="CI349" s="107">
        <f t="shared" si="377"/>
        <v>132403.76</v>
      </c>
      <c r="CJ349" s="107">
        <f t="shared" si="377"/>
        <v>147942.76</v>
      </c>
      <c r="CK349" s="107">
        <f t="shared" si="377"/>
        <v>147942.76</v>
      </c>
      <c r="CL349" s="107">
        <f t="shared" si="377"/>
        <v>147942.76</v>
      </c>
      <c r="CM349" s="107">
        <f t="shared" si="377"/>
        <v>147942.76</v>
      </c>
    </row>
    <row r="350" spans="1:91" x14ac:dyDescent="0.2">
      <c r="A350" s="113"/>
      <c r="B350" s="108" t="s">
        <v>252</v>
      </c>
      <c r="C350" s="108"/>
      <c r="D350" s="115">
        <v>0</v>
      </c>
      <c r="E350" s="115">
        <v>0</v>
      </c>
      <c r="F350" s="115">
        <v>0</v>
      </c>
      <c r="G350" s="115">
        <v>0</v>
      </c>
      <c r="H350" s="115">
        <v>0</v>
      </c>
      <c r="I350" s="115">
        <v>0</v>
      </c>
      <c r="J350" s="115">
        <v>0</v>
      </c>
      <c r="K350" s="115">
        <v>0</v>
      </c>
      <c r="L350" s="115">
        <v>0</v>
      </c>
      <c r="M350" s="115">
        <v>0</v>
      </c>
      <c r="N350" s="115">
        <v>0</v>
      </c>
      <c r="O350" s="115">
        <v>0</v>
      </c>
      <c r="P350" s="115">
        <v>0</v>
      </c>
      <c r="Q350" s="115">
        <v>0</v>
      </c>
      <c r="R350" s="115">
        <v>0</v>
      </c>
      <c r="S350" s="115">
        <v>0</v>
      </c>
      <c r="T350" s="115">
        <v>0</v>
      </c>
      <c r="U350" s="115">
        <v>0</v>
      </c>
      <c r="V350" s="115">
        <v>0</v>
      </c>
      <c r="W350" s="115">
        <v>0</v>
      </c>
      <c r="X350" s="115">
        <v>0</v>
      </c>
      <c r="Y350" s="115">
        <v>0</v>
      </c>
      <c r="Z350" s="115">
        <v>0</v>
      </c>
      <c r="AA350" s="115">
        <v>0</v>
      </c>
      <c r="AB350" s="115">
        <v>0</v>
      </c>
      <c r="AC350" s="115">
        <v>0</v>
      </c>
      <c r="AD350" s="115">
        <v>0</v>
      </c>
      <c r="AE350" s="115">
        <v>0</v>
      </c>
      <c r="AF350" s="115">
        <v>0</v>
      </c>
      <c r="AG350" s="115">
        <v>0</v>
      </c>
      <c r="AH350" s="115">
        <v>0</v>
      </c>
      <c r="AI350" s="115">
        <v>0</v>
      </c>
      <c r="AJ350" s="115">
        <v>0</v>
      </c>
      <c r="AK350" s="115">
        <v>0</v>
      </c>
      <c r="AL350" s="115">
        <v>0</v>
      </c>
      <c r="AM350" s="115">
        <v>0</v>
      </c>
      <c r="AN350" s="115">
        <v>0</v>
      </c>
      <c r="AO350" s="115">
        <v>0</v>
      </c>
      <c r="AP350" s="115">
        <v>0</v>
      </c>
      <c r="AQ350" s="115">
        <v>0</v>
      </c>
      <c r="AR350" s="115">
        <v>0</v>
      </c>
      <c r="AS350" s="115">
        <v>0</v>
      </c>
      <c r="AT350" s="115">
        <v>0</v>
      </c>
      <c r="AU350" s="115">
        <v>0</v>
      </c>
      <c r="AV350" s="115">
        <v>0</v>
      </c>
      <c r="AW350" s="115">
        <v>0</v>
      </c>
      <c r="AX350" s="115">
        <v>0</v>
      </c>
      <c r="AY350" s="115">
        <v>0</v>
      </c>
      <c r="AZ350" s="115">
        <v>0</v>
      </c>
      <c r="BA350" s="115">
        <v>0</v>
      </c>
      <c r="BB350" s="115">
        <v>0</v>
      </c>
      <c r="BC350" s="115">
        <v>0</v>
      </c>
      <c r="BD350" s="115">
        <v>0</v>
      </c>
      <c r="BE350" s="115">
        <v>0</v>
      </c>
      <c r="BF350" s="115">
        <v>0</v>
      </c>
      <c r="BG350" s="115">
        <v>0</v>
      </c>
      <c r="BH350" s="115">
        <v>0</v>
      </c>
      <c r="BI350" s="115">
        <v>0</v>
      </c>
      <c r="BJ350" s="115">
        <v>0</v>
      </c>
      <c r="BK350" s="115">
        <v>0</v>
      </c>
      <c r="BL350" s="115">
        <v>0</v>
      </c>
      <c r="BM350" s="115">
        <v>0</v>
      </c>
      <c r="BN350" s="115">
        <v>0</v>
      </c>
      <c r="BO350" s="115">
        <v>0</v>
      </c>
      <c r="BP350" s="115">
        <v>373.20622058333333</v>
      </c>
      <c r="BQ350" s="115">
        <v>0</v>
      </c>
      <c r="BR350" s="115">
        <v>0</v>
      </c>
      <c r="BS350" s="115">
        <v>0</v>
      </c>
      <c r="BT350" s="115">
        <v>0</v>
      </c>
      <c r="BU350" s="115">
        <v>0</v>
      </c>
      <c r="BV350" s="115">
        <v>0</v>
      </c>
      <c r="BW350" s="115"/>
      <c r="BX350" s="115">
        <v>0</v>
      </c>
      <c r="BY350" s="115">
        <v>0</v>
      </c>
      <c r="BZ350" s="115">
        <v>0</v>
      </c>
      <c r="CA350" s="115">
        <v>0</v>
      </c>
      <c r="CB350" s="115">
        <v>-44895.55</v>
      </c>
      <c r="CC350" s="115">
        <v>0</v>
      </c>
      <c r="CD350" s="115">
        <v>0</v>
      </c>
      <c r="CE350" s="115">
        <v>0</v>
      </c>
      <c r="CF350" s="115">
        <v>0</v>
      </c>
      <c r="CG350" s="115">
        <v>0</v>
      </c>
      <c r="CH350" s="115">
        <v>0</v>
      </c>
      <c r="CI350" s="115">
        <v>0</v>
      </c>
      <c r="CJ350" s="115"/>
      <c r="CK350" s="115"/>
      <c r="CL350" s="115"/>
      <c r="CM350" s="115"/>
    </row>
    <row r="351" spans="1:91" x14ac:dyDescent="0.2">
      <c r="A351" s="108"/>
      <c r="B351" s="108" t="s">
        <v>272</v>
      </c>
      <c r="C351" s="116"/>
      <c r="D351" s="251">
        <v>0</v>
      </c>
      <c r="E351" s="251">
        <v>0</v>
      </c>
      <c r="F351" s="251">
        <v>0</v>
      </c>
      <c r="G351" s="251">
        <v>0</v>
      </c>
      <c r="H351" s="251">
        <v>0</v>
      </c>
      <c r="I351" s="251">
        <v>0</v>
      </c>
      <c r="J351" s="251">
        <v>0</v>
      </c>
      <c r="K351" s="251">
        <v>0</v>
      </c>
      <c r="L351" s="251">
        <v>0</v>
      </c>
      <c r="M351" s="251">
        <v>0</v>
      </c>
      <c r="N351" s="251">
        <v>0</v>
      </c>
      <c r="O351" s="251">
        <v>0</v>
      </c>
      <c r="P351" s="251">
        <v>0</v>
      </c>
      <c r="Q351" s="251">
        <v>0</v>
      </c>
      <c r="R351" s="251">
        <v>0</v>
      </c>
      <c r="S351" s="251">
        <v>0</v>
      </c>
      <c r="T351" s="251">
        <v>0</v>
      </c>
      <c r="U351" s="251">
        <v>0</v>
      </c>
      <c r="V351" s="251">
        <v>0</v>
      </c>
      <c r="W351" s="251">
        <v>0</v>
      </c>
      <c r="X351" s="251">
        <v>0</v>
      </c>
      <c r="Y351" s="251">
        <v>0</v>
      </c>
      <c r="Z351" s="251">
        <v>0</v>
      </c>
      <c r="AA351" s="251">
        <v>0</v>
      </c>
      <c r="AB351" s="251">
        <v>0</v>
      </c>
      <c r="AC351" s="251">
        <v>0</v>
      </c>
      <c r="AD351" s="251">
        <v>0</v>
      </c>
      <c r="AE351" s="251">
        <v>0</v>
      </c>
      <c r="AF351" s="251">
        <v>0</v>
      </c>
      <c r="AG351" s="251">
        <v>0</v>
      </c>
      <c r="AH351" s="251">
        <v>0</v>
      </c>
      <c r="AI351" s="251">
        <v>0</v>
      </c>
      <c r="AJ351" s="251">
        <v>0</v>
      </c>
      <c r="AK351" s="251">
        <v>0</v>
      </c>
      <c r="AL351" s="251">
        <v>0</v>
      </c>
      <c r="AM351" s="251">
        <v>0</v>
      </c>
      <c r="AN351" s="251">
        <v>0</v>
      </c>
      <c r="AO351" s="251">
        <v>0</v>
      </c>
      <c r="AP351" s="251">
        <v>0</v>
      </c>
      <c r="AQ351" s="251">
        <v>0</v>
      </c>
      <c r="AR351" s="251">
        <v>0</v>
      </c>
      <c r="AS351" s="251">
        <v>0</v>
      </c>
      <c r="AT351" s="251">
        <v>0</v>
      </c>
      <c r="AU351" s="251">
        <v>0</v>
      </c>
      <c r="AV351" s="251">
        <v>0</v>
      </c>
      <c r="AW351" s="251">
        <v>0</v>
      </c>
      <c r="AX351" s="251">
        <v>0</v>
      </c>
      <c r="AY351" s="251">
        <v>0</v>
      </c>
      <c r="AZ351" s="251">
        <v>0</v>
      </c>
      <c r="BA351" s="251">
        <v>0</v>
      </c>
      <c r="BB351" s="251">
        <v>0</v>
      </c>
      <c r="BC351" s="251">
        <v>0</v>
      </c>
      <c r="BD351" s="251">
        <v>0</v>
      </c>
      <c r="BE351" s="251">
        <v>0</v>
      </c>
      <c r="BF351" s="251">
        <v>0</v>
      </c>
      <c r="BG351" s="251">
        <v>0</v>
      </c>
      <c r="BH351" s="251">
        <v>0</v>
      </c>
      <c r="BI351" s="251">
        <v>0</v>
      </c>
      <c r="BJ351" s="251">
        <v>0</v>
      </c>
      <c r="BK351" s="251">
        <v>-373.20622058333333</v>
      </c>
      <c r="BL351" s="251">
        <v>329.85</v>
      </c>
      <c r="BM351" s="251">
        <v>1245.52</v>
      </c>
      <c r="BN351" s="251">
        <v>1523.05</v>
      </c>
      <c r="BO351" s="251">
        <v>1755.21</v>
      </c>
      <c r="BP351" s="251">
        <v>2087.6999999999998</v>
      </c>
      <c r="BQ351" s="251">
        <v>2903.24</v>
      </c>
      <c r="BR351" s="251">
        <v>3224.65</v>
      </c>
      <c r="BS351" s="251">
        <v>3805.94</v>
      </c>
      <c r="BT351" s="251">
        <v>5390.84</v>
      </c>
      <c r="BU351" s="251">
        <v>6823.74</v>
      </c>
      <c r="BV351" s="251">
        <v>7149.8</v>
      </c>
      <c r="BW351" s="251">
        <v>8656.01</v>
      </c>
      <c r="BX351" s="109">
        <f>'FPC Sch 8&amp;24'!C22</f>
        <v>11766.44</v>
      </c>
      <c r="BY351" s="109">
        <f>'FPC Sch 8&amp;24'!D22</f>
        <v>12789.09</v>
      </c>
      <c r="BZ351" s="109">
        <f>'FPC Sch 8&amp;24'!E22</f>
        <v>11789.33</v>
      </c>
      <c r="CA351" s="109">
        <f>'FPC Sch 8&amp;24'!F22</f>
        <v>11747.55</v>
      </c>
      <c r="CB351" s="109">
        <f>'FPC Sch 8&amp;24'!G22</f>
        <v>11391.05</v>
      </c>
      <c r="CC351" s="109">
        <f>'FPC Sch 8&amp;24'!H22</f>
        <v>9855.9599999999991</v>
      </c>
      <c r="CD351" s="109">
        <f>'FPC Sch 8&amp;24'!I22</f>
        <v>10205.08</v>
      </c>
      <c r="CE351" s="109">
        <f>'FPC Sch 8&amp;24'!J22</f>
        <v>12585.6</v>
      </c>
      <c r="CF351" s="109">
        <f>'FPC Sch 8&amp;24'!K22</f>
        <v>13630.58</v>
      </c>
      <c r="CG351" s="109">
        <f>'FPC Sch 8&amp;24'!L22</f>
        <v>12943.37</v>
      </c>
      <c r="CH351" s="109">
        <f>'FPC Sch 8&amp;24'!M22</f>
        <v>13699.71</v>
      </c>
      <c r="CI351" s="109">
        <f>'FPC Sch 8&amp;24'!N22</f>
        <v>15539</v>
      </c>
      <c r="CJ351" s="109"/>
      <c r="CK351" s="109"/>
      <c r="CL351" s="115"/>
      <c r="CM351" s="115"/>
    </row>
    <row r="352" spans="1:91" x14ac:dyDescent="0.2">
      <c r="B352" s="39" t="s">
        <v>254</v>
      </c>
      <c r="D352" s="110">
        <f t="shared" ref="D352:AI352" si="378">SUM(D350:D351)</f>
        <v>0</v>
      </c>
      <c r="E352" s="110">
        <f t="shared" si="378"/>
        <v>0</v>
      </c>
      <c r="F352" s="110">
        <f t="shared" si="378"/>
        <v>0</v>
      </c>
      <c r="G352" s="110">
        <f t="shared" si="378"/>
        <v>0</v>
      </c>
      <c r="H352" s="110">
        <f t="shared" si="378"/>
        <v>0</v>
      </c>
      <c r="I352" s="110">
        <f t="shared" si="378"/>
        <v>0</v>
      </c>
      <c r="J352" s="110">
        <f t="shared" si="378"/>
        <v>0</v>
      </c>
      <c r="K352" s="110">
        <f t="shared" si="378"/>
        <v>0</v>
      </c>
      <c r="L352" s="110">
        <f t="shared" si="378"/>
        <v>0</v>
      </c>
      <c r="M352" s="110">
        <f t="shared" si="378"/>
        <v>0</v>
      </c>
      <c r="N352" s="110">
        <f t="shared" si="378"/>
        <v>0</v>
      </c>
      <c r="O352" s="110">
        <f t="shared" si="378"/>
        <v>0</v>
      </c>
      <c r="P352" s="110">
        <f t="shared" si="378"/>
        <v>0</v>
      </c>
      <c r="Q352" s="110">
        <f t="shared" si="378"/>
        <v>0</v>
      </c>
      <c r="R352" s="110">
        <f t="shared" si="378"/>
        <v>0</v>
      </c>
      <c r="S352" s="110">
        <f t="shared" si="378"/>
        <v>0</v>
      </c>
      <c r="T352" s="110">
        <f t="shared" si="378"/>
        <v>0</v>
      </c>
      <c r="U352" s="110">
        <f t="shared" si="378"/>
        <v>0</v>
      </c>
      <c r="V352" s="110">
        <f t="shared" si="378"/>
        <v>0</v>
      </c>
      <c r="W352" s="110">
        <f t="shared" si="378"/>
        <v>0</v>
      </c>
      <c r="X352" s="110">
        <f t="shared" si="378"/>
        <v>0</v>
      </c>
      <c r="Y352" s="110">
        <f t="shared" si="378"/>
        <v>0</v>
      </c>
      <c r="Z352" s="110">
        <f t="shared" si="378"/>
        <v>0</v>
      </c>
      <c r="AA352" s="110">
        <f t="shared" si="378"/>
        <v>0</v>
      </c>
      <c r="AB352" s="110">
        <f t="shared" si="378"/>
        <v>0</v>
      </c>
      <c r="AC352" s="110">
        <f t="shared" si="378"/>
        <v>0</v>
      </c>
      <c r="AD352" s="110">
        <f t="shared" si="378"/>
        <v>0</v>
      </c>
      <c r="AE352" s="110">
        <f t="shared" si="378"/>
        <v>0</v>
      </c>
      <c r="AF352" s="110">
        <f t="shared" si="378"/>
        <v>0</v>
      </c>
      <c r="AG352" s="110">
        <f t="shared" si="378"/>
        <v>0</v>
      </c>
      <c r="AH352" s="110">
        <f t="shared" si="378"/>
        <v>0</v>
      </c>
      <c r="AI352" s="110">
        <f t="shared" si="378"/>
        <v>0</v>
      </c>
      <c r="AJ352" s="110">
        <f t="shared" ref="AJ352:BO352" si="379">SUM(AJ350:AJ351)</f>
        <v>0</v>
      </c>
      <c r="AK352" s="110">
        <f t="shared" si="379"/>
        <v>0</v>
      </c>
      <c r="AL352" s="110">
        <f t="shared" si="379"/>
        <v>0</v>
      </c>
      <c r="AM352" s="110">
        <f t="shared" si="379"/>
        <v>0</v>
      </c>
      <c r="AN352" s="110">
        <f t="shared" si="379"/>
        <v>0</v>
      </c>
      <c r="AO352" s="110">
        <f t="shared" si="379"/>
        <v>0</v>
      </c>
      <c r="AP352" s="110">
        <f t="shared" si="379"/>
        <v>0</v>
      </c>
      <c r="AQ352" s="110">
        <f t="shared" si="379"/>
        <v>0</v>
      </c>
      <c r="AR352" s="110">
        <f t="shared" si="379"/>
        <v>0</v>
      </c>
      <c r="AS352" s="110">
        <f t="shared" si="379"/>
        <v>0</v>
      </c>
      <c r="AT352" s="110">
        <f t="shared" si="379"/>
        <v>0</v>
      </c>
      <c r="AU352" s="110">
        <f t="shared" si="379"/>
        <v>0</v>
      </c>
      <c r="AV352" s="110">
        <f t="shared" si="379"/>
        <v>0</v>
      </c>
      <c r="AW352" s="110">
        <f t="shared" si="379"/>
        <v>0</v>
      </c>
      <c r="AX352" s="110">
        <f t="shared" si="379"/>
        <v>0</v>
      </c>
      <c r="AY352" s="110">
        <f t="shared" si="379"/>
        <v>0</v>
      </c>
      <c r="AZ352" s="110">
        <f t="shared" si="379"/>
        <v>0</v>
      </c>
      <c r="BA352" s="110">
        <f t="shared" si="379"/>
        <v>0</v>
      </c>
      <c r="BB352" s="110">
        <f t="shared" si="379"/>
        <v>0</v>
      </c>
      <c r="BC352" s="110">
        <f t="shared" si="379"/>
        <v>0</v>
      </c>
      <c r="BD352" s="110">
        <f t="shared" si="379"/>
        <v>0</v>
      </c>
      <c r="BE352" s="110">
        <f t="shared" si="379"/>
        <v>0</v>
      </c>
      <c r="BF352" s="110">
        <f t="shared" si="379"/>
        <v>0</v>
      </c>
      <c r="BG352" s="110">
        <f t="shared" si="379"/>
        <v>0</v>
      </c>
      <c r="BH352" s="110">
        <f t="shared" si="379"/>
        <v>0</v>
      </c>
      <c r="BI352" s="110">
        <f t="shared" si="379"/>
        <v>0</v>
      </c>
      <c r="BJ352" s="110">
        <f t="shared" si="379"/>
        <v>0</v>
      </c>
      <c r="BK352" s="110">
        <f t="shared" si="379"/>
        <v>-373.20622058333333</v>
      </c>
      <c r="BL352" s="110">
        <f t="shared" si="379"/>
        <v>329.85</v>
      </c>
      <c r="BM352" s="110">
        <f t="shared" si="379"/>
        <v>1245.52</v>
      </c>
      <c r="BN352" s="110">
        <f t="shared" si="379"/>
        <v>1523.05</v>
      </c>
      <c r="BO352" s="110">
        <f t="shared" si="379"/>
        <v>1755.21</v>
      </c>
      <c r="BP352" s="110">
        <f t="shared" ref="BP352:CM352" si="380">SUM(BP350:BP351)</f>
        <v>2460.9062205833334</v>
      </c>
      <c r="BQ352" s="110">
        <f t="shared" si="380"/>
        <v>2903.24</v>
      </c>
      <c r="BR352" s="110">
        <f t="shared" si="380"/>
        <v>3224.65</v>
      </c>
      <c r="BS352" s="110">
        <f t="shared" si="380"/>
        <v>3805.94</v>
      </c>
      <c r="BT352" s="110">
        <f t="shared" si="380"/>
        <v>5390.84</v>
      </c>
      <c r="BU352" s="110">
        <f t="shared" si="380"/>
        <v>6823.74</v>
      </c>
      <c r="BV352" s="110">
        <f t="shared" si="380"/>
        <v>7149.8</v>
      </c>
      <c r="BW352" s="110">
        <f t="shared" si="380"/>
        <v>8656.01</v>
      </c>
      <c r="BX352" s="110">
        <f t="shared" si="380"/>
        <v>11766.44</v>
      </c>
      <c r="BY352" s="110">
        <f t="shared" si="380"/>
        <v>12789.09</v>
      </c>
      <c r="BZ352" s="110">
        <f t="shared" si="380"/>
        <v>11789.33</v>
      </c>
      <c r="CA352" s="110">
        <f t="shared" si="380"/>
        <v>11747.55</v>
      </c>
      <c r="CB352" s="110">
        <f t="shared" si="380"/>
        <v>-33504.5</v>
      </c>
      <c r="CC352" s="110">
        <f t="shared" si="380"/>
        <v>9855.9599999999991</v>
      </c>
      <c r="CD352" s="110">
        <f t="shared" si="380"/>
        <v>10205.08</v>
      </c>
      <c r="CE352" s="110">
        <f t="shared" si="380"/>
        <v>12585.6</v>
      </c>
      <c r="CF352" s="110">
        <f t="shared" si="380"/>
        <v>13630.58</v>
      </c>
      <c r="CG352" s="110">
        <f t="shared" si="380"/>
        <v>12943.37</v>
      </c>
      <c r="CH352" s="110">
        <f t="shared" si="380"/>
        <v>13699.71</v>
      </c>
      <c r="CI352" s="110">
        <f t="shared" si="380"/>
        <v>15539</v>
      </c>
      <c r="CJ352" s="110">
        <f t="shared" si="380"/>
        <v>0</v>
      </c>
      <c r="CK352" s="110">
        <f t="shared" si="380"/>
        <v>0</v>
      </c>
      <c r="CL352" s="110">
        <f t="shared" si="380"/>
        <v>0</v>
      </c>
      <c r="CM352" s="110">
        <f t="shared" si="380"/>
        <v>0</v>
      </c>
    </row>
    <row r="353" spans="1:91" x14ac:dyDescent="0.2">
      <c r="B353" s="39" t="s">
        <v>255</v>
      </c>
      <c r="D353" s="107">
        <f t="shared" ref="D353:AI353" si="381">D349+D352</f>
        <v>0</v>
      </c>
      <c r="E353" s="107">
        <f t="shared" si="381"/>
        <v>0</v>
      </c>
      <c r="F353" s="107">
        <f t="shared" si="381"/>
        <v>0</v>
      </c>
      <c r="G353" s="107">
        <f t="shared" si="381"/>
        <v>0</v>
      </c>
      <c r="H353" s="107">
        <f t="shared" si="381"/>
        <v>0</v>
      </c>
      <c r="I353" s="107">
        <f t="shared" si="381"/>
        <v>0</v>
      </c>
      <c r="J353" s="107">
        <f t="shared" si="381"/>
        <v>0</v>
      </c>
      <c r="K353" s="107">
        <f t="shared" si="381"/>
        <v>0</v>
      </c>
      <c r="L353" s="107">
        <f t="shared" si="381"/>
        <v>0</v>
      </c>
      <c r="M353" s="107">
        <f t="shared" si="381"/>
        <v>0</v>
      </c>
      <c r="N353" s="107">
        <f t="shared" si="381"/>
        <v>0</v>
      </c>
      <c r="O353" s="107">
        <f t="shared" si="381"/>
        <v>0</v>
      </c>
      <c r="P353" s="107">
        <f t="shared" si="381"/>
        <v>0</v>
      </c>
      <c r="Q353" s="107">
        <f t="shared" si="381"/>
        <v>0</v>
      </c>
      <c r="R353" s="107">
        <f t="shared" si="381"/>
        <v>0</v>
      </c>
      <c r="S353" s="107">
        <f t="shared" si="381"/>
        <v>0</v>
      </c>
      <c r="T353" s="107">
        <f t="shared" si="381"/>
        <v>0</v>
      </c>
      <c r="U353" s="107">
        <f t="shared" si="381"/>
        <v>0</v>
      </c>
      <c r="V353" s="107">
        <f t="shared" si="381"/>
        <v>0</v>
      </c>
      <c r="W353" s="107">
        <f t="shared" si="381"/>
        <v>0</v>
      </c>
      <c r="X353" s="107">
        <f t="shared" si="381"/>
        <v>0</v>
      </c>
      <c r="Y353" s="107">
        <f t="shared" si="381"/>
        <v>0</v>
      </c>
      <c r="Z353" s="107">
        <f t="shared" si="381"/>
        <v>0</v>
      </c>
      <c r="AA353" s="107">
        <f t="shared" si="381"/>
        <v>0</v>
      </c>
      <c r="AB353" s="107">
        <f t="shared" si="381"/>
        <v>0</v>
      </c>
      <c r="AC353" s="107">
        <f t="shared" si="381"/>
        <v>0</v>
      </c>
      <c r="AD353" s="107">
        <f t="shared" si="381"/>
        <v>0</v>
      </c>
      <c r="AE353" s="107">
        <f t="shared" si="381"/>
        <v>0</v>
      </c>
      <c r="AF353" s="107">
        <f t="shared" si="381"/>
        <v>0</v>
      </c>
      <c r="AG353" s="107">
        <f t="shared" si="381"/>
        <v>0</v>
      </c>
      <c r="AH353" s="107">
        <f t="shared" si="381"/>
        <v>0</v>
      </c>
      <c r="AI353" s="107">
        <f t="shared" si="381"/>
        <v>0</v>
      </c>
      <c r="AJ353" s="107">
        <f t="shared" ref="AJ353:BO353" si="382">AJ349+AJ352</f>
        <v>0</v>
      </c>
      <c r="AK353" s="107">
        <f t="shared" si="382"/>
        <v>0</v>
      </c>
      <c r="AL353" s="107">
        <f t="shared" si="382"/>
        <v>0</v>
      </c>
      <c r="AM353" s="107">
        <f t="shared" si="382"/>
        <v>0</v>
      </c>
      <c r="AN353" s="107">
        <f t="shared" si="382"/>
        <v>0</v>
      </c>
      <c r="AO353" s="107">
        <f t="shared" si="382"/>
        <v>0</v>
      </c>
      <c r="AP353" s="107">
        <f t="shared" si="382"/>
        <v>0</v>
      </c>
      <c r="AQ353" s="107">
        <f t="shared" si="382"/>
        <v>0</v>
      </c>
      <c r="AR353" s="107">
        <f t="shared" si="382"/>
        <v>0</v>
      </c>
      <c r="AS353" s="107">
        <f t="shared" si="382"/>
        <v>0</v>
      </c>
      <c r="AT353" s="107">
        <f t="shared" si="382"/>
        <v>0</v>
      </c>
      <c r="AU353" s="107">
        <f t="shared" si="382"/>
        <v>0</v>
      </c>
      <c r="AV353" s="107">
        <f t="shared" si="382"/>
        <v>0</v>
      </c>
      <c r="AW353" s="107">
        <f t="shared" si="382"/>
        <v>0</v>
      </c>
      <c r="AX353" s="107">
        <f t="shared" si="382"/>
        <v>0</v>
      </c>
      <c r="AY353" s="107">
        <f t="shared" si="382"/>
        <v>0</v>
      </c>
      <c r="AZ353" s="107">
        <f t="shared" si="382"/>
        <v>0</v>
      </c>
      <c r="BA353" s="107">
        <f t="shared" si="382"/>
        <v>0</v>
      </c>
      <c r="BB353" s="107">
        <f t="shared" si="382"/>
        <v>0</v>
      </c>
      <c r="BC353" s="107">
        <f t="shared" si="382"/>
        <v>0</v>
      </c>
      <c r="BD353" s="107">
        <f t="shared" si="382"/>
        <v>0</v>
      </c>
      <c r="BE353" s="107">
        <f t="shared" si="382"/>
        <v>0</v>
      </c>
      <c r="BF353" s="107">
        <f t="shared" si="382"/>
        <v>0</v>
      </c>
      <c r="BG353" s="107">
        <f t="shared" si="382"/>
        <v>0</v>
      </c>
      <c r="BH353" s="107">
        <f t="shared" si="382"/>
        <v>0</v>
      </c>
      <c r="BI353" s="107">
        <f t="shared" si="382"/>
        <v>0</v>
      </c>
      <c r="BJ353" s="107">
        <f t="shared" si="382"/>
        <v>0</v>
      </c>
      <c r="BK353" s="107">
        <f t="shared" si="382"/>
        <v>-373.20622058333333</v>
      </c>
      <c r="BL353" s="107">
        <f t="shared" si="382"/>
        <v>-43.356220583333311</v>
      </c>
      <c r="BM353" s="107">
        <f t="shared" si="382"/>
        <v>1202.1637794166668</v>
      </c>
      <c r="BN353" s="107">
        <f t="shared" si="382"/>
        <v>2725.2137794166665</v>
      </c>
      <c r="BO353" s="107">
        <f t="shared" si="382"/>
        <v>4480.4237794166665</v>
      </c>
      <c r="BP353" s="107">
        <f t="shared" ref="BP353:CM353" si="383">BP349+BP352</f>
        <v>6941.33</v>
      </c>
      <c r="BQ353" s="107">
        <f t="shared" si="383"/>
        <v>9844.57</v>
      </c>
      <c r="BR353" s="107">
        <f t="shared" si="383"/>
        <v>13069.22</v>
      </c>
      <c r="BS353" s="107">
        <f t="shared" si="383"/>
        <v>16875.16</v>
      </c>
      <c r="BT353" s="107">
        <f t="shared" si="383"/>
        <v>22266</v>
      </c>
      <c r="BU353" s="107">
        <f t="shared" si="383"/>
        <v>29089.739999999998</v>
      </c>
      <c r="BV353" s="107">
        <f t="shared" si="383"/>
        <v>36239.54</v>
      </c>
      <c r="BW353" s="107">
        <f t="shared" si="383"/>
        <v>44895.55</v>
      </c>
      <c r="BX353" s="107">
        <f t="shared" si="383"/>
        <v>56661.990000000005</v>
      </c>
      <c r="BY353" s="107">
        <f t="shared" si="383"/>
        <v>69451.08</v>
      </c>
      <c r="BZ353" s="107">
        <f t="shared" si="383"/>
        <v>81240.41</v>
      </c>
      <c r="CA353" s="107">
        <f t="shared" si="383"/>
        <v>92987.96</v>
      </c>
      <c r="CB353" s="107">
        <f t="shared" si="383"/>
        <v>59483.460000000006</v>
      </c>
      <c r="CC353" s="107">
        <f t="shared" si="383"/>
        <v>69339.420000000013</v>
      </c>
      <c r="CD353" s="107">
        <f t="shared" si="383"/>
        <v>79544.500000000015</v>
      </c>
      <c r="CE353" s="107">
        <f t="shared" si="383"/>
        <v>92130.10000000002</v>
      </c>
      <c r="CF353" s="107">
        <f t="shared" si="383"/>
        <v>105760.68000000002</v>
      </c>
      <c r="CG353" s="107">
        <f t="shared" si="383"/>
        <v>118704.05000000002</v>
      </c>
      <c r="CH353" s="107">
        <f t="shared" si="383"/>
        <v>132403.76</v>
      </c>
      <c r="CI353" s="107">
        <f t="shared" si="383"/>
        <v>147942.76</v>
      </c>
      <c r="CJ353" s="107">
        <f t="shared" si="383"/>
        <v>147942.76</v>
      </c>
      <c r="CK353" s="107">
        <f t="shared" si="383"/>
        <v>147942.76</v>
      </c>
      <c r="CL353" s="107">
        <f t="shared" si="383"/>
        <v>147942.76</v>
      </c>
      <c r="CM353" s="107">
        <f t="shared" si="383"/>
        <v>147942.76</v>
      </c>
    </row>
    <row r="354" spans="1:91" x14ac:dyDescent="0.2"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  <c r="BV354" s="106"/>
      <c r="BW354" s="106"/>
      <c r="BX354" s="106"/>
      <c r="BY354" s="106"/>
      <c r="BZ354" s="106"/>
      <c r="CA354" s="106"/>
      <c r="CB354" s="106"/>
      <c r="CC354" s="106"/>
      <c r="CD354" s="106"/>
      <c r="CE354" s="106"/>
      <c r="CF354" s="106"/>
      <c r="CG354" s="106"/>
      <c r="CH354" s="106"/>
      <c r="CI354" s="107"/>
      <c r="CJ354" s="107"/>
      <c r="CK354" s="107"/>
      <c r="CL354" s="107"/>
      <c r="CM354" s="107"/>
    </row>
    <row r="355" spans="1:91" x14ac:dyDescent="0.2">
      <c r="A355" s="98" t="s">
        <v>275</v>
      </c>
      <c r="C355" s="106">
        <v>18237351</v>
      </c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8"/>
      <c r="AP355" s="108"/>
      <c r="AQ355" s="108"/>
      <c r="AR355" s="108"/>
      <c r="AS355" s="108"/>
      <c r="AT355" s="108"/>
      <c r="AU355" s="108"/>
      <c r="AV355" s="108"/>
      <c r="AW355" s="108"/>
      <c r="AX355" s="108"/>
      <c r="AY355" s="108"/>
      <c r="AZ355" s="108"/>
      <c r="BA355" s="108"/>
      <c r="BB355" s="108"/>
      <c r="BC355" s="108"/>
      <c r="BD355" s="108"/>
      <c r="BE355" s="108"/>
      <c r="BF355" s="108"/>
      <c r="BG355" s="108"/>
      <c r="BH355" s="108"/>
      <c r="BI355" s="108"/>
      <c r="BJ355" s="108"/>
      <c r="BK355" s="108"/>
      <c r="BL355" s="108"/>
      <c r="BM355" s="108"/>
      <c r="BN355" s="108"/>
      <c r="BO355" s="108"/>
      <c r="BP355" s="108"/>
      <c r="BQ355" s="108"/>
      <c r="BR355" s="108"/>
      <c r="BS355" s="108"/>
      <c r="BT355" s="108"/>
      <c r="BU355" s="108"/>
      <c r="BV355" s="108"/>
      <c r="BW355" s="108"/>
      <c r="BX355" s="108"/>
      <c r="BY355" s="108"/>
      <c r="BZ355" s="108"/>
      <c r="CA355" s="108"/>
      <c r="CB355" s="108"/>
      <c r="CC355" s="108"/>
      <c r="CD355" s="108"/>
      <c r="CE355" s="108"/>
      <c r="CF355" s="108"/>
      <c r="CG355" s="108"/>
      <c r="CH355" s="108"/>
      <c r="CL355" s="25"/>
      <c r="CM355" s="25"/>
    </row>
    <row r="356" spans="1:91" x14ac:dyDescent="0.2">
      <c r="B356" s="39" t="s">
        <v>251</v>
      </c>
      <c r="C356" s="106">
        <v>25400751</v>
      </c>
      <c r="D356" s="107">
        <f t="shared" ref="D356:AI356" si="384">C360</f>
        <v>0</v>
      </c>
      <c r="E356" s="107">
        <f t="shared" si="384"/>
        <v>0</v>
      </c>
      <c r="F356" s="107">
        <f t="shared" si="384"/>
        <v>0</v>
      </c>
      <c r="G356" s="107">
        <f t="shared" si="384"/>
        <v>0</v>
      </c>
      <c r="H356" s="107">
        <f t="shared" si="384"/>
        <v>0</v>
      </c>
      <c r="I356" s="107">
        <f t="shared" si="384"/>
        <v>0</v>
      </c>
      <c r="J356" s="107">
        <f t="shared" si="384"/>
        <v>0</v>
      </c>
      <c r="K356" s="107">
        <f t="shared" si="384"/>
        <v>0</v>
      </c>
      <c r="L356" s="107">
        <f t="shared" si="384"/>
        <v>0</v>
      </c>
      <c r="M356" s="107">
        <f t="shared" si="384"/>
        <v>0</v>
      </c>
      <c r="N356" s="107">
        <f t="shared" si="384"/>
        <v>0</v>
      </c>
      <c r="O356" s="107">
        <f t="shared" si="384"/>
        <v>0</v>
      </c>
      <c r="P356" s="107">
        <f t="shared" si="384"/>
        <v>0</v>
      </c>
      <c r="Q356" s="107">
        <f t="shared" si="384"/>
        <v>0</v>
      </c>
      <c r="R356" s="107">
        <f t="shared" si="384"/>
        <v>0</v>
      </c>
      <c r="S356" s="107">
        <f t="shared" si="384"/>
        <v>0</v>
      </c>
      <c r="T356" s="107">
        <f t="shared" si="384"/>
        <v>0</v>
      </c>
      <c r="U356" s="107">
        <f t="shared" si="384"/>
        <v>0</v>
      </c>
      <c r="V356" s="107">
        <f t="shared" si="384"/>
        <v>0</v>
      </c>
      <c r="W356" s="107">
        <f t="shared" si="384"/>
        <v>0</v>
      </c>
      <c r="X356" s="107">
        <f t="shared" si="384"/>
        <v>0</v>
      </c>
      <c r="Y356" s="107">
        <f t="shared" si="384"/>
        <v>0</v>
      </c>
      <c r="Z356" s="107">
        <f t="shared" si="384"/>
        <v>0</v>
      </c>
      <c r="AA356" s="107">
        <f t="shared" si="384"/>
        <v>0</v>
      </c>
      <c r="AB356" s="107">
        <f t="shared" si="384"/>
        <v>0</v>
      </c>
      <c r="AC356" s="107">
        <f t="shared" si="384"/>
        <v>0</v>
      </c>
      <c r="AD356" s="107">
        <f t="shared" si="384"/>
        <v>0</v>
      </c>
      <c r="AE356" s="107">
        <f t="shared" si="384"/>
        <v>0</v>
      </c>
      <c r="AF356" s="107">
        <f t="shared" si="384"/>
        <v>0</v>
      </c>
      <c r="AG356" s="107">
        <f t="shared" si="384"/>
        <v>0</v>
      </c>
      <c r="AH356" s="107">
        <f t="shared" si="384"/>
        <v>0</v>
      </c>
      <c r="AI356" s="107">
        <f t="shared" si="384"/>
        <v>0</v>
      </c>
      <c r="AJ356" s="107">
        <f t="shared" ref="AJ356:BO356" si="385">AI360</f>
        <v>0</v>
      </c>
      <c r="AK356" s="107">
        <f t="shared" si="385"/>
        <v>0</v>
      </c>
      <c r="AL356" s="107">
        <f t="shared" si="385"/>
        <v>0</v>
      </c>
      <c r="AM356" s="107">
        <f t="shared" si="385"/>
        <v>0</v>
      </c>
      <c r="AN356" s="107">
        <f t="shared" si="385"/>
        <v>0</v>
      </c>
      <c r="AO356" s="107">
        <f t="shared" si="385"/>
        <v>0</v>
      </c>
      <c r="AP356" s="107">
        <f t="shared" si="385"/>
        <v>0</v>
      </c>
      <c r="AQ356" s="107">
        <f t="shared" si="385"/>
        <v>0</v>
      </c>
      <c r="AR356" s="107">
        <f t="shared" si="385"/>
        <v>0</v>
      </c>
      <c r="AS356" s="107">
        <f t="shared" si="385"/>
        <v>0</v>
      </c>
      <c r="AT356" s="107">
        <f t="shared" si="385"/>
        <v>0</v>
      </c>
      <c r="AU356" s="107">
        <f t="shared" si="385"/>
        <v>0</v>
      </c>
      <c r="AV356" s="107">
        <f t="shared" si="385"/>
        <v>0</v>
      </c>
      <c r="AW356" s="107">
        <f t="shared" si="385"/>
        <v>0</v>
      </c>
      <c r="AX356" s="107">
        <f t="shared" si="385"/>
        <v>0</v>
      </c>
      <c r="AY356" s="107">
        <f t="shared" si="385"/>
        <v>0</v>
      </c>
      <c r="AZ356" s="107">
        <f t="shared" si="385"/>
        <v>0</v>
      </c>
      <c r="BA356" s="107">
        <f t="shared" si="385"/>
        <v>0</v>
      </c>
      <c r="BB356" s="107">
        <f t="shared" si="385"/>
        <v>0</v>
      </c>
      <c r="BC356" s="107">
        <f t="shared" si="385"/>
        <v>0</v>
      </c>
      <c r="BD356" s="107">
        <f t="shared" si="385"/>
        <v>0</v>
      </c>
      <c r="BE356" s="107">
        <f t="shared" si="385"/>
        <v>0</v>
      </c>
      <c r="BF356" s="107">
        <f t="shared" si="385"/>
        <v>0</v>
      </c>
      <c r="BG356" s="107">
        <f t="shared" si="385"/>
        <v>0</v>
      </c>
      <c r="BH356" s="107">
        <f t="shared" si="385"/>
        <v>0</v>
      </c>
      <c r="BI356" s="107">
        <f t="shared" si="385"/>
        <v>0</v>
      </c>
      <c r="BJ356" s="107">
        <f t="shared" si="385"/>
        <v>0</v>
      </c>
      <c r="BK356" s="107">
        <f t="shared" si="385"/>
        <v>0</v>
      </c>
      <c r="BL356" s="107">
        <f t="shared" si="385"/>
        <v>-63.040750500000001</v>
      </c>
      <c r="BM356" s="107">
        <f t="shared" si="385"/>
        <v>-552.15075049999996</v>
      </c>
      <c r="BN356" s="107">
        <f t="shared" si="385"/>
        <v>-2356.7507504999999</v>
      </c>
      <c r="BO356" s="107">
        <f t="shared" si="385"/>
        <v>-5499.3207505</v>
      </c>
      <c r="BP356" s="107">
        <f t="shared" ref="BP356:CM356" si="386">BO360</f>
        <v>-10920.8507505</v>
      </c>
      <c r="BQ356" s="107">
        <f t="shared" si="386"/>
        <v>-19265.46</v>
      </c>
      <c r="BR356" s="107">
        <f t="shared" si="386"/>
        <v>-28817.019999999997</v>
      </c>
      <c r="BS356" s="107">
        <f t="shared" si="386"/>
        <v>-39998.009999999995</v>
      </c>
      <c r="BT356" s="107">
        <f t="shared" si="386"/>
        <v>-53577.719999999994</v>
      </c>
      <c r="BU356" s="107">
        <f t="shared" si="386"/>
        <v>-67249.439999999988</v>
      </c>
      <c r="BV356" s="107">
        <f t="shared" si="386"/>
        <v>-81219.639999999985</v>
      </c>
      <c r="BW356" s="107">
        <f t="shared" si="386"/>
        <v>-96207.749999999985</v>
      </c>
      <c r="BX356" s="107">
        <f t="shared" si="386"/>
        <v>-111391.24999999999</v>
      </c>
      <c r="BY356" s="107">
        <f t="shared" si="386"/>
        <v>-127723.70999999999</v>
      </c>
      <c r="BZ356" s="107">
        <f t="shared" si="386"/>
        <v>-146411</v>
      </c>
      <c r="CA356" s="107">
        <f t="shared" si="386"/>
        <v>-165726.47</v>
      </c>
      <c r="CB356" s="107">
        <f t="shared" si="386"/>
        <v>-185177.11</v>
      </c>
      <c r="CC356" s="107">
        <f t="shared" si="386"/>
        <v>-91937.99</v>
      </c>
      <c r="CD356" s="107">
        <f t="shared" si="386"/>
        <v>-107876.1</v>
      </c>
      <c r="CE356" s="107">
        <f t="shared" si="386"/>
        <v>-123234.78</v>
      </c>
      <c r="CF356" s="107">
        <f t="shared" si="386"/>
        <v>-139301.23000000001</v>
      </c>
      <c r="CG356" s="107">
        <f t="shared" si="386"/>
        <v>-156328.21000000002</v>
      </c>
      <c r="CH356" s="107">
        <f t="shared" si="386"/>
        <v>-171099.96000000002</v>
      </c>
      <c r="CI356" s="107">
        <f t="shared" si="386"/>
        <v>-182337.15000000002</v>
      </c>
      <c r="CJ356" s="107">
        <f t="shared" si="386"/>
        <v>-194445.49000000002</v>
      </c>
      <c r="CK356" s="107">
        <f t="shared" si="386"/>
        <v>-194445.49000000002</v>
      </c>
      <c r="CL356" s="107">
        <f t="shared" si="386"/>
        <v>-194445.49000000002</v>
      </c>
      <c r="CM356" s="107">
        <f t="shared" si="386"/>
        <v>-194445.49000000002</v>
      </c>
    </row>
    <row r="357" spans="1:91" x14ac:dyDescent="0.2">
      <c r="A357" s="113"/>
      <c r="B357" s="108" t="s">
        <v>252</v>
      </c>
      <c r="C357" s="108"/>
      <c r="D357" s="115">
        <v>0</v>
      </c>
      <c r="E357" s="115">
        <v>0</v>
      </c>
      <c r="F357" s="115">
        <v>0</v>
      </c>
      <c r="G357" s="115">
        <v>0</v>
      </c>
      <c r="H357" s="115">
        <v>0</v>
      </c>
      <c r="I357" s="115">
        <v>0</v>
      </c>
      <c r="J357" s="115">
        <v>0</v>
      </c>
      <c r="K357" s="115">
        <v>0</v>
      </c>
      <c r="L357" s="115">
        <v>0</v>
      </c>
      <c r="M357" s="115">
        <v>0</v>
      </c>
      <c r="N357" s="115">
        <v>0</v>
      </c>
      <c r="O357" s="115">
        <v>0</v>
      </c>
      <c r="P357" s="115">
        <v>0</v>
      </c>
      <c r="Q357" s="115">
        <v>0</v>
      </c>
      <c r="R357" s="115">
        <v>0</v>
      </c>
      <c r="S357" s="115">
        <v>0</v>
      </c>
      <c r="T357" s="115">
        <v>0</v>
      </c>
      <c r="U357" s="115">
        <v>0</v>
      </c>
      <c r="V357" s="115">
        <v>0</v>
      </c>
      <c r="W357" s="115">
        <v>0</v>
      </c>
      <c r="X357" s="115">
        <v>0</v>
      </c>
      <c r="Y357" s="115">
        <v>0</v>
      </c>
      <c r="Z357" s="115">
        <v>0</v>
      </c>
      <c r="AA357" s="115">
        <v>0</v>
      </c>
      <c r="AB357" s="115">
        <v>0</v>
      </c>
      <c r="AC357" s="115">
        <v>0</v>
      </c>
      <c r="AD357" s="115">
        <v>0</v>
      </c>
      <c r="AE357" s="115">
        <v>0</v>
      </c>
      <c r="AF357" s="115">
        <v>0</v>
      </c>
      <c r="AG357" s="115">
        <v>0</v>
      </c>
      <c r="AH357" s="115">
        <v>0</v>
      </c>
      <c r="AI357" s="115">
        <v>0</v>
      </c>
      <c r="AJ357" s="115">
        <v>0</v>
      </c>
      <c r="AK357" s="115">
        <v>0</v>
      </c>
      <c r="AL357" s="115">
        <v>0</v>
      </c>
      <c r="AM357" s="115">
        <v>0</v>
      </c>
      <c r="AN357" s="115">
        <v>0</v>
      </c>
      <c r="AO357" s="115">
        <v>0</v>
      </c>
      <c r="AP357" s="115">
        <v>0</v>
      </c>
      <c r="AQ357" s="115">
        <v>0</v>
      </c>
      <c r="AR357" s="115">
        <v>0</v>
      </c>
      <c r="AS357" s="115">
        <v>0</v>
      </c>
      <c r="AT357" s="115">
        <v>0</v>
      </c>
      <c r="AU357" s="115">
        <v>0</v>
      </c>
      <c r="AV357" s="115">
        <v>0</v>
      </c>
      <c r="AW357" s="115">
        <v>0</v>
      </c>
      <c r="AX357" s="115">
        <v>0</v>
      </c>
      <c r="AY357" s="115">
        <v>0</v>
      </c>
      <c r="AZ357" s="115">
        <v>0</v>
      </c>
      <c r="BA357" s="115">
        <v>0</v>
      </c>
      <c r="BB357" s="115">
        <v>0</v>
      </c>
      <c r="BC357" s="115">
        <v>0</v>
      </c>
      <c r="BD357" s="115">
        <v>0</v>
      </c>
      <c r="BE357" s="115">
        <v>0</v>
      </c>
      <c r="BF357" s="115">
        <v>0</v>
      </c>
      <c r="BG357" s="115">
        <v>0</v>
      </c>
      <c r="BH357" s="115">
        <v>0</v>
      </c>
      <c r="BI357" s="115">
        <v>0</v>
      </c>
      <c r="BJ357" s="251">
        <v>0</v>
      </c>
      <c r="BK357" s="251">
        <v>0</v>
      </c>
      <c r="BL357" s="251">
        <v>0</v>
      </c>
      <c r="BM357" s="251">
        <v>0</v>
      </c>
      <c r="BN357" s="251">
        <v>0</v>
      </c>
      <c r="BO357" s="251">
        <v>0</v>
      </c>
      <c r="BP357" s="251">
        <v>63.040750499999994</v>
      </c>
      <c r="BQ357" s="251">
        <v>0</v>
      </c>
      <c r="BR357" s="251">
        <v>0</v>
      </c>
      <c r="BS357" s="251">
        <v>0</v>
      </c>
      <c r="BT357" s="251">
        <v>0</v>
      </c>
      <c r="BU357" s="251">
        <v>0</v>
      </c>
      <c r="BV357" s="251">
        <v>0</v>
      </c>
      <c r="BW357" s="251"/>
      <c r="BX357" s="251">
        <v>0</v>
      </c>
      <c r="BY357" s="251">
        <v>0</v>
      </c>
      <c r="BZ357" s="251">
        <v>0</v>
      </c>
      <c r="CA357" s="251">
        <v>0</v>
      </c>
      <c r="CB357" s="251">
        <v>111391.24999999999</v>
      </c>
      <c r="CC357" s="251">
        <v>0</v>
      </c>
      <c r="CD357" s="251">
        <v>0</v>
      </c>
      <c r="CE357" s="251">
        <v>0</v>
      </c>
      <c r="CF357" s="251">
        <v>0</v>
      </c>
      <c r="CG357" s="251">
        <v>0</v>
      </c>
      <c r="CH357" s="251">
        <v>0</v>
      </c>
      <c r="CI357" s="115">
        <v>0</v>
      </c>
      <c r="CJ357" s="115"/>
      <c r="CK357" s="115"/>
      <c r="CL357" s="115"/>
      <c r="CM357" s="115"/>
    </row>
    <row r="358" spans="1:91" x14ac:dyDescent="0.2">
      <c r="A358" s="108"/>
      <c r="B358" s="108" t="s">
        <v>272</v>
      </c>
      <c r="C358" s="116"/>
      <c r="D358" s="251">
        <v>0</v>
      </c>
      <c r="E358" s="251">
        <v>0</v>
      </c>
      <c r="F358" s="251">
        <v>0</v>
      </c>
      <c r="G358" s="251">
        <v>0</v>
      </c>
      <c r="H358" s="251">
        <v>0</v>
      </c>
      <c r="I358" s="251">
        <v>0</v>
      </c>
      <c r="J358" s="251">
        <v>0</v>
      </c>
      <c r="K358" s="251">
        <v>0</v>
      </c>
      <c r="L358" s="251">
        <v>0</v>
      </c>
      <c r="M358" s="251">
        <v>0</v>
      </c>
      <c r="N358" s="251">
        <v>0</v>
      </c>
      <c r="O358" s="251">
        <v>0</v>
      </c>
      <c r="P358" s="251">
        <v>0</v>
      </c>
      <c r="Q358" s="251">
        <v>0</v>
      </c>
      <c r="R358" s="251">
        <v>0</v>
      </c>
      <c r="S358" s="251">
        <v>0</v>
      </c>
      <c r="T358" s="251">
        <v>0</v>
      </c>
      <c r="U358" s="251">
        <v>0</v>
      </c>
      <c r="V358" s="251">
        <v>0</v>
      </c>
      <c r="W358" s="251">
        <v>0</v>
      </c>
      <c r="X358" s="251">
        <v>0</v>
      </c>
      <c r="Y358" s="251">
        <v>0</v>
      </c>
      <c r="Z358" s="251">
        <v>0</v>
      </c>
      <c r="AA358" s="251">
        <v>0</v>
      </c>
      <c r="AB358" s="251">
        <v>0</v>
      </c>
      <c r="AC358" s="251">
        <v>0</v>
      </c>
      <c r="AD358" s="251">
        <v>0</v>
      </c>
      <c r="AE358" s="251">
        <v>0</v>
      </c>
      <c r="AF358" s="251">
        <v>0</v>
      </c>
      <c r="AG358" s="251">
        <v>0</v>
      </c>
      <c r="AH358" s="251">
        <v>0</v>
      </c>
      <c r="AI358" s="251">
        <v>0</v>
      </c>
      <c r="AJ358" s="251">
        <v>0</v>
      </c>
      <c r="AK358" s="251">
        <v>0</v>
      </c>
      <c r="AL358" s="251">
        <v>0</v>
      </c>
      <c r="AM358" s="251">
        <v>0</v>
      </c>
      <c r="AN358" s="251">
        <v>0</v>
      </c>
      <c r="AO358" s="251">
        <v>0</v>
      </c>
      <c r="AP358" s="251">
        <v>0</v>
      </c>
      <c r="AQ358" s="251">
        <v>0</v>
      </c>
      <c r="AR358" s="251">
        <v>0</v>
      </c>
      <c r="AS358" s="251">
        <v>0</v>
      </c>
      <c r="AT358" s="251">
        <v>0</v>
      </c>
      <c r="AU358" s="251">
        <v>0</v>
      </c>
      <c r="AV358" s="251">
        <v>0</v>
      </c>
      <c r="AW358" s="251">
        <v>0</v>
      </c>
      <c r="AX358" s="251">
        <v>0</v>
      </c>
      <c r="AY358" s="251">
        <v>0</v>
      </c>
      <c r="AZ358" s="251">
        <v>0</v>
      </c>
      <c r="BA358" s="251">
        <v>0</v>
      </c>
      <c r="BB358" s="251">
        <v>0</v>
      </c>
      <c r="BC358" s="251">
        <v>0</v>
      </c>
      <c r="BD358" s="251">
        <v>0</v>
      </c>
      <c r="BE358" s="251">
        <v>0</v>
      </c>
      <c r="BF358" s="251">
        <v>0</v>
      </c>
      <c r="BG358" s="251">
        <v>0</v>
      </c>
      <c r="BH358" s="251">
        <v>0</v>
      </c>
      <c r="BI358" s="251">
        <v>0</v>
      </c>
      <c r="BJ358" s="251">
        <v>0</v>
      </c>
      <c r="BK358" s="251">
        <v>-63.040750500000001</v>
      </c>
      <c r="BL358" s="251">
        <v>-489.11</v>
      </c>
      <c r="BM358" s="251">
        <v>-1804.6</v>
      </c>
      <c r="BN358" s="251">
        <v>-3142.57</v>
      </c>
      <c r="BO358" s="251">
        <v>-5421.53</v>
      </c>
      <c r="BP358" s="251">
        <v>-8407.65</v>
      </c>
      <c r="BQ358" s="251">
        <v>-9551.56</v>
      </c>
      <c r="BR358" s="251">
        <v>-11180.99</v>
      </c>
      <c r="BS358" s="251">
        <v>-13579.71</v>
      </c>
      <c r="BT358" s="251">
        <v>-13671.72</v>
      </c>
      <c r="BU358" s="251">
        <v>-13970.2</v>
      </c>
      <c r="BV358" s="251">
        <v>-14988.11</v>
      </c>
      <c r="BW358" s="251">
        <v>-15183.5</v>
      </c>
      <c r="BX358" s="109">
        <f>'FPC Sch 7A,11,25,29,35,43'!C22</f>
        <v>-16332.46</v>
      </c>
      <c r="BY358" s="109">
        <f>'FPC Sch 7A,11,25,29,35,43'!D22</f>
        <v>-18687.29</v>
      </c>
      <c r="BZ358" s="109">
        <f>'FPC Sch 7A,11,25,29,35,43'!E22</f>
        <v>-19315.47</v>
      </c>
      <c r="CA358" s="109">
        <f>'FPC Sch 7A,11,25,29,35,43'!F22</f>
        <v>-19450.64</v>
      </c>
      <c r="CB358" s="109">
        <f>'FPC Sch 7A,11,25,29,35,43'!G22</f>
        <v>-18152.13</v>
      </c>
      <c r="CC358" s="109">
        <f>'FPC Sch 7A,11,25,29,35,43'!H22</f>
        <v>-15938.11</v>
      </c>
      <c r="CD358" s="109">
        <f>'FPC Sch 7A,11,25,29,35,43'!I22</f>
        <v>-15358.68</v>
      </c>
      <c r="CE358" s="109">
        <f>'FPC Sch 7A,11,25,29,35,43'!J22</f>
        <v>-16066.45</v>
      </c>
      <c r="CF358" s="109">
        <f>'FPC Sch 7A,11,25,29,35,43'!K22</f>
        <v>-17026.98</v>
      </c>
      <c r="CG358" s="109">
        <f>'FPC Sch 7A,11,25,29,35,43'!L22</f>
        <v>-14771.75</v>
      </c>
      <c r="CH358" s="109">
        <f>'FPC Sch 7A,11,25,29,35,43'!M22</f>
        <v>-11237.19</v>
      </c>
      <c r="CI358" s="109">
        <f>'FPC Sch 7A,11,25,29,35,43'!N22</f>
        <v>-12108.34</v>
      </c>
      <c r="CJ358" s="109"/>
      <c r="CK358" s="109"/>
      <c r="CL358" s="115"/>
      <c r="CM358" s="115"/>
    </row>
    <row r="359" spans="1:91" x14ac:dyDescent="0.2">
      <c r="B359" s="39" t="s">
        <v>254</v>
      </c>
      <c r="D359" s="110">
        <f t="shared" ref="D359:AI359" si="387">SUM(D357:D358)</f>
        <v>0</v>
      </c>
      <c r="E359" s="110">
        <f t="shared" si="387"/>
        <v>0</v>
      </c>
      <c r="F359" s="110">
        <f t="shared" si="387"/>
        <v>0</v>
      </c>
      <c r="G359" s="110">
        <f t="shared" si="387"/>
        <v>0</v>
      </c>
      <c r="H359" s="110">
        <f t="shared" si="387"/>
        <v>0</v>
      </c>
      <c r="I359" s="110">
        <f t="shared" si="387"/>
        <v>0</v>
      </c>
      <c r="J359" s="110">
        <f t="shared" si="387"/>
        <v>0</v>
      </c>
      <c r="K359" s="110">
        <f t="shared" si="387"/>
        <v>0</v>
      </c>
      <c r="L359" s="110">
        <f t="shared" si="387"/>
        <v>0</v>
      </c>
      <c r="M359" s="110">
        <f t="shared" si="387"/>
        <v>0</v>
      </c>
      <c r="N359" s="110">
        <f t="shared" si="387"/>
        <v>0</v>
      </c>
      <c r="O359" s="110">
        <f t="shared" si="387"/>
        <v>0</v>
      </c>
      <c r="P359" s="110">
        <f t="shared" si="387"/>
        <v>0</v>
      </c>
      <c r="Q359" s="110">
        <f t="shared" si="387"/>
        <v>0</v>
      </c>
      <c r="R359" s="110">
        <f t="shared" si="387"/>
        <v>0</v>
      </c>
      <c r="S359" s="110">
        <f t="shared" si="387"/>
        <v>0</v>
      </c>
      <c r="T359" s="110">
        <f t="shared" si="387"/>
        <v>0</v>
      </c>
      <c r="U359" s="110">
        <f t="shared" si="387"/>
        <v>0</v>
      </c>
      <c r="V359" s="110">
        <f t="shared" si="387"/>
        <v>0</v>
      </c>
      <c r="W359" s="110">
        <f t="shared" si="387"/>
        <v>0</v>
      </c>
      <c r="X359" s="110">
        <f t="shared" si="387"/>
        <v>0</v>
      </c>
      <c r="Y359" s="110">
        <f t="shared" si="387"/>
        <v>0</v>
      </c>
      <c r="Z359" s="110">
        <f t="shared" si="387"/>
        <v>0</v>
      </c>
      <c r="AA359" s="110">
        <f t="shared" si="387"/>
        <v>0</v>
      </c>
      <c r="AB359" s="110">
        <f t="shared" si="387"/>
        <v>0</v>
      </c>
      <c r="AC359" s="110">
        <f t="shared" si="387"/>
        <v>0</v>
      </c>
      <c r="AD359" s="110">
        <f t="shared" si="387"/>
        <v>0</v>
      </c>
      <c r="AE359" s="110">
        <f t="shared" si="387"/>
        <v>0</v>
      </c>
      <c r="AF359" s="110">
        <f t="shared" si="387"/>
        <v>0</v>
      </c>
      <c r="AG359" s="110">
        <f t="shared" si="387"/>
        <v>0</v>
      </c>
      <c r="AH359" s="110">
        <f t="shared" si="387"/>
        <v>0</v>
      </c>
      <c r="AI359" s="110">
        <f t="shared" si="387"/>
        <v>0</v>
      </c>
      <c r="AJ359" s="110">
        <f t="shared" ref="AJ359:BO359" si="388">SUM(AJ357:AJ358)</f>
        <v>0</v>
      </c>
      <c r="AK359" s="110">
        <f t="shared" si="388"/>
        <v>0</v>
      </c>
      <c r="AL359" s="110">
        <f t="shared" si="388"/>
        <v>0</v>
      </c>
      <c r="AM359" s="110">
        <f t="shared" si="388"/>
        <v>0</v>
      </c>
      <c r="AN359" s="110">
        <f t="shared" si="388"/>
        <v>0</v>
      </c>
      <c r="AO359" s="110">
        <f t="shared" si="388"/>
        <v>0</v>
      </c>
      <c r="AP359" s="110">
        <f t="shared" si="388"/>
        <v>0</v>
      </c>
      <c r="AQ359" s="110">
        <f t="shared" si="388"/>
        <v>0</v>
      </c>
      <c r="AR359" s="110">
        <f t="shared" si="388"/>
        <v>0</v>
      </c>
      <c r="AS359" s="110">
        <f t="shared" si="388"/>
        <v>0</v>
      </c>
      <c r="AT359" s="110">
        <f t="shared" si="388"/>
        <v>0</v>
      </c>
      <c r="AU359" s="110">
        <f t="shared" si="388"/>
        <v>0</v>
      </c>
      <c r="AV359" s="110">
        <f t="shared" si="388"/>
        <v>0</v>
      </c>
      <c r="AW359" s="110">
        <f t="shared" si="388"/>
        <v>0</v>
      </c>
      <c r="AX359" s="110">
        <f t="shared" si="388"/>
        <v>0</v>
      </c>
      <c r="AY359" s="110">
        <f t="shared" si="388"/>
        <v>0</v>
      </c>
      <c r="AZ359" s="110">
        <f t="shared" si="388"/>
        <v>0</v>
      </c>
      <c r="BA359" s="110">
        <f t="shared" si="388"/>
        <v>0</v>
      </c>
      <c r="BB359" s="110">
        <f t="shared" si="388"/>
        <v>0</v>
      </c>
      <c r="BC359" s="110">
        <f t="shared" si="388"/>
        <v>0</v>
      </c>
      <c r="BD359" s="110">
        <f t="shared" si="388"/>
        <v>0</v>
      </c>
      <c r="BE359" s="110">
        <f t="shared" si="388"/>
        <v>0</v>
      </c>
      <c r="BF359" s="110">
        <f t="shared" si="388"/>
        <v>0</v>
      </c>
      <c r="BG359" s="110">
        <f t="shared" si="388"/>
        <v>0</v>
      </c>
      <c r="BH359" s="110">
        <f t="shared" si="388"/>
        <v>0</v>
      </c>
      <c r="BI359" s="110">
        <f t="shared" si="388"/>
        <v>0</v>
      </c>
      <c r="BJ359" s="110">
        <f t="shared" si="388"/>
        <v>0</v>
      </c>
      <c r="BK359" s="110">
        <f t="shared" si="388"/>
        <v>-63.040750500000001</v>
      </c>
      <c r="BL359" s="110">
        <f t="shared" si="388"/>
        <v>-489.11</v>
      </c>
      <c r="BM359" s="110">
        <f t="shared" si="388"/>
        <v>-1804.6</v>
      </c>
      <c r="BN359" s="110">
        <f t="shared" si="388"/>
        <v>-3142.57</v>
      </c>
      <c r="BO359" s="110">
        <f t="shared" si="388"/>
        <v>-5421.53</v>
      </c>
      <c r="BP359" s="110">
        <f t="shared" ref="BP359:CM359" si="389">SUM(BP357:BP358)</f>
        <v>-8344.6092494999994</v>
      </c>
      <c r="BQ359" s="110">
        <f t="shared" si="389"/>
        <v>-9551.56</v>
      </c>
      <c r="BR359" s="110">
        <f t="shared" si="389"/>
        <v>-11180.99</v>
      </c>
      <c r="BS359" s="110">
        <f t="shared" si="389"/>
        <v>-13579.71</v>
      </c>
      <c r="BT359" s="110">
        <f t="shared" si="389"/>
        <v>-13671.72</v>
      </c>
      <c r="BU359" s="110">
        <f t="shared" si="389"/>
        <v>-13970.2</v>
      </c>
      <c r="BV359" s="110">
        <f t="shared" si="389"/>
        <v>-14988.11</v>
      </c>
      <c r="BW359" s="110">
        <f t="shared" si="389"/>
        <v>-15183.5</v>
      </c>
      <c r="BX359" s="110">
        <f t="shared" si="389"/>
        <v>-16332.46</v>
      </c>
      <c r="BY359" s="110">
        <f t="shared" si="389"/>
        <v>-18687.29</v>
      </c>
      <c r="BZ359" s="110">
        <f t="shared" si="389"/>
        <v>-19315.47</v>
      </c>
      <c r="CA359" s="110">
        <f t="shared" si="389"/>
        <v>-19450.64</v>
      </c>
      <c r="CB359" s="110">
        <f t="shared" si="389"/>
        <v>93239.119999999981</v>
      </c>
      <c r="CC359" s="110">
        <f t="shared" si="389"/>
        <v>-15938.11</v>
      </c>
      <c r="CD359" s="110">
        <f t="shared" si="389"/>
        <v>-15358.68</v>
      </c>
      <c r="CE359" s="110">
        <f t="shared" si="389"/>
        <v>-16066.45</v>
      </c>
      <c r="CF359" s="110">
        <f t="shared" si="389"/>
        <v>-17026.98</v>
      </c>
      <c r="CG359" s="110">
        <f t="shared" si="389"/>
        <v>-14771.75</v>
      </c>
      <c r="CH359" s="110">
        <f t="shared" si="389"/>
        <v>-11237.19</v>
      </c>
      <c r="CI359" s="110">
        <f t="shared" si="389"/>
        <v>-12108.34</v>
      </c>
      <c r="CJ359" s="110">
        <f t="shared" si="389"/>
        <v>0</v>
      </c>
      <c r="CK359" s="110">
        <f t="shared" si="389"/>
        <v>0</v>
      </c>
      <c r="CL359" s="110">
        <f t="shared" si="389"/>
        <v>0</v>
      </c>
      <c r="CM359" s="110">
        <f t="shared" si="389"/>
        <v>0</v>
      </c>
    </row>
    <row r="360" spans="1:91" x14ac:dyDescent="0.2">
      <c r="B360" s="39" t="s">
        <v>255</v>
      </c>
      <c r="D360" s="107">
        <f t="shared" ref="D360:AI360" si="390">D356+D359</f>
        <v>0</v>
      </c>
      <c r="E360" s="107">
        <f t="shared" si="390"/>
        <v>0</v>
      </c>
      <c r="F360" s="107">
        <f t="shared" si="390"/>
        <v>0</v>
      </c>
      <c r="G360" s="107">
        <f t="shared" si="390"/>
        <v>0</v>
      </c>
      <c r="H360" s="107">
        <f t="shared" si="390"/>
        <v>0</v>
      </c>
      <c r="I360" s="107">
        <f t="shared" si="390"/>
        <v>0</v>
      </c>
      <c r="J360" s="107">
        <f t="shared" si="390"/>
        <v>0</v>
      </c>
      <c r="K360" s="107">
        <f t="shared" si="390"/>
        <v>0</v>
      </c>
      <c r="L360" s="107">
        <f t="shared" si="390"/>
        <v>0</v>
      </c>
      <c r="M360" s="107">
        <f t="shared" si="390"/>
        <v>0</v>
      </c>
      <c r="N360" s="107">
        <f t="shared" si="390"/>
        <v>0</v>
      </c>
      <c r="O360" s="107">
        <f t="shared" si="390"/>
        <v>0</v>
      </c>
      <c r="P360" s="107">
        <f t="shared" si="390"/>
        <v>0</v>
      </c>
      <c r="Q360" s="107">
        <f t="shared" si="390"/>
        <v>0</v>
      </c>
      <c r="R360" s="107">
        <f t="shared" si="390"/>
        <v>0</v>
      </c>
      <c r="S360" s="107">
        <f t="shared" si="390"/>
        <v>0</v>
      </c>
      <c r="T360" s="107">
        <f t="shared" si="390"/>
        <v>0</v>
      </c>
      <c r="U360" s="107">
        <f t="shared" si="390"/>
        <v>0</v>
      </c>
      <c r="V360" s="107">
        <f t="shared" si="390"/>
        <v>0</v>
      </c>
      <c r="W360" s="107">
        <f t="shared" si="390"/>
        <v>0</v>
      </c>
      <c r="X360" s="107">
        <f t="shared" si="390"/>
        <v>0</v>
      </c>
      <c r="Y360" s="107">
        <f t="shared" si="390"/>
        <v>0</v>
      </c>
      <c r="Z360" s="107">
        <f t="shared" si="390"/>
        <v>0</v>
      </c>
      <c r="AA360" s="107">
        <f t="shared" si="390"/>
        <v>0</v>
      </c>
      <c r="AB360" s="107">
        <f t="shared" si="390"/>
        <v>0</v>
      </c>
      <c r="AC360" s="107">
        <f t="shared" si="390"/>
        <v>0</v>
      </c>
      <c r="AD360" s="107">
        <f t="shared" si="390"/>
        <v>0</v>
      </c>
      <c r="AE360" s="107">
        <f t="shared" si="390"/>
        <v>0</v>
      </c>
      <c r="AF360" s="107">
        <f t="shared" si="390"/>
        <v>0</v>
      </c>
      <c r="AG360" s="107">
        <f t="shared" si="390"/>
        <v>0</v>
      </c>
      <c r="AH360" s="107">
        <f t="shared" si="390"/>
        <v>0</v>
      </c>
      <c r="AI360" s="107">
        <f t="shared" si="390"/>
        <v>0</v>
      </c>
      <c r="AJ360" s="107">
        <f t="shared" ref="AJ360:BO360" si="391">AJ356+AJ359</f>
        <v>0</v>
      </c>
      <c r="AK360" s="107">
        <f t="shared" si="391"/>
        <v>0</v>
      </c>
      <c r="AL360" s="107">
        <f t="shared" si="391"/>
        <v>0</v>
      </c>
      <c r="AM360" s="107">
        <f t="shared" si="391"/>
        <v>0</v>
      </c>
      <c r="AN360" s="107">
        <f t="shared" si="391"/>
        <v>0</v>
      </c>
      <c r="AO360" s="107">
        <f t="shared" si="391"/>
        <v>0</v>
      </c>
      <c r="AP360" s="107">
        <f t="shared" si="391"/>
        <v>0</v>
      </c>
      <c r="AQ360" s="107">
        <f t="shared" si="391"/>
        <v>0</v>
      </c>
      <c r="AR360" s="107">
        <f t="shared" si="391"/>
        <v>0</v>
      </c>
      <c r="AS360" s="107">
        <f t="shared" si="391"/>
        <v>0</v>
      </c>
      <c r="AT360" s="107">
        <f t="shared" si="391"/>
        <v>0</v>
      </c>
      <c r="AU360" s="107">
        <f t="shared" si="391"/>
        <v>0</v>
      </c>
      <c r="AV360" s="107">
        <f t="shared" si="391"/>
        <v>0</v>
      </c>
      <c r="AW360" s="107">
        <f t="shared" si="391"/>
        <v>0</v>
      </c>
      <c r="AX360" s="107">
        <f t="shared" si="391"/>
        <v>0</v>
      </c>
      <c r="AY360" s="107">
        <f t="shared" si="391"/>
        <v>0</v>
      </c>
      <c r="AZ360" s="107">
        <f t="shared" si="391"/>
        <v>0</v>
      </c>
      <c r="BA360" s="107">
        <f t="shared" si="391"/>
        <v>0</v>
      </c>
      <c r="BB360" s="107">
        <f t="shared" si="391"/>
        <v>0</v>
      </c>
      <c r="BC360" s="107">
        <f t="shared" si="391"/>
        <v>0</v>
      </c>
      <c r="BD360" s="107">
        <f t="shared" si="391"/>
        <v>0</v>
      </c>
      <c r="BE360" s="107">
        <f t="shared" si="391"/>
        <v>0</v>
      </c>
      <c r="BF360" s="107">
        <f t="shared" si="391"/>
        <v>0</v>
      </c>
      <c r="BG360" s="107">
        <f t="shared" si="391"/>
        <v>0</v>
      </c>
      <c r="BH360" s="107">
        <f t="shared" si="391"/>
        <v>0</v>
      </c>
      <c r="BI360" s="107">
        <f t="shared" si="391"/>
        <v>0</v>
      </c>
      <c r="BJ360" s="107">
        <f t="shared" si="391"/>
        <v>0</v>
      </c>
      <c r="BK360" s="107">
        <f t="shared" si="391"/>
        <v>-63.040750500000001</v>
      </c>
      <c r="BL360" s="107">
        <f t="shared" si="391"/>
        <v>-552.15075049999996</v>
      </c>
      <c r="BM360" s="107">
        <f t="shared" si="391"/>
        <v>-2356.7507504999999</v>
      </c>
      <c r="BN360" s="107">
        <f t="shared" si="391"/>
        <v>-5499.3207505</v>
      </c>
      <c r="BO360" s="107">
        <f t="shared" si="391"/>
        <v>-10920.8507505</v>
      </c>
      <c r="BP360" s="107">
        <f t="shared" ref="BP360:CM360" si="392">BP356+BP359</f>
        <v>-19265.46</v>
      </c>
      <c r="BQ360" s="107">
        <f t="shared" si="392"/>
        <v>-28817.019999999997</v>
      </c>
      <c r="BR360" s="107">
        <f t="shared" si="392"/>
        <v>-39998.009999999995</v>
      </c>
      <c r="BS360" s="107">
        <f t="shared" si="392"/>
        <v>-53577.719999999994</v>
      </c>
      <c r="BT360" s="107">
        <f t="shared" si="392"/>
        <v>-67249.439999999988</v>
      </c>
      <c r="BU360" s="107">
        <f t="shared" si="392"/>
        <v>-81219.639999999985</v>
      </c>
      <c r="BV360" s="107">
        <f t="shared" si="392"/>
        <v>-96207.749999999985</v>
      </c>
      <c r="BW360" s="107">
        <f t="shared" si="392"/>
        <v>-111391.24999999999</v>
      </c>
      <c r="BX360" s="107">
        <f t="shared" si="392"/>
        <v>-127723.70999999999</v>
      </c>
      <c r="BY360" s="107">
        <f t="shared" si="392"/>
        <v>-146411</v>
      </c>
      <c r="BZ360" s="107">
        <f t="shared" si="392"/>
        <v>-165726.47</v>
      </c>
      <c r="CA360" s="107">
        <f t="shared" si="392"/>
        <v>-185177.11</v>
      </c>
      <c r="CB360" s="107">
        <f t="shared" si="392"/>
        <v>-91937.99</v>
      </c>
      <c r="CC360" s="107">
        <f t="shared" si="392"/>
        <v>-107876.1</v>
      </c>
      <c r="CD360" s="107">
        <f t="shared" si="392"/>
        <v>-123234.78</v>
      </c>
      <c r="CE360" s="107">
        <f t="shared" si="392"/>
        <v>-139301.23000000001</v>
      </c>
      <c r="CF360" s="107">
        <f t="shared" si="392"/>
        <v>-156328.21000000002</v>
      </c>
      <c r="CG360" s="107">
        <f t="shared" si="392"/>
        <v>-171099.96000000002</v>
      </c>
      <c r="CH360" s="107">
        <f t="shared" si="392"/>
        <v>-182337.15000000002</v>
      </c>
      <c r="CI360" s="107">
        <f t="shared" si="392"/>
        <v>-194445.49000000002</v>
      </c>
      <c r="CJ360" s="107">
        <f t="shared" si="392"/>
        <v>-194445.49000000002</v>
      </c>
      <c r="CK360" s="107">
        <f t="shared" si="392"/>
        <v>-194445.49000000002</v>
      </c>
      <c r="CL360" s="107">
        <f t="shared" si="392"/>
        <v>-194445.49000000002</v>
      </c>
      <c r="CM360" s="107">
        <f t="shared" si="392"/>
        <v>-194445.49000000002</v>
      </c>
    </row>
    <row r="361" spans="1:91" x14ac:dyDescent="0.2"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  <c r="BV361" s="106"/>
      <c r="BW361" s="106"/>
      <c r="BX361" s="106"/>
      <c r="BY361" s="106"/>
      <c r="BZ361" s="106"/>
      <c r="CA361" s="106"/>
      <c r="CB361" s="106"/>
      <c r="CC361" s="106"/>
      <c r="CD361" s="106"/>
      <c r="CE361" s="106"/>
      <c r="CF361" s="106"/>
      <c r="CG361" s="106"/>
      <c r="CH361" s="106"/>
      <c r="CI361" s="107"/>
      <c r="CJ361" s="107"/>
      <c r="CK361" s="107"/>
      <c r="CL361" s="107"/>
      <c r="CM361" s="107"/>
    </row>
    <row r="362" spans="1:91" x14ac:dyDescent="0.2">
      <c r="A362" s="510" t="s">
        <v>276</v>
      </c>
      <c r="B362" s="507"/>
      <c r="C362" s="106">
        <v>18237391</v>
      </c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  <c r="AN362" s="108"/>
      <c r="AO362" s="108"/>
      <c r="AP362" s="108"/>
      <c r="AQ362" s="108"/>
      <c r="AR362" s="108"/>
      <c r="AS362" s="108"/>
      <c r="AT362" s="108"/>
      <c r="AU362" s="108"/>
      <c r="AV362" s="108"/>
      <c r="AW362" s="108"/>
      <c r="AX362" s="108"/>
      <c r="AY362" s="108"/>
      <c r="AZ362" s="108"/>
      <c r="BA362" s="108"/>
      <c r="BB362" s="108"/>
      <c r="BC362" s="108"/>
      <c r="BD362" s="108"/>
      <c r="BE362" s="108"/>
      <c r="BF362" s="108"/>
      <c r="BG362" s="108"/>
      <c r="BH362" s="108"/>
      <c r="BI362" s="108"/>
      <c r="BJ362" s="108"/>
      <c r="BK362" s="108"/>
      <c r="BL362" s="108"/>
      <c r="BM362" s="108"/>
      <c r="BN362" s="108"/>
      <c r="BO362" s="108"/>
      <c r="BP362" s="108"/>
      <c r="BQ362" s="108"/>
      <c r="BR362" s="108"/>
      <c r="BS362" s="108"/>
      <c r="BT362" s="108"/>
      <c r="BU362" s="108"/>
      <c r="BV362" s="108"/>
      <c r="BW362" s="108"/>
      <c r="BX362" s="108"/>
      <c r="BY362" s="108"/>
      <c r="BZ362" s="108"/>
      <c r="CA362" s="108"/>
      <c r="CB362" s="108"/>
      <c r="CC362" s="108"/>
      <c r="CD362" s="108"/>
      <c r="CE362" s="108"/>
      <c r="CF362" s="108"/>
      <c r="CG362" s="108"/>
      <c r="CH362" s="108"/>
      <c r="CL362" s="25"/>
      <c r="CM362" s="25"/>
    </row>
    <row r="363" spans="1:91" x14ac:dyDescent="0.2">
      <c r="B363" s="39" t="s">
        <v>251</v>
      </c>
      <c r="C363" s="106">
        <v>25400791</v>
      </c>
      <c r="D363" s="107">
        <f t="shared" ref="D363:AI363" si="393">C368</f>
        <v>0</v>
      </c>
      <c r="E363" s="107">
        <f t="shared" si="393"/>
        <v>0</v>
      </c>
      <c r="F363" s="107">
        <f t="shared" si="393"/>
        <v>0</v>
      </c>
      <c r="G363" s="107">
        <f t="shared" si="393"/>
        <v>0</v>
      </c>
      <c r="H363" s="107">
        <f t="shared" si="393"/>
        <v>0</v>
      </c>
      <c r="I363" s="107">
        <f t="shared" si="393"/>
        <v>0</v>
      </c>
      <c r="J363" s="107">
        <f t="shared" si="393"/>
        <v>0</v>
      </c>
      <c r="K363" s="107">
        <f t="shared" si="393"/>
        <v>0</v>
      </c>
      <c r="L363" s="107">
        <f t="shared" si="393"/>
        <v>0</v>
      </c>
      <c r="M363" s="107">
        <f t="shared" si="393"/>
        <v>0</v>
      </c>
      <c r="N363" s="107">
        <f t="shared" si="393"/>
        <v>0</v>
      </c>
      <c r="O363" s="107">
        <f t="shared" si="393"/>
        <v>0</v>
      </c>
      <c r="P363" s="107">
        <f t="shared" si="393"/>
        <v>0</v>
      </c>
      <c r="Q363" s="107">
        <f t="shared" si="393"/>
        <v>0</v>
      </c>
      <c r="R363" s="107">
        <f t="shared" si="393"/>
        <v>0</v>
      </c>
      <c r="S363" s="107">
        <f t="shared" si="393"/>
        <v>0</v>
      </c>
      <c r="T363" s="107">
        <f t="shared" si="393"/>
        <v>0</v>
      </c>
      <c r="U363" s="107">
        <f t="shared" si="393"/>
        <v>0</v>
      </c>
      <c r="V363" s="107">
        <f t="shared" si="393"/>
        <v>0</v>
      </c>
      <c r="W363" s="107">
        <f t="shared" si="393"/>
        <v>0</v>
      </c>
      <c r="X363" s="107">
        <f t="shared" si="393"/>
        <v>0</v>
      </c>
      <c r="Y363" s="107">
        <f t="shared" si="393"/>
        <v>0</v>
      </c>
      <c r="Z363" s="107">
        <f t="shared" si="393"/>
        <v>0</v>
      </c>
      <c r="AA363" s="107">
        <f t="shared" si="393"/>
        <v>0</v>
      </c>
      <c r="AB363" s="107">
        <f t="shared" si="393"/>
        <v>0</v>
      </c>
      <c r="AC363" s="107">
        <f t="shared" si="393"/>
        <v>0</v>
      </c>
      <c r="AD363" s="107">
        <f t="shared" si="393"/>
        <v>0</v>
      </c>
      <c r="AE363" s="107">
        <f t="shared" si="393"/>
        <v>0</v>
      </c>
      <c r="AF363" s="107">
        <f t="shared" si="393"/>
        <v>0</v>
      </c>
      <c r="AG363" s="107">
        <f t="shared" si="393"/>
        <v>0</v>
      </c>
      <c r="AH363" s="107">
        <f t="shared" si="393"/>
        <v>0</v>
      </c>
      <c r="AI363" s="107">
        <f t="shared" si="393"/>
        <v>0</v>
      </c>
      <c r="AJ363" s="107">
        <f t="shared" ref="AJ363:BO363" si="394">AI368</f>
        <v>0</v>
      </c>
      <c r="AK363" s="107">
        <f t="shared" si="394"/>
        <v>0</v>
      </c>
      <c r="AL363" s="107">
        <f t="shared" si="394"/>
        <v>0</v>
      </c>
      <c r="AM363" s="107">
        <f t="shared" si="394"/>
        <v>0</v>
      </c>
      <c r="AN363" s="107">
        <f t="shared" si="394"/>
        <v>0</v>
      </c>
      <c r="AO363" s="107">
        <f t="shared" si="394"/>
        <v>0</v>
      </c>
      <c r="AP363" s="107">
        <f t="shared" si="394"/>
        <v>0</v>
      </c>
      <c r="AQ363" s="107">
        <f t="shared" si="394"/>
        <v>0</v>
      </c>
      <c r="AR363" s="107">
        <f t="shared" si="394"/>
        <v>0</v>
      </c>
      <c r="AS363" s="107">
        <f t="shared" si="394"/>
        <v>0</v>
      </c>
      <c r="AT363" s="107">
        <f t="shared" si="394"/>
        <v>0</v>
      </c>
      <c r="AU363" s="107">
        <f t="shared" si="394"/>
        <v>0</v>
      </c>
      <c r="AV363" s="107">
        <f t="shared" si="394"/>
        <v>0</v>
      </c>
      <c r="AW363" s="107">
        <f t="shared" si="394"/>
        <v>0</v>
      </c>
      <c r="AX363" s="107">
        <f t="shared" si="394"/>
        <v>0</v>
      </c>
      <c r="AY363" s="107">
        <f t="shared" si="394"/>
        <v>0</v>
      </c>
      <c r="AZ363" s="107">
        <f t="shared" si="394"/>
        <v>0</v>
      </c>
      <c r="BA363" s="107">
        <f t="shared" si="394"/>
        <v>0</v>
      </c>
      <c r="BB363" s="107">
        <f t="shared" si="394"/>
        <v>0</v>
      </c>
      <c r="BC363" s="107">
        <f t="shared" si="394"/>
        <v>0</v>
      </c>
      <c r="BD363" s="107">
        <f t="shared" si="394"/>
        <v>0</v>
      </c>
      <c r="BE363" s="107">
        <f t="shared" si="394"/>
        <v>0</v>
      </c>
      <c r="BF363" s="107">
        <f t="shared" si="394"/>
        <v>0</v>
      </c>
      <c r="BG363" s="107">
        <f t="shared" si="394"/>
        <v>0</v>
      </c>
      <c r="BH363" s="107">
        <f t="shared" si="394"/>
        <v>0</v>
      </c>
      <c r="BI363" s="107">
        <f t="shared" si="394"/>
        <v>0</v>
      </c>
      <c r="BJ363" s="107">
        <f t="shared" si="394"/>
        <v>0</v>
      </c>
      <c r="BK363" s="107">
        <f t="shared" si="394"/>
        <v>0</v>
      </c>
      <c r="BL363" s="107">
        <f t="shared" si="394"/>
        <v>226.516524</v>
      </c>
      <c r="BM363" s="107">
        <f t="shared" si="394"/>
        <v>1292.0765240000001</v>
      </c>
      <c r="BN363" s="107">
        <f t="shared" si="394"/>
        <v>3177.2365239999999</v>
      </c>
      <c r="BO363" s="107">
        <f t="shared" si="394"/>
        <v>5490.0765240000001</v>
      </c>
      <c r="BP363" s="107">
        <f t="shared" ref="BP363:CM363" si="395">BO368</f>
        <v>8192.8865239999996</v>
      </c>
      <c r="BQ363" s="107">
        <f t="shared" si="395"/>
        <v>11404.13</v>
      </c>
      <c r="BR363" s="107">
        <f t="shared" si="395"/>
        <v>16010.77</v>
      </c>
      <c r="BS363" s="107">
        <f t="shared" si="395"/>
        <v>21408.91</v>
      </c>
      <c r="BT363" s="107">
        <f t="shared" si="395"/>
        <v>27865.39</v>
      </c>
      <c r="BU363" s="107">
        <f t="shared" si="395"/>
        <v>35517.050000000003</v>
      </c>
      <c r="BV363" s="107">
        <f t="shared" si="395"/>
        <v>44379.380000000005</v>
      </c>
      <c r="BW363" s="107">
        <f t="shared" si="395"/>
        <v>54339.700000000004</v>
      </c>
      <c r="BX363" s="107">
        <f t="shared" si="395"/>
        <v>65483.140000000007</v>
      </c>
      <c r="BY363" s="107">
        <f t="shared" si="395"/>
        <v>23274.419450365756</v>
      </c>
      <c r="BZ363" s="107">
        <f t="shared" si="395"/>
        <v>27598.710669945445</v>
      </c>
      <c r="CA363" s="107">
        <f t="shared" si="395"/>
        <v>32019.181460605152</v>
      </c>
      <c r="CB363" s="107">
        <f t="shared" si="395"/>
        <v>35245.729061679289</v>
      </c>
      <c r="CC363" s="107">
        <f t="shared" si="395"/>
        <v>17694.351956630806</v>
      </c>
      <c r="CD363" s="107">
        <f t="shared" si="395"/>
        <v>18991.43521805638</v>
      </c>
      <c r="CE363" s="107">
        <f t="shared" si="395"/>
        <v>19961.57038208282</v>
      </c>
      <c r="CF363" s="107">
        <f t="shared" si="395"/>
        <v>21082.880437452168</v>
      </c>
      <c r="CG363" s="107">
        <f t="shared" si="395"/>
        <v>22111.635044504994</v>
      </c>
      <c r="CH363" s="107">
        <f t="shared" si="395"/>
        <v>22877.452230623756</v>
      </c>
      <c r="CI363" s="107">
        <f t="shared" si="395"/>
        <v>23900.157091746121</v>
      </c>
      <c r="CJ363" s="107">
        <f t="shared" si="395"/>
        <v>24785.162333506356</v>
      </c>
      <c r="CK363" s="107">
        <f t="shared" si="395"/>
        <v>24785.162333506356</v>
      </c>
      <c r="CL363" s="107">
        <f t="shared" si="395"/>
        <v>24785.162333506356</v>
      </c>
      <c r="CM363" s="107">
        <f t="shared" si="395"/>
        <v>24785.162333506356</v>
      </c>
    </row>
    <row r="364" spans="1:91" x14ac:dyDescent="0.2">
      <c r="A364" s="113"/>
      <c r="B364" s="108" t="s">
        <v>252</v>
      </c>
      <c r="C364" s="108"/>
      <c r="D364" s="115">
        <v>0</v>
      </c>
      <c r="E364" s="115">
        <v>0</v>
      </c>
      <c r="F364" s="115">
        <v>0</v>
      </c>
      <c r="G364" s="115">
        <v>0</v>
      </c>
      <c r="H364" s="115">
        <v>0</v>
      </c>
      <c r="I364" s="115">
        <v>0</v>
      </c>
      <c r="J364" s="115">
        <v>0</v>
      </c>
      <c r="K364" s="115">
        <v>0</v>
      </c>
      <c r="L364" s="115">
        <v>0</v>
      </c>
      <c r="M364" s="115">
        <v>0</v>
      </c>
      <c r="N364" s="115">
        <v>0</v>
      </c>
      <c r="O364" s="115">
        <v>0</v>
      </c>
      <c r="P364" s="115">
        <v>0</v>
      </c>
      <c r="Q364" s="115">
        <v>0</v>
      </c>
      <c r="R364" s="115">
        <v>0</v>
      </c>
      <c r="S364" s="115">
        <v>0</v>
      </c>
      <c r="T364" s="115">
        <v>0</v>
      </c>
      <c r="U364" s="115">
        <v>0</v>
      </c>
      <c r="V364" s="115">
        <v>0</v>
      </c>
      <c r="W364" s="115">
        <v>0</v>
      </c>
      <c r="X364" s="115">
        <v>0</v>
      </c>
      <c r="Y364" s="115">
        <v>0</v>
      </c>
      <c r="Z364" s="115">
        <v>0</v>
      </c>
      <c r="AA364" s="115">
        <v>0</v>
      </c>
      <c r="AB364" s="115">
        <v>0</v>
      </c>
      <c r="AC364" s="115">
        <v>0</v>
      </c>
      <c r="AD364" s="115">
        <v>0</v>
      </c>
      <c r="AE364" s="115">
        <v>0</v>
      </c>
      <c r="AF364" s="115">
        <v>0</v>
      </c>
      <c r="AG364" s="115">
        <v>0</v>
      </c>
      <c r="AH364" s="115">
        <v>0</v>
      </c>
      <c r="AI364" s="115">
        <v>0</v>
      </c>
      <c r="AJ364" s="115">
        <v>0</v>
      </c>
      <c r="AK364" s="115">
        <v>0</v>
      </c>
      <c r="AL364" s="115">
        <v>0</v>
      </c>
      <c r="AM364" s="115">
        <v>0</v>
      </c>
      <c r="AN364" s="115">
        <v>0</v>
      </c>
      <c r="AO364" s="115">
        <v>0</v>
      </c>
      <c r="AP364" s="115">
        <v>0</v>
      </c>
      <c r="AQ364" s="115">
        <v>0</v>
      </c>
      <c r="AR364" s="115">
        <v>0</v>
      </c>
      <c r="AS364" s="115">
        <v>0</v>
      </c>
      <c r="AT364" s="115">
        <v>0</v>
      </c>
      <c r="AU364" s="115">
        <v>0</v>
      </c>
      <c r="AV364" s="115">
        <v>0</v>
      </c>
      <c r="AW364" s="115">
        <v>0</v>
      </c>
      <c r="AX364" s="115">
        <v>0</v>
      </c>
      <c r="AY364" s="115">
        <v>0</v>
      </c>
      <c r="AZ364" s="115">
        <v>0</v>
      </c>
      <c r="BA364" s="115">
        <v>0</v>
      </c>
      <c r="BB364" s="115">
        <v>0</v>
      </c>
      <c r="BC364" s="115">
        <v>0</v>
      </c>
      <c r="BD364" s="115">
        <v>0</v>
      </c>
      <c r="BE364" s="115">
        <v>0</v>
      </c>
      <c r="BF364" s="115">
        <v>0</v>
      </c>
      <c r="BG364" s="115">
        <v>0</v>
      </c>
      <c r="BH364" s="115">
        <v>0</v>
      </c>
      <c r="BI364" s="115">
        <v>0</v>
      </c>
      <c r="BJ364" s="115">
        <v>0</v>
      </c>
      <c r="BK364" s="115">
        <v>0</v>
      </c>
      <c r="BL364" s="115">
        <v>0</v>
      </c>
      <c r="BM364" s="115">
        <v>0</v>
      </c>
      <c r="BN364" s="115">
        <v>0</v>
      </c>
      <c r="BO364" s="115">
        <v>0</v>
      </c>
      <c r="BP364" s="115">
        <v>-226.516524</v>
      </c>
      <c r="BQ364" s="115">
        <v>0</v>
      </c>
      <c r="BR364" s="115">
        <v>0</v>
      </c>
      <c r="BS364" s="115">
        <v>0</v>
      </c>
      <c r="BT364" s="115">
        <v>0</v>
      </c>
      <c r="BU364" s="115">
        <v>0</v>
      </c>
      <c r="BV364" s="115">
        <v>0</v>
      </c>
      <c r="BW364" s="115">
        <v>0</v>
      </c>
      <c r="BX364" s="115">
        <v>0</v>
      </c>
      <c r="BY364" s="115">
        <v>0</v>
      </c>
      <c r="BZ364" s="115">
        <v>0</v>
      </c>
      <c r="CA364" s="115">
        <v>0</v>
      </c>
      <c r="CB364" s="115">
        <v>-65483.14</v>
      </c>
      <c r="CC364" s="115">
        <v>0</v>
      </c>
      <c r="CD364" s="115">
        <v>0</v>
      </c>
      <c r="CE364" s="115">
        <v>0</v>
      </c>
      <c r="CF364" s="115">
        <v>0</v>
      </c>
      <c r="CG364" s="115">
        <v>0</v>
      </c>
      <c r="CH364" s="115">
        <v>0</v>
      </c>
      <c r="CI364" s="115">
        <v>0</v>
      </c>
      <c r="CJ364" s="115"/>
      <c r="CK364" s="115"/>
      <c r="CL364" s="115"/>
      <c r="CM364" s="115"/>
    </row>
    <row r="365" spans="1:91" x14ac:dyDescent="0.2">
      <c r="A365" s="113"/>
      <c r="B365" s="108" t="s">
        <v>540</v>
      </c>
      <c r="C365" s="108"/>
      <c r="D365" s="115">
        <v>0</v>
      </c>
      <c r="E365" s="115">
        <v>0</v>
      </c>
      <c r="F365" s="115">
        <v>0</v>
      </c>
      <c r="G365" s="115">
        <v>0</v>
      </c>
      <c r="H365" s="115">
        <v>0</v>
      </c>
      <c r="I365" s="115">
        <v>0</v>
      </c>
      <c r="J365" s="115">
        <v>0</v>
      </c>
      <c r="K365" s="115">
        <v>0</v>
      </c>
      <c r="L365" s="115">
        <v>0</v>
      </c>
      <c r="M365" s="115">
        <v>0</v>
      </c>
      <c r="N365" s="115">
        <v>0</v>
      </c>
      <c r="O365" s="115">
        <v>0</v>
      </c>
      <c r="P365" s="115">
        <v>0</v>
      </c>
      <c r="Q365" s="115">
        <v>0</v>
      </c>
      <c r="R365" s="115">
        <v>0</v>
      </c>
      <c r="S365" s="115">
        <v>0</v>
      </c>
      <c r="T365" s="115">
        <v>0</v>
      </c>
      <c r="U365" s="115">
        <v>0</v>
      </c>
      <c r="V365" s="115">
        <v>0</v>
      </c>
      <c r="W365" s="115">
        <v>0</v>
      </c>
      <c r="X365" s="115">
        <v>0</v>
      </c>
      <c r="Y365" s="115">
        <v>0</v>
      </c>
      <c r="Z365" s="115">
        <v>0</v>
      </c>
      <c r="AA365" s="115">
        <v>0</v>
      </c>
      <c r="AB365" s="115">
        <v>0</v>
      </c>
      <c r="AC365" s="115">
        <v>0</v>
      </c>
      <c r="AD365" s="115">
        <v>0</v>
      </c>
      <c r="AE365" s="115">
        <v>0</v>
      </c>
      <c r="AF365" s="115">
        <v>0</v>
      </c>
      <c r="AG365" s="115">
        <v>0</v>
      </c>
      <c r="AH365" s="115">
        <v>0</v>
      </c>
      <c r="AI365" s="115">
        <v>0</v>
      </c>
      <c r="AJ365" s="115">
        <v>0</v>
      </c>
      <c r="AK365" s="115">
        <v>0</v>
      </c>
      <c r="AL365" s="115">
        <v>0</v>
      </c>
      <c r="AM365" s="115">
        <v>0</v>
      </c>
      <c r="AN365" s="115">
        <v>0</v>
      </c>
      <c r="AO365" s="115">
        <v>0</v>
      </c>
      <c r="AP365" s="115">
        <v>0</v>
      </c>
      <c r="AQ365" s="115">
        <v>0</v>
      </c>
      <c r="AR365" s="115">
        <v>0</v>
      </c>
      <c r="AS365" s="115">
        <v>0</v>
      </c>
      <c r="AT365" s="115">
        <v>0</v>
      </c>
      <c r="AU365" s="115">
        <v>0</v>
      </c>
      <c r="AV365" s="115">
        <v>0</v>
      </c>
      <c r="AW365" s="115">
        <v>0</v>
      </c>
      <c r="AX365" s="115">
        <v>0</v>
      </c>
      <c r="AY365" s="115">
        <v>0</v>
      </c>
      <c r="AZ365" s="115">
        <v>0</v>
      </c>
      <c r="BA365" s="115">
        <v>0</v>
      </c>
      <c r="BB365" s="115">
        <v>0</v>
      </c>
      <c r="BC365" s="115">
        <v>0</v>
      </c>
      <c r="BD365" s="115">
        <v>0</v>
      </c>
      <c r="BE365" s="115">
        <v>0</v>
      </c>
      <c r="BF365" s="115">
        <v>0</v>
      </c>
      <c r="BG365" s="115">
        <v>0</v>
      </c>
      <c r="BH365" s="115">
        <v>0</v>
      </c>
      <c r="BI365" s="115">
        <v>0</v>
      </c>
      <c r="BJ365" s="115">
        <v>0</v>
      </c>
      <c r="BK365" s="115">
        <v>0</v>
      </c>
      <c r="BL365" s="115">
        <v>0</v>
      </c>
      <c r="BM365" s="115">
        <v>0</v>
      </c>
      <c r="BN365" s="115">
        <v>0</v>
      </c>
      <c r="BO365" s="115">
        <v>0</v>
      </c>
      <c r="BP365" s="115">
        <v>0</v>
      </c>
      <c r="BQ365" s="115">
        <v>0</v>
      </c>
      <c r="BR365" s="115">
        <v>0</v>
      </c>
      <c r="BS365" s="115">
        <v>0</v>
      </c>
      <c r="BT365" s="115">
        <v>0</v>
      </c>
      <c r="BU365" s="115">
        <v>0</v>
      </c>
      <c r="BV365" s="115">
        <v>0</v>
      </c>
      <c r="BW365" s="115">
        <v>0</v>
      </c>
      <c r="BX365" s="509">
        <f>-'One-time Transfer SCH 40 to SC'!F26</f>
        <v>-46263.838410000004</v>
      </c>
      <c r="BY365" s="115"/>
      <c r="BZ365" s="115"/>
      <c r="CA365" s="115"/>
      <c r="CB365" s="508">
        <f>-CB364*'One-time Transfer SCH 40 to SC'!F13</f>
        <v>46263.838410000004</v>
      </c>
      <c r="CC365" s="115"/>
      <c r="CD365" s="115"/>
      <c r="CE365" s="115"/>
      <c r="CF365" s="115"/>
      <c r="CG365" s="115"/>
      <c r="CH365" s="115"/>
      <c r="CI365" s="115"/>
      <c r="CJ365" s="115"/>
      <c r="CK365" s="115"/>
      <c r="CL365" s="115"/>
      <c r="CM365" s="115"/>
    </row>
    <row r="366" spans="1:91" x14ac:dyDescent="0.2">
      <c r="A366" s="108"/>
      <c r="B366" s="108" t="s">
        <v>272</v>
      </c>
      <c r="C366" s="116"/>
      <c r="D366" s="251">
        <v>0</v>
      </c>
      <c r="E366" s="251">
        <v>0</v>
      </c>
      <c r="F366" s="251">
        <v>0</v>
      </c>
      <c r="G366" s="251">
        <v>0</v>
      </c>
      <c r="H366" s="251">
        <v>0</v>
      </c>
      <c r="I366" s="251">
        <v>0</v>
      </c>
      <c r="J366" s="251">
        <v>0</v>
      </c>
      <c r="K366" s="251">
        <v>0</v>
      </c>
      <c r="L366" s="251">
        <v>0</v>
      </c>
      <c r="M366" s="251">
        <v>0</v>
      </c>
      <c r="N366" s="251">
        <v>0</v>
      </c>
      <c r="O366" s="251">
        <v>0</v>
      </c>
      <c r="P366" s="251">
        <v>0</v>
      </c>
      <c r="Q366" s="251">
        <v>0</v>
      </c>
      <c r="R366" s="251">
        <v>0</v>
      </c>
      <c r="S366" s="251">
        <v>0</v>
      </c>
      <c r="T366" s="251">
        <v>0</v>
      </c>
      <c r="U366" s="251">
        <v>0</v>
      </c>
      <c r="V366" s="251">
        <v>0</v>
      </c>
      <c r="W366" s="251">
        <v>0</v>
      </c>
      <c r="X366" s="251">
        <v>0</v>
      </c>
      <c r="Y366" s="251">
        <v>0</v>
      </c>
      <c r="Z366" s="251">
        <v>0</v>
      </c>
      <c r="AA366" s="251">
        <v>0</v>
      </c>
      <c r="AB366" s="251">
        <v>0</v>
      </c>
      <c r="AC366" s="251">
        <v>0</v>
      </c>
      <c r="AD366" s="251">
        <v>0</v>
      </c>
      <c r="AE366" s="251">
        <v>0</v>
      </c>
      <c r="AF366" s="251">
        <v>0</v>
      </c>
      <c r="AG366" s="251">
        <v>0</v>
      </c>
      <c r="AH366" s="251">
        <v>0</v>
      </c>
      <c r="AI366" s="251">
        <v>0</v>
      </c>
      <c r="AJ366" s="251">
        <v>0</v>
      </c>
      <c r="AK366" s="251">
        <v>0</v>
      </c>
      <c r="AL366" s="251">
        <v>0</v>
      </c>
      <c r="AM366" s="251">
        <v>0</v>
      </c>
      <c r="AN366" s="251">
        <v>0</v>
      </c>
      <c r="AO366" s="251">
        <v>0</v>
      </c>
      <c r="AP366" s="251">
        <v>0</v>
      </c>
      <c r="AQ366" s="251">
        <v>0</v>
      </c>
      <c r="AR366" s="251">
        <v>0</v>
      </c>
      <c r="AS366" s="251">
        <v>0</v>
      </c>
      <c r="AT366" s="251">
        <v>0</v>
      </c>
      <c r="AU366" s="251">
        <v>0</v>
      </c>
      <c r="AV366" s="251">
        <v>0</v>
      </c>
      <c r="AW366" s="251">
        <v>0</v>
      </c>
      <c r="AX366" s="251">
        <v>0</v>
      </c>
      <c r="AY366" s="251">
        <v>0</v>
      </c>
      <c r="AZ366" s="251">
        <v>0</v>
      </c>
      <c r="BA366" s="251">
        <v>0</v>
      </c>
      <c r="BB366" s="251">
        <v>0</v>
      </c>
      <c r="BC366" s="251">
        <v>0</v>
      </c>
      <c r="BD366" s="251">
        <v>0</v>
      </c>
      <c r="BE366" s="251">
        <v>0</v>
      </c>
      <c r="BF366" s="251">
        <v>0</v>
      </c>
      <c r="BG366" s="251">
        <v>0</v>
      </c>
      <c r="BH366" s="251">
        <v>0</v>
      </c>
      <c r="BI366" s="251">
        <v>0</v>
      </c>
      <c r="BJ366" s="251">
        <v>0</v>
      </c>
      <c r="BK366" s="251">
        <v>226.516524</v>
      </c>
      <c r="BL366" s="251">
        <v>1065.56</v>
      </c>
      <c r="BM366" s="251">
        <v>1885.16</v>
      </c>
      <c r="BN366" s="251">
        <v>2312.84</v>
      </c>
      <c r="BO366" s="251">
        <v>2702.81</v>
      </c>
      <c r="BP366" s="251">
        <v>3437.76</v>
      </c>
      <c r="BQ366" s="251">
        <v>4606.6400000000003</v>
      </c>
      <c r="BR366" s="251">
        <v>5398.14</v>
      </c>
      <c r="BS366" s="251">
        <v>6456.48</v>
      </c>
      <c r="BT366" s="251">
        <v>7651.66</v>
      </c>
      <c r="BU366" s="251">
        <v>8862.33</v>
      </c>
      <c r="BV366" s="251">
        <v>9960.32</v>
      </c>
      <c r="BW366" s="251">
        <v>11143.44</v>
      </c>
      <c r="BX366" s="109">
        <f>'FPC Sch 40'!C57</f>
        <v>4055.1178603657518</v>
      </c>
      <c r="BY366" s="109">
        <f>'FPC Sch 40'!D57</f>
        <v>4324.2912195796907</v>
      </c>
      <c r="BZ366" s="109">
        <f>'FPC Sch 40'!E57</f>
        <v>4420.4707906597068</v>
      </c>
      <c r="CA366" s="109">
        <f>'FPC Sch 40'!F57</f>
        <v>3226.5476010741368</v>
      </c>
      <c r="CB366" s="109">
        <f>'FPC Sch 40'!G57</f>
        <v>1667.9244849515126</v>
      </c>
      <c r="CC366" s="109">
        <f>'FPC Sch 40'!H57</f>
        <v>1297.0832614255723</v>
      </c>
      <c r="CD366" s="109">
        <f>'FPC Sch 40'!I57</f>
        <v>970.135164026442</v>
      </c>
      <c r="CE366" s="109">
        <f>'FPC Sch 40'!J57</f>
        <v>1121.3100553693475</v>
      </c>
      <c r="CF366" s="109">
        <f>'FPC Sch 40'!K57</f>
        <v>1028.754607052826</v>
      </c>
      <c r="CG366" s="109">
        <f>'FPC Sch 40'!L57</f>
        <v>765.81718611876204</v>
      </c>
      <c r="CH366" s="109">
        <f>'FPC Sch 40'!M57</f>
        <v>1022.7048611223654</v>
      </c>
      <c r="CI366" s="109">
        <f>'FPC Sch 40'!N57</f>
        <v>885.00524176023282</v>
      </c>
      <c r="CJ366" s="109"/>
      <c r="CK366" s="109"/>
      <c r="CL366" s="115"/>
      <c r="CM366" s="115"/>
    </row>
    <row r="367" spans="1:91" x14ac:dyDescent="0.2">
      <c r="B367" s="39" t="s">
        <v>254</v>
      </c>
      <c r="D367" s="110">
        <f t="shared" ref="D367:AI367" si="396">SUM(D364:D366)</f>
        <v>0</v>
      </c>
      <c r="E367" s="110">
        <f t="shared" si="396"/>
        <v>0</v>
      </c>
      <c r="F367" s="110">
        <f t="shared" si="396"/>
        <v>0</v>
      </c>
      <c r="G367" s="110">
        <f t="shared" si="396"/>
        <v>0</v>
      </c>
      <c r="H367" s="110">
        <f t="shared" si="396"/>
        <v>0</v>
      </c>
      <c r="I367" s="110">
        <f t="shared" si="396"/>
        <v>0</v>
      </c>
      <c r="J367" s="110">
        <f t="shared" si="396"/>
        <v>0</v>
      </c>
      <c r="K367" s="110">
        <f t="shared" si="396"/>
        <v>0</v>
      </c>
      <c r="L367" s="110">
        <f t="shared" si="396"/>
        <v>0</v>
      </c>
      <c r="M367" s="110">
        <f t="shared" si="396"/>
        <v>0</v>
      </c>
      <c r="N367" s="110">
        <f t="shared" si="396"/>
        <v>0</v>
      </c>
      <c r="O367" s="110">
        <f t="shared" si="396"/>
        <v>0</v>
      </c>
      <c r="P367" s="110">
        <f t="shared" si="396"/>
        <v>0</v>
      </c>
      <c r="Q367" s="110">
        <f t="shared" si="396"/>
        <v>0</v>
      </c>
      <c r="R367" s="110">
        <f t="shared" si="396"/>
        <v>0</v>
      </c>
      <c r="S367" s="110">
        <f t="shared" si="396"/>
        <v>0</v>
      </c>
      <c r="T367" s="110">
        <f t="shared" si="396"/>
        <v>0</v>
      </c>
      <c r="U367" s="110">
        <f t="shared" si="396"/>
        <v>0</v>
      </c>
      <c r="V367" s="110">
        <f t="shared" si="396"/>
        <v>0</v>
      </c>
      <c r="W367" s="110">
        <f t="shared" si="396"/>
        <v>0</v>
      </c>
      <c r="X367" s="110">
        <f t="shared" si="396"/>
        <v>0</v>
      </c>
      <c r="Y367" s="110">
        <f t="shared" si="396"/>
        <v>0</v>
      </c>
      <c r="Z367" s="110">
        <f t="shared" si="396"/>
        <v>0</v>
      </c>
      <c r="AA367" s="110">
        <f t="shared" si="396"/>
        <v>0</v>
      </c>
      <c r="AB367" s="110">
        <f t="shared" si="396"/>
        <v>0</v>
      </c>
      <c r="AC367" s="110">
        <f t="shared" si="396"/>
        <v>0</v>
      </c>
      <c r="AD367" s="110">
        <f t="shared" si="396"/>
        <v>0</v>
      </c>
      <c r="AE367" s="110">
        <f t="shared" si="396"/>
        <v>0</v>
      </c>
      <c r="AF367" s="110">
        <f t="shared" si="396"/>
        <v>0</v>
      </c>
      <c r="AG367" s="110">
        <f t="shared" si="396"/>
        <v>0</v>
      </c>
      <c r="AH367" s="110">
        <f t="shared" si="396"/>
        <v>0</v>
      </c>
      <c r="AI367" s="110">
        <f t="shared" si="396"/>
        <v>0</v>
      </c>
      <c r="AJ367" s="110">
        <f t="shared" ref="AJ367:BO367" si="397">SUM(AJ364:AJ366)</f>
        <v>0</v>
      </c>
      <c r="AK367" s="110">
        <f t="shared" si="397"/>
        <v>0</v>
      </c>
      <c r="AL367" s="110">
        <f t="shared" si="397"/>
        <v>0</v>
      </c>
      <c r="AM367" s="110">
        <f t="shared" si="397"/>
        <v>0</v>
      </c>
      <c r="AN367" s="110">
        <f t="shared" si="397"/>
        <v>0</v>
      </c>
      <c r="AO367" s="110">
        <f t="shared" si="397"/>
        <v>0</v>
      </c>
      <c r="AP367" s="110">
        <f t="shared" si="397"/>
        <v>0</v>
      </c>
      <c r="AQ367" s="110">
        <f t="shared" si="397"/>
        <v>0</v>
      </c>
      <c r="AR367" s="110">
        <f t="shared" si="397"/>
        <v>0</v>
      </c>
      <c r="AS367" s="110">
        <f t="shared" si="397"/>
        <v>0</v>
      </c>
      <c r="AT367" s="110">
        <f t="shared" si="397"/>
        <v>0</v>
      </c>
      <c r="AU367" s="110">
        <f t="shared" si="397"/>
        <v>0</v>
      </c>
      <c r="AV367" s="110">
        <f t="shared" si="397"/>
        <v>0</v>
      </c>
      <c r="AW367" s="110">
        <f t="shared" si="397"/>
        <v>0</v>
      </c>
      <c r="AX367" s="110">
        <f t="shared" si="397"/>
        <v>0</v>
      </c>
      <c r="AY367" s="110">
        <f t="shared" si="397"/>
        <v>0</v>
      </c>
      <c r="AZ367" s="110">
        <f t="shared" si="397"/>
        <v>0</v>
      </c>
      <c r="BA367" s="110">
        <f t="shared" si="397"/>
        <v>0</v>
      </c>
      <c r="BB367" s="110">
        <f t="shared" si="397"/>
        <v>0</v>
      </c>
      <c r="BC367" s="110">
        <f t="shared" si="397"/>
        <v>0</v>
      </c>
      <c r="BD367" s="110">
        <f t="shared" si="397"/>
        <v>0</v>
      </c>
      <c r="BE367" s="110">
        <f t="shared" si="397"/>
        <v>0</v>
      </c>
      <c r="BF367" s="110">
        <f t="shared" si="397"/>
        <v>0</v>
      </c>
      <c r="BG367" s="110">
        <f t="shared" si="397"/>
        <v>0</v>
      </c>
      <c r="BH367" s="110">
        <f t="shared" si="397"/>
        <v>0</v>
      </c>
      <c r="BI367" s="110">
        <f t="shared" si="397"/>
        <v>0</v>
      </c>
      <c r="BJ367" s="110">
        <f t="shared" si="397"/>
        <v>0</v>
      </c>
      <c r="BK367" s="110">
        <f t="shared" si="397"/>
        <v>226.516524</v>
      </c>
      <c r="BL367" s="110">
        <f t="shared" si="397"/>
        <v>1065.56</v>
      </c>
      <c r="BM367" s="110">
        <f t="shared" si="397"/>
        <v>1885.16</v>
      </c>
      <c r="BN367" s="110">
        <f t="shared" si="397"/>
        <v>2312.84</v>
      </c>
      <c r="BO367" s="110">
        <f t="shared" si="397"/>
        <v>2702.81</v>
      </c>
      <c r="BP367" s="110">
        <f t="shared" ref="BP367:CM367" si="398">SUM(BP364:BP366)</f>
        <v>3211.2434760000001</v>
      </c>
      <c r="BQ367" s="110">
        <f t="shared" si="398"/>
        <v>4606.6400000000003</v>
      </c>
      <c r="BR367" s="110">
        <f t="shared" si="398"/>
        <v>5398.14</v>
      </c>
      <c r="BS367" s="110">
        <f t="shared" si="398"/>
        <v>6456.48</v>
      </c>
      <c r="BT367" s="110">
        <f t="shared" si="398"/>
        <v>7651.66</v>
      </c>
      <c r="BU367" s="110">
        <f t="shared" si="398"/>
        <v>8862.33</v>
      </c>
      <c r="BV367" s="110">
        <f t="shared" si="398"/>
        <v>9960.32</v>
      </c>
      <c r="BW367" s="110">
        <f t="shared" si="398"/>
        <v>11143.44</v>
      </c>
      <c r="BX367" s="110">
        <f t="shared" si="398"/>
        <v>-42208.72054963425</v>
      </c>
      <c r="BY367" s="110">
        <f t="shared" si="398"/>
        <v>4324.2912195796907</v>
      </c>
      <c r="BZ367" s="110">
        <f t="shared" si="398"/>
        <v>4420.4707906597068</v>
      </c>
      <c r="CA367" s="110">
        <f t="shared" si="398"/>
        <v>3226.5476010741368</v>
      </c>
      <c r="CB367" s="110">
        <f t="shared" si="398"/>
        <v>-17551.377105048483</v>
      </c>
      <c r="CC367" s="110">
        <f t="shared" si="398"/>
        <v>1297.0832614255723</v>
      </c>
      <c r="CD367" s="110">
        <f t="shared" si="398"/>
        <v>970.135164026442</v>
      </c>
      <c r="CE367" s="110">
        <f t="shared" si="398"/>
        <v>1121.3100553693475</v>
      </c>
      <c r="CF367" s="110">
        <f t="shared" si="398"/>
        <v>1028.754607052826</v>
      </c>
      <c r="CG367" s="110">
        <f t="shared" si="398"/>
        <v>765.81718611876204</v>
      </c>
      <c r="CH367" s="110">
        <f t="shared" si="398"/>
        <v>1022.7048611223654</v>
      </c>
      <c r="CI367" s="110">
        <f t="shared" si="398"/>
        <v>885.00524176023282</v>
      </c>
      <c r="CJ367" s="110">
        <f t="shared" si="398"/>
        <v>0</v>
      </c>
      <c r="CK367" s="110">
        <f t="shared" si="398"/>
        <v>0</v>
      </c>
      <c r="CL367" s="110">
        <f t="shared" si="398"/>
        <v>0</v>
      </c>
      <c r="CM367" s="110">
        <f t="shared" si="398"/>
        <v>0</v>
      </c>
    </row>
    <row r="368" spans="1:91" x14ac:dyDescent="0.2">
      <c r="B368" s="39" t="s">
        <v>255</v>
      </c>
      <c r="D368" s="107">
        <f t="shared" ref="D368:AI368" si="399">D363+D367</f>
        <v>0</v>
      </c>
      <c r="E368" s="107">
        <f t="shared" si="399"/>
        <v>0</v>
      </c>
      <c r="F368" s="107">
        <f t="shared" si="399"/>
        <v>0</v>
      </c>
      <c r="G368" s="107">
        <f t="shared" si="399"/>
        <v>0</v>
      </c>
      <c r="H368" s="107">
        <f t="shared" si="399"/>
        <v>0</v>
      </c>
      <c r="I368" s="107">
        <f t="shared" si="399"/>
        <v>0</v>
      </c>
      <c r="J368" s="107">
        <f t="shared" si="399"/>
        <v>0</v>
      </c>
      <c r="K368" s="107">
        <f t="shared" si="399"/>
        <v>0</v>
      </c>
      <c r="L368" s="107">
        <f t="shared" si="399"/>
        <v>0</v>
      </c>
      <c r="M368" s="107">
        <f t="shared" si="399"/>
        <v>0</v>
      </c>
      <c r="N368" s="107">
        <f t="shared" si="399"/>
        <v>0</v>
      </c>
      <c r="O368" s="107">
        <f t="shared" si="399"/>
        <v>0</v>
      </c>
      <c r="P368" s="107">
        <f t="shared" si="399"/>
        <v>0</v>
      </c>
      <c r="Q368" s="107">
        <f t="shared" si="399"/>
        <v>0</v>
      </c>
      <c r="R368" s="107">
        <f t="shared" si="399"/>
        <v>0</v>
      </c>
      <c r="S368" s="107">
        <f t="shared" si="399"/>
        <v>0</v>
      </c>
      <c r="T368" s="107">
        <f t="shared" si="399"/>
        <v>0</v>
      </c>
      <c r="U368" s="107">
        <f t="shared" si="399"/>
        <v>0</v>
      </c>
      <c r="V368" s="107">
        <f t="shared" si="399"/>
        <v>0</v>
      </c>
      <c r="W368" s="107">
        <f t="shared" si="399"/>
        <v>0</v>
      </c>
      <c r="X368" s="107">
        <f t="shared" si="399"/>
        <v>0</v>
      </c>
      <c r="Y368" s="107">
        <f t="shared" si="399"/>
        <v>0</v>
      </c>
      <c r="Z368" s="107">
        <f t="shared" si="399"/>
        <v>0</v>
      </c>
      <c r="AA368" s="107">
        <f t="shared" si="399"/>
        <v>0</v>
      </c>
      <c r="AB368" s="107">
        <f t="shared" si="399"/>
        <v>0</v>
      </c>
      <c r="AC368" s="107">
        <f t="shared" si="399"/>
        <v>0</v>
      </c>
      <c r="AD368" s="107">
        <f t="shared" si="399"/>
        <v>0</v>
      </c>
      <c r="AE368" s="107">
        <f t="shared" si="399"/>
        <v>0</v>
      </c>
      <c r="AF368" s="107">
        <f t="shared" si="399"/>
        <v>0</v>
      </c>
      <c r="AG368" s="107">
        <f t="shared" si="399"/>
        <v>0</v>
      </c>
      <c r="AH368" s="107">
        <f t="shared" si="399"/>
        <v>0</v>
      </c>
      <c r="AI368" s="107">
        <f t="shared" si="399"/>
        <v>0</v>
      </c>
      <c r="AJ368" s="107">
        <f t="shared" ref="AJ368:BO368" si="400">AJ363+AJ367</f>
        <v>0</v>
      </c>
      <c r="AK368" s="107">
        <f t="shared" si="400"/>
        <v>0</v>
      </c>
      <c r="AL368" s="107">
        <f t="shared" si="400"/>
        <v>0</v>
      </c>
      <c r="AM368" s="107">
        <f t="shared" si="400"/>
        <v>0</v>
      </c>
      <c r="AN368" s="107">
        <f t="shared" si="400"/>
        <v>0</v>
      </c>
      <c r="AO368" s="107">
        <f t="shared" si="400"/>
        <v>0</v>
      </c>
      <c r="AP368" s="107">
        <f t="shared" si="400"/>
        <v>0</v>
      </c>
      <c r="AQ368" s="107">
        <f t="shared" si="400"/>
        <v>0</v>
      </c>
      <c r="AR368" s="107">
        <f t="shared" si="400"/>
        <v>0</v>
      </c>
      <c r="AS368" s="107">
        <f t="shared" si="400"/>
        <v>0</v>
      </c>
      <c r="AT368" s="107">
        <f t="shared" si="400"/>
        <v>0</v>
      </c>
      <c r="AU368" s="107">
        <f t="shared" si="400"/>
        <v>0</v>
      </c>
      <c r="AV368" s="107">
        <f t="shared" si="400"/>
        <v>0</v>
      </c>
      <c r="AW368" s="107">
        <f t="shared" si="400"/>
        <v>0</v>
      </c>
      <c r="AX368" s="107">
        <f t="shared" si="400"/>
        <v>0</v>
      </c>
      <c r="AY368" s="107">
        <f t="shared" si="400"/>
        <v>0</v>
      </c>
      <c r="AZ368" s="107">
        <f t="shared" si="400"/>
        <v>0</v>
      </c>
      <c r="BA368" s="107">
        <f t="shared" si="400"/>
        <v>0</v>
      </c>
      <c r="BB368" s="107">
        <f t="shared" si="400"/>
        <v>0</v>
      </c>
      <c r="BC368" s="107">
        <f t="shared" si="400"/>
        <v>0</v>
      </c>
      <c r="BD368" s="107">
        <f t="shared" si="400"/>
        <v>0</v>
      </c>
      <c r="BE368" s="107">
        <f t="shared" si="400"/>
        <v>0</v>
      </c>
      <c r="BF368" s="107">
        <f t="shared" si="400"/>
        <v>0</v>
      </c>
      <c r="BG368" s="107">
        <f t="shared" si="400"/>
        <v>0</v>
      </c>
      <c r="BH368" s="107">
        <f t="shared" si="400"/>
        <v>0</v>
      </c>
      <c r="BI368" s="107">
        <f t="shared" si="400"/>
        <v>0</v>
      </c>
      <c r="BJ368" s="107">
        <f t="shared" si="400"/>
        <v>0</v>
      </c>
      <c r="BK368" s="107">
        <f t="shared" si="400"/>
        <v>226.516524</v>
      </c>
      <c r="BL368" s="107">
        <f t="shared" si="400"/>
        <v>1292.0765240000001</v>
      </c>
      <c r="BM368" s="107">
        <f t="shared" si="400"/>
        <v>3177.2365239999999</v>
      </c>
      <c r="BN368" s="107">
        <f t="shared" si="400"/>
        <v>5490.0765240000001</v>
      </c>
      <c r="BO368" s="107">
        <f t="shared" si="400"/>
        <v>8192.8865239999996</v>
      </c>
      <c r="BP368" s="107">
        <f t="shared" ref="BP368:CM368" si="401">BP363+BP367</f>
        <v>11404.13</v>
      </c>
      <c r="BQ368" s="107">
        <f t="shared" si="401"/>
        <v>16010.77</v>
      </c>
      <c r="BR368" s="107">
        <f t="shared" si="401"/>
        <v>21408.91</v>
      </c>
      <c r="BS368" s="107">
        <f t="shared" si="401"/>
        <v>27865.39</v>
      </c>
      <c r="BT368" s="107">
        <f t="shared" si="401"/>
        <v>35517.050000000003</v>
      </c>
      <c r="BU368" s="107">
        <f t="shared" si="401"/>
        <v>44379.380000000005</v>
      </c>
      <c r="BV368" s="107">
        <f t="shared" si="401"/>
        <v>54339.700000000004</v>
      </c>
      <c r="BW368" s="107">
        <f t="shared" si="401"/>
        <v>65483.140000000007</v>
      </c>
      <c r="BX368" s="107">
        <f t="shared" si="401"/>
        <v>23274.419450365756</v>
      </c>
      <c r="BY368" s="107">
        <f t="shared" si="401"/>
        <v>27598.710669945445</v>
      </c>
      <c r="BZ368" s="107">
        <f t="shared" si="401"/>
        <v>32019.181460605152</v>
      </c>
      <c r="CA368" s="107">
        <f t="shared" si="401"/>
        <v>35245.729061679289</v>
      </c>
      <c r="CB368" s="107">
        <f t="shared" si="401"/>
        <v>17694.351956630806</v>
      </c>
      <c r="CC368" s="107">
        <f t="shared" si="401"/>
        <v>18991.43521805638</v>
      </c>
      <c r="CD368" s="107">
        <f t="shared" si="401"/>
        <v>19961.57038208282</v>
      </c>
      <c r="CE368" s="107">
        <f t="shared" si="401"/>
        <v>21082.880437452168</v>
      </c>
      <c r="CF368" s="107">
        <f t="shared" si="401"/>
        <v>22111.635044504994</v>
      </c>
      <c r="CG368" s="107">
        <f t="shared" si="401"/>
        <v>22877.452230623756</v>
      </c>
      <c r="CH368" s="107">
        <f t="shared" si="401"/>
        <v>23900.157091746121</v>
      </c>
      <c r="CI368" s="107">
        <f t="shared" si="401"/>
        <v>24785.162333506356</v>
      </c>
      <c r="CJ368" s="107">
        <f t="shared" si="401"/>
        <v>24785.162333506356</v>
      </c>
      <c r="CK368" s="107">
        <f t="shared" si="401"/>
        <v>24785.162333506356</v>
      </c>
      <c r="CL368" s="107">
        <f t="shared" si="401"/>
        <v>24785.162333506356</v>
      </c>
      <c r="CM368" s="107">
        <f t="shared" si="401"/>
        <v>24785.162333506356</v>
      </c>
    </row>
    <row r="369" spans="1:91" x14ac:dyDescent="0.2"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6"/>
      <c r="BI369" s="106"/>
      <c r="BJ369" s="106"/>
      <c r="BK369" s="106"/>
      <c r="BL369" s="106"/>
      <c r="BM369" s="106"/>
      <c r="BN369" s="106"/>
      <c r="BO369" s="106"/>
      <c r="BP369" s="106"/>
      <c r="BQ369" s="106"/>
      <c r="BR369" s="106"/>
      <c r="BS369" s="106"/>
      <c r="BT369" s="106"/>
      <c r="BU369" s="106"/>
      <c r="BV369" s="106"/>
      <c r="BW369" s="106"/>
      <c r="BX369" s="106"/>
      <c r="BY369" s="106"/>
      <c r="BZ369" s="106"/>
      <c r="CA369" s="106"/>
      <c r="CB369" s="106"/>
      <c r="CC369" s="106"/>
      <c r="CD369" s="106"/>
      <c r="CE369" s="106"/>
      <c r="CF369" s="106"/>
      <c r="CG369" s="106"/>
      <c r="CH369" s="106"/>
      <c r="CI369" s="107"/>
      <c r="CJ369" s="107"/>
      <c r="CK369" s="107"/>
      <c r="CL369" s="107"/>
      <c r="CM369" s="107"/>
    </row>
    <row r="370" spans="1:91" x14ac:dyDescent="0.2">
      <c r="A370" s="510" t="s">
        <v>462</v>
      </c>
      <c r="B370" s="507"/>
      <c r="C370" s="106">
        <v>18237391</v>
      </c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108"/>
      <c r="BB370" s="108"/>
      <c r="BC370" s="108"/>
      <c r="BD370" s="108"/>
      <c r="BE370" s="108"/>
      <c r="BF370" s="108"/>
      <c r="BG370" s="108"/>
      <c r="BH370" s="108"/>
      <c r="BI370" s="108"/>
      <c r="BJ370" s="108"/>
      <c r="BK370" s="108"/>
      <c r="BL370" s="108"/>
      <c r="BM370" s="108"/>
      <c r="BN370" s="108"/>
      <c r="BO370" s="108"/>
      <c r="BP370" s="108"/>
      <c r="BQ370" s="108"/>
      <c r="BR370" s="108"/>
      <c r="BS370" s="108"/>
      <c r="BT370" s="108"/>
      <c r="BU370" s="108"/>
      <c r="BV370" s="108"/>
      <c r="BW370" s="108"/>
      <c r="BX370" s="108"/>
      <c r="BY370" s="108"/>
      <c r="BZ370" s="108"/>
      <c r="CA370" s="108"/>
      <c r="CB370" s="108"/>
      <c r="CC370" s="108"/>
      <c r="CD370" s="108"/>
      <c r="CE370" s="108"/>
      <c r="CF370" s="108"/>
      <c r="CG370" s="108"/>
      <c r="CH370" s="108"/>
      <c r="CL370" s="25"/>
      <c r="CM370" s="25"/>
    </row>
    <row r="371" spans="1:91" x14ac:dyDescent="0.2">
      <c r="B371" s="39" t="s">
        <v>251</v>
      </c>
      <c r="C371" s="106">
        <v>25400791</v>
      </c>
      <c r="D371" s="107">
        <f t="shared" ref="D371:AI371" si="402">C376</f>
        <v>0</v>
      </c>
      <c r="E371" s="107">
        <f t="shared" si="402"/>
        <v>0</v>
      </c>
      <c r="F371" s="107">
        <f t="shared" si="402"/>
        <v>0</v>
      </c>
      <c r="G371" s="107">
        <f t="shared" si="402"/>
        <v>0</v>
      </c>
      <c r="H371" s="107">
        <f t="shared" si="402"/>
        <v>0</v>
      </c>
      <c r="I371" s="107">
        <f t="shared" si="402"/>
        <v>0</v>
      </c>
      <c r="J371" s="107">
        <f t="shared" si="402"/>
        <v>0</v>
      </c>
      <c r="K371" s="107">
        <f t="shared" si="402"/>
        <v>0</v>
      </c>
      <c r="L371" s="107">
        <f t="shared" si="402"/>
        <v>0</v>
      </c>
      <c r="M371" s="107">
        <f t="shared" si="402"/>
        <v>0</v>
      </c>
      <c r="N371" s="107">
        <f t="shared" si="402"/>
        <v>0</v>
      </c>
      <c r="O371" s="107">
        <f t="shared" si="402"/>
        <v>0</v>
      </c>
      <c r="P371" s="107">
        <f t="shared" si="402"/>
        <v>0</v>
      </c>
      <c r="Q371" s="107">
        <f t="shared" si="402"/>
        <v>0</v>
      </c>
      <c r="R371" s="107">
        <f t="shared" si="402"/>
        <v>0</v>
      </c>
      <c r="S371" s="107">
        <f t="shared" si="402"/>
        <v>0</v>
      </c>
      <c r="T371" s="107">
        <f t="shared" si="402"/>
        <v>0</v>
      </c>
      <c r="U371" s="107">
        <f t="shared" si="402"/>
        <v>0</v>
      </c>
      <c r="V371" s="107">
        <f t="shared" si="402"/>
        <v>0</v>
      </c>
      <c r="W371" s="107">
        <f t="shared" si="402"/>
        <v>0</v>
      </c>
      <c r="X371" s="107">
        <f t="shared" si="402"/>
        <v>0</v>
      </c>
      <c r="Y371" s="107">
        <f t="shared" si="402"/>
        <v>0</v>
      </c>
      <c r="Z371" s="107">
        <f t="shared" si="402"/>
        <v>0</v>
      </c>
      <c r="AA371" s="107">
        <f t="shared" si="402"/>
        <v>0</v>
      </c>
      <c r="AB371" s="107">
        <f t="shared" si="402"/>
        <v>0</v>
      </c>
      <c r="AC371" s="107">
        <f t="shared" si="402"/>
        <v>0</v>
      </c>
      <c r="AD371" s="107">
        <f t="shared" si="402"/>
        <v>0</v>
      </c>
      <c r="AE371" s="107">
        <f t="shared" si="402"/>
        <v>0</v>
      </c>
      <c r="AF371" s="107">
        <f t="shared" si="402"/>
        <v>0</v>
      </c>
      <c r="AG371" s="107">
        <f t="shared" si="402"/>
        <v>0</v>
      </c>
      <c r="AH371" s="107">
        <f t="shared" si="402"/>
        <v>0</v>
      </c>
      <c r="AI371" s="107">
        <f t="shared" si="402"/>
        <v>0</v>
      </c>
      <c r="AJ371" s="107">
        <f t="shared" ref="AJ371:BO371" si="403">AI376</f>
        <v>0</v>
      </c>
      <c r="AK371" s="107">
        <f t="shared" si="403"/>
        <v>0</v>
      </c>
      <c r="AL371" s="107">
        <f t="shared" si="403"/>
        <v>0</v>
      </c>
      <c r="AM371" s="107">
        <f t="shared" si="403"/>
        <v>0</v>
      </c>
      <c r="AN371" s="107">
        <f t="shared" si="403"/>
        <v>0</v>
      </c>
      <c r="AO371" s="107">
        <f t="shared" si="403"/>
        <v>0</v>
      </c>
      <c r="AP371" s="107">
        <f t="shared" si="403"/>
        <v>0</v>
      </c>
      <c r="AQ371" s="107">
        <f t="shared" si="403"/>
        <v>0</v>
      </c>
      <c r="AR371" s="107">
        <f t="shared" si="403"/>
        <v>0</v>
      </c>
      <c r="AS371" s="107">
        <f t="shared" si="403"/>
        <v>0</v>
      </c>
      <c r="AT371" s="107">
        <f t="shared" si="403"/>
        <v>0</v>
      </c>
      <c r="AU371" s="107">
        <f t="shared" si="403"/>
        <v>0</v>
      </c>
      <c r="AV371" s="107">
        <f t="shared" si="403"/>
        <v>0</v>
      </c>
      <c r="AW371" s="107">
        <f t="shared" si="403"/>
        <v>0</v>
      </c>
      <c r="AX371" s="107">
        <f t="shared" si="403"/>
        <v>0</v>
      </c>
      <c r="AY371" s="107">
        <f t="shared" si="403"/>
        <v>0</v>
      </c>
      <c r="AZ371" s="107">
        <f t="shared" si="403"/>
        <v>0</v>
      </c>
      <c r="BA371" s="107">
        <f t="shared" si="403"/>
        <v>0</v>
      </c>
      <c r="BB371" s="107">
        <f t="shared" si="403"/>
        <v>0</v>
      </c>
      <c r="BC371" s="107">
        <f t="shared" si="403"/>
        <v>0</v>
      </c>
      <c r="BD371" s="107">
        <f t="shared" si="403"/>
        <v>0</v>
      </c>
      <c r="BE371" s="107">
        <f t="shared" si="403"/>
        <v>0</v>
      </c>
      <c r="BF371" s="107">
        <f t="shared" si="403"/>
        <v>0</v>
      </c>
      <c r="BG371" s="107">
        <f t="shared" si="403"/>
        <v>0</v>
      </c>
      <c r="BH371" s="107">
        <f t="shared" si="403"/>
        <v>0</v>
      </c>
      <c r="BI371" s="107">
        <f t="shared" si="403"/>
        <v>0</v>
      </c>
      <c r="BJ371" s="107">
        <f t="shared" si="403"/>
        <v>0</v>
      </c>
      <c r="BK371" s="107">
        <f t="shared" si="403"/>
        <v>0</v>
      </c>
      <c r="BL371" s="107">
        <f t="shared" si="403"/>
        <v>0</v>
      </c>
      <c r="BM371" s="107">
        <f t="shared" si="403"/>
        <v>0</v>
      </c>
      <c r="BN371" s="107">
        <f t="shared" si="403"/>
        <v>0</v>
      </c>
      <c r="BO371" s="107">
        <f t="shared" si="403"/>
        <v>0</v>
      </c>
      <c r="BP371" s="107">
        <f t="shared" ref="BP371:CM371" si="404">BO376</f>
        <v>0</v>
      </c>
      <c r="BQ371" s="107">
        <f t="shared" si="404"/>
        <v>0</v>
      </c>
      <c r="BR371" s="107">
        <f t="shared" si="404"/>
        <v>0</v>
      </c>
      <c r="BS371" s="107">
        <f t="shared" si="404"/>
        <v>0</v>
      </c>
      <c r="BT371" s="107">
        <f t="shared" si="404"/>
        <v>0</v>
      </c>
      <c r="BU371" s="107">
        <f t="shared" si="404"/>
        <v>0</v>
      </c>
      <c r="BV371" s="107">
        <f t="shared" si="404"/>
        <v>0</v>
      </c>
      <c r="BW371" s="107">
        <f t="shared" si="404"/>
        <v>0</v>
      </c>
      <c r="BX371" s="107">
        <f t="shared" si="404"/>
        <v>0</v>
      </c>
      <c r="BY371" s="107">
        <f t="shared" si="404"/>
        <v>55357.740549634254</v>
      </c>
      <c r="BZ371" s="107">
        <f t="shared" si="404"/>
        <v>65114.999330054561</v>
      </c>
      <c r="CA371" s="107">
        <f t="shared" si="404"/>
        <v>75069.558539394857</v>
      </c>
      <c r="CB371" s="107">
        <f t="shared" si="404"/>
        <v>85675.260938320716</v>
      </c>
      <c r="CC371" s="107">
        <f t="shared" si="404"/>
        <v>49880.118043369199</v>
      </c>
      <c r="CD371" s="107">
        <f t="shared" si="404"/>
        <v>60099.514781943624</v>
      </c>
      <c r="CE371" s="107">
        <f t="shared" si="404"/>
        <v>70158.479617917183</v>
      </c>
      <c r="CF371" s="107">
        <f t="shared" si="404"/>
        <v>79944.739562547838</v>
      </c>
      <c r="CG371" s="107">
        <f t="shared" si="404"/>
        <v>89459.884955495014</v>
      </c>
      <c r="CH371" s="107">
        <f t="shared" si="404"/>
        <v>98582.647769376257</v>
      </c>
      <c r="CI371" s="107">
        <f t="shared" si="404"/>
        <v>107448.7529082539</v>
      </c>
      <c r="CJ371" s="107">
        <f t="shared" si="404"/>
        <v>116054.11766649366</v>
      </c>
      <c r="CK371" s="107">
        <f t="shared" si="404"/>
        <v>116054.11766649366</v>
      </c>
      <c r="CL371" s="107">
        <f t="shared" si="404"/>
        <v>116054.11766649366</v>
      </c>
      <c r="CM371" s="107">
        <f t="shared" si="404"/>
        <v>116054.11766649366</v>
      </c>
    </row>
    <row r="372" spans="1:91" x14ac:dyDescent="0.2">
      <c r="A372" s="113"/>
      <c r="B372" s="108" t="s">
        <v>252</v>
      </c>
      <c r="C372" s="108"/>
      <c r="D372" s="115">
        <v>0</v>
      </c>
      <c r="E372" s="115">
        <v>0</v>
      </c>
      <c r="F372" s="115">
        <v>0</v>
      </c>
      <c r="G372" s="115">
        <v>0</v>
      </c>
      <c r="H372" s="115">
        <v>0</v>
      </c>
      <c r="I372" s="115">
        <v>0</v>
      </c>
      <c r="J372" s="115">
        <v>0</v>
      </c>
      <c r="K372" s="115">
        <v>0</v>
      </c>
      <c r="L372" s="115">
        <v>0</v>
      </c>
      <c r="M372" s="115">
        <v>0</v>
      </c>
      <c r="N372" s="115">
        <v>0</v>
      </c>
      <c r="O372" s="115">
        <v>0</v>
      </c>
      <c r="P372" s="115">
        <v>0</v>
      </c>
      <c r="Q372" s="115">
        <v>0</v>
      </c>
      <c r="R372" s="115">
        <v>0</v>
      </c>
      <c r="S372" s="115">
        <v>0</v>
      </c>
      <c r="T372" s="115">
        <v>0</v>
      </c>
      <c r="U372" s="115">
        <v>0</v>
      </c>
      <c r="V372" s="115">
        <v>0</v>
      </c>
      <c r="W372" s="115">
        <v>0</v>
      </c>
      <c r="X372" s="115">
        <v>0</v>
      </c>
      <c r="Y372" s="115">
        <v>0</v>
      </c>
      <c r="Z372" s="115">
        <v>0</v>
      </c>
      <c r="AA372" s="115">
        <v>0</v>
      </c>
      <c r="AB372" s="115">
        <v>0</v>
      </c>
      <c r="AC372" s="115">
        <v>0</v>
      </c>
      <c r="AD372" s="115">
        <v>0</v>
      </c>
      <c r="AE372" s="115">
        <v>0</v>
      </c>
      <c r="AF372" s="115">
        <v>0</v>
      </c>
      <c r="AG372" s="115">
        <v>0</v>
      </c>
      <c r="AH372" s="115">
        <v>0</v>
      </c>
      <c r="AI372" s="115">
        <v>0</v>
      </c>
      <c r="AJ372" s="115">
        <v>0</v>
      </c>
      <c r="AK372" s="115">
        <v>0</v>
      </c>
      <c r="AL372" s="115">
        <v>0</v>
      </c>
      <c r="AM372" s="115">
        <v>0</v>
      </c>
      <c r="AN372" s="115">
        <v>0</v>
      </c>
      <c r="AO372" s="115">
        <v>0</v>
      </c>
      <c r="AP372" s="115">
        <v>0</v>
      </c>
      <c r="AQ372" s="115">
        <v>0</v>
      </c>
      <c r="AR372" s="115">
        <v>0</v>
      </c>
      <c r="AS372" s="115">
        <v>0</v>
      </c>
      <c r="AT372" s="115">
        <v>0</v>
      </c>
      <c r="AU372" s="115">
        <v>0</v>
      </c>
      <c r="AV372" s="115">
        <v>0</v>
      </c>
      <c r="AW372" s="115">
        <v>0</v>
      </c>
      <c r="AX372" s="115">
        <v>0</v>
      </c>
      <c r="AY372" s="115">
        <v>0</v>
      </c>
      <c r="AZ372" s="115">
        <v>0</v>
      </c>
      <c r="BA372" s="115">
        <v>0</v>
      </c>
      <c r="BB372" s="115">
        <v>0</v>
      </c>
      <c r="BC372" s="115">
        <v>0</v>
      </c>
      <c r="BD372" s="115">
        <v>0</v>
      </c>
      <c r="BE372" s="115">
        <v>0</v>
      </c>
      <c r="BF372" s="115">
        <v>0</v>
      </c>
      <c r="BG372" s="115">
        <v>0</v>
      </c>
      <c r="BH372" s="115">
        <v>0</v>
      </c>
      <c r="BI372" s="115">
        <v>0</v>
      </c>
      <c r="BJ372" s="115">
        <v>0</v>
      </c>
      <c r="BK372" s="115">
        <v>0</v>
      </c>
      <c r="BL372" s="115">
        <v>0</v>
      </c>
      <c r="BM372" s="115">
        <v>0</v>
      </c>
      <c r="BN372" s="115">
        <v>0</v>
      </c>
      <c r="BO372" s="115">
        <v>0</v>
      </c>
      <c r="BP372" s="115">
        <v>0</v>
      </c>
      <c r="BQ372" s="115">
        <v>0</v>
      </c>
      <c r="BR372" s="115">
        <v>0</v>
      </c>
      <c r="BS372" s="115">
        <v>0</v>
      </c>
      <c r="BT372" s="115">
        <v>0</v>
      </c>
      <c r="BU372" s="115">
        <v>0</v>
      </c>
      <c r="BV372" s="115">
        <v>0</v>
      </c>
      <c r="BW372" s="115">
        <v>0</v>
      </c>
      <c r="BX372" s="115">
        <v>0</v>
      </c>
      <c r="BY372" s="115">
        <v>0</v>
      </c>
      <c r="BZ372" s="115">
        <v>0</v>
      </c>
      <c r="CA372" s="115">
        <v>0</v>
      </c>
      <c r="CB372" s="115">
        <v>0</v>
      </c>
      <c r="CC372" s="115">
        <v>0</v>
      </c>
      <c r="CD372" s="115">
        <v>0</v>
      </c>
      <c r="CE372" s="115">
        <v>0</v>
      </c>
      <c r="CF372" s="115">
        <v>0</v>
      </c>
      <c r="CG372" s="115">
        <v>0</v>
      </c>
      <c r="CH372" s="115">
        <v>0</v>
      </c>
      <c r="CI372" s="115">
        <v>0</v>
      </c>
      <c r="CJ372" s="115"/>
      <c r="CK372" s="115"/>
      <c r="CL372" s="115"/>
      <c r="CM372" s="115"/>
    </row>
    <row r="373" spans="1:91" x14ac:dyDescent="0.2">
      <c r="A373" s="113"/>
      <c r="B373" s="108" t="s">
        <v>540</v>
      </c>
      <c r="C373" s="108"/>
      <c r="D373" s="115">
        <v>0</v>
      </c>
      <c r="E373" s="115">
        <v>0</v>
      </c>
      <c r="F373" s="115">
        <v>0</v>
      </c>
      <c r="G373" s="115">
        <v>0</v>
      </c>
      <c r="H373" s="115">
        <v>0</v>
      </c>
      <c r="I373" s="115">
        <v>0</v>
      </c>
      <c r="J373" s="115">
        <v>0</v>
      </c>
      <c r="K373" s="115">
        <v>0</v>
      </c>
      <c r="L373" s="115">
        <v>0</v>
      </c>
      <c r="M373" s="115">
        <v>0</v>
      </c>
      <c r="N373" s="115">
        <v>0</v>
      </c>
      <c r="O373" s="115">
        <v>0</v>
      </c>
      <c r="P373" s="115">
        <v>0</v>
      </c>
      <c r="Q373" s="115">
        <v>0</v>
      </c>
      <c r="R373" s="115">
        <v>0</v>
      </c>
      <c r="S373" s="115">
        <v>0</v>
      </c>
      <c r="T373" s="115">
        <v>0</v>
      </c>
      <c r="U373" s="115">
        <v>0</v>
      </c>
      <c r="V373" s="115">
        <v>0</v>
      </c>
      <c r="W373" s="115">
        <v>0</v>
      </c>
      <c r="X373" s="115">
        <v>0</v>
      </c>
      <c r="Y373" s="115">
        <v>0</v>
      </c>
      <c r="Z373" s="115">
        <v>0</v>
      </c>
      <c r="AA373" s="115">
        <v>0</v>
      </c>
      <c r="AB373" s="115">
        <v>0</v>
      </c>
      <c r="AC373" s="115">
        <v>0</v>
      </c>
      <c r="AD373" s="115">
        <v>0</v>
      </c>
      <c r="AE373" s="115">
        <v>0</v>
      </c>
      <c r="AF373" s="115">
        <v>0</v>
      </c>
      <c r="AG373" s="115">
        <v>0</v>
      </c>
      <c r="AH373" s="115">
        <v>0</v>
      </c>
      <c r="AI373" s="115">
        <v>0</v>
      </c>
      <c r="AJ373" s="115">
        <v>0</v>
      </c>
      <c r="AK373" s="115">
        <v>0</v>
      </c>
      <c r="AL373" s="115">
        <v>0</v>
      </c>
      <c r="AM373" s="115">
        <v>0</v>
      </c>
      <c r="AN373" s="115">
        <v>0</v>
      </c>
      <c r="AO373" s="115">
        <v>0</v>
      </c>
      <c r="AP373" s="115">
        <v>0</v>
      </c>
      <c r="AQ373" s="115">
        <v>0</v>
      </c>
      <c r="AR373" s="115">
        <v>0</v>
      </c>
      <c r="AS373" s="115">
        <v>0</v>
      </c>
      <c r="AT373" s="115">
        <v>0</v>
      </c>
      <c r="AU373" s="115">
        <v>0</v>
      </c>
      <c r="AV373" s="115">
        <v>0</v>
      </c>
      <c r="AW373" s="115">
        <v>0</v>
      </c>
      <c r="AX373" s="115">
        <v>0</v>
      </c>
      <c r="AY373" s="115">
        <v>0</v>
      </c>
      <c r="AZ373" s="115">
        <v>0</v>
      </c>
      <c r="BA373" s="115">
        <v>0</v>
      </c>
      <c r="BB373" s="115">
        <v>0</v>
      </c>
      <c r="BC373" s="115">
        <v>0</v>
      </c>
      <c r="BD373" s="115">
        <v>0</v>
      </c>
      <c r="BE373" s="115">
        <v>0</v>
      </c>
      <c r="BF373" s="115">
        <v>0</v>
      </c>
      <c r="BG373" s="115">
        <v>0</v>
      </c>
      <c r="BH373" s="115">
        <v>0</v>
      </c>
      <c r="BI373" s="115">
        <v>0</v>
      </c>
      <c r="BJ373" s="115">
        <v>0</v>
      </c>
      <c r="BK373" s="115">
        <v>0</v>
      </c>
      <c r="BL373" s="115">
        <v>0</v>
      </c>
      <c r="BM373" s="115">
        <v>0</v>
      </c>
      <c r="BN373" s="115">
        <v>0</v>
      </c>
      <c r="BO373" s="115">
        <v>0</v>
      </c>
      <c r="BP373" s="115">
        <v>0</v>
      </c>
      <c r="BQ373" s="115">
        <v>0</v>
      </c>
      <c r="BR373" s="115">
        <v>0</v>
      </c>
      <c r="BS373" s="115">
        <v>0</v>
      </c>
      <c r="BT373" s="115">
        <v>0</v>
      </c>
      <c r="BU373" s="115">
        <v>0</v>
      </c>
      <c r="BV373" s="115">
        <v>0</v>
      </c>
      <c r="BW373" s="115">
        <v>0</v>
      </c>
      <c r="BX373" s="509">
        <f>'One-time Transfer SCH 40 to SC'!F26</f>
        <v>46263.838410000004</v>
      </c>
      <c r="BY373" s="115"/>
      <c r="BZ373" s="115"/>
      <c r="CA373" s="115"/>
      <c r="CB373" s="508">
        <f>-CB365</f>
        <v>-46263.838410000004</v>
      </c>
      <c r="CC373" s="115"/>
      <c r="CD373" s="115"/>
      <c r="CE373" s="115"/>
      <c r="CF373" s="115"/>
      <c r="CG373" s="115"/>
      <c r="CH373" s="115"/>
      <c r="CI373" s="115"/>
      <c r="CJ373" s="115"/>
      <c r="CK373" s="115"/>
      <c r="CL373" s="115"/>
      <c r="CM373" s="115"/>
    </row>
    <row r="374" spans="1:91" x14ac:dyDescent="0.2">
      <c r="A374" s="108"/>
      <c r="B374" s="108" t="s">
        <v>272</v>
      </c>
      <c r="C374" s="116"/>
      <c r="D374" s="251">
        <v>0</v>
      </c>
      <c r="E374" s="251">
        <v>0</v>
      </c>
      <c r="F374" s="251">
        <v>0</v>
      </c>
      <c r="G374" s="251">
        <v>0</v>
      </c>
      <c r="H374" s="251">
        <v>0</v>
      </c>
      <c r="I374" s="251">
        <v>0</v>
      </c>
      <c r="J374" s="251">
        <v>0</v>
      </c>
      <c r="K374" s="251">
        <v>0</v>
      </c>
      <c r="L374" s="251">
        <v>0</v>
      </c>
      <c r="M374" s="251">
        <v>0</v>
      </c>
      <c r="N374" s="251">
        <v>0</v>
      </c>
      <c r="O374" s="251">
        <v>0</v>
      </c>
      <c r="P374" s="251">
        <v>0</v>
      </c>
      <c r="Q374" s="251">
        <v>0</v>
      </c>
      <c r="R374" s="251">
        <v>0</v>
      </c>
      <c r="S374" s="251">
        <v>0</v>
      </c>
      <c r="T374" s="251">
        <v>0</v>
      </c>
      <c r="U374" s="251">
        <v>0</v>
      </c>
      <c r="V374" s="251">
        <v>0</v>
      </c>
      <c r="W374" s="251">
        <v>0</v>
      </c>
      <c r="X374" s="251">
        <v>0</v>
      </c>
      <c r="Y374" s="251">
        <v>0</v>
      </c>
      <c r="Z374" s="251">
        <v>0</v>
      </c>
      <c r="AA374" s="251">
        <v>0</v>
      </c>
      <c r="AB374" s="251">
        <v>0</v>
      </c>
      <c r="AC374" s="251">
        <v>0</v>
      </c>
      <c r="AD374" s="251">
        <v>0</v>
      </c>
      <c r="AE374" s="251">
        <v>0</v>
      </c>
      <c r="AF374" s="251">
        <v>0</v>
      </c>
      <c r="AG374" s="251">
        <v>0</v>
      </c>
      <c r="AH374" s="251">
        <v>0</v>
      </c>
      <c r="AI374" s="251">
        <v>0</v>
      </c>
      <c r="AJ374" s="251">
        <v>0</v>
      </c>
      <c r="AK374" s="251">
        <v>0</v>
      </c>
      <c r="AL374" s="251">
        <v>0</v>
      </c>
      <c r="AM374" s="251">
        <v>0</v>
      </c>
      <c r="AN374" s="251">
        <v>0</v>
      </c>
      <c r="AO374" s="251">
        <v>0</v>
      </c>
      <c r="AP374" s="251">
        <v>0</v>
      </c>
      <c r="AQ374" s="251">
        <v>0</v>
      </c>
      <c r="AR374" s="251">
        <v>0</v>
      </c>
      <c r="AS374" s="251">
        <v>0</v>
      </c>
      <c r="AT374" s="251">
        <v>0</v>
      </c>
      <c r="AU374" s="251">
        <v>0</v>
      </c>
      <c r="AV374" s="251">
        <v>0</v>
      </c>
      <c r="AW374" s="251">
        <v>0</v>
      </c>
      <c r="AX374" s="251">
        <v>0</v>
      </c>
      <c r="AY374" s="251">
        <v>0</v>
      </c>
      <c r="AZ374" s="251">
        <v>0</v>
      </c>
      <c r="BA374" s="251">
        <v>0</v>
      </c>
      <c r="BB374" s="251">
        <v>0</v>
      </c>
      <c r="BC374" s="251">
        <v>0</v>
      </c>
      <c r="BD374" s="251">
        <v>0</v>
      </c>
      <c r="BE374" s="251">
        <v>0</v>
      </c>
      <c r="BF374" s="251">
        <v>0</v>
      </c>
      <c r="BG374" s="251">
        <v>0</v>
      </c>
      <c r="BH374" s="251">
        <v>0</v>
      </c>
      <c r="BI374" s="251">
        <v>0</v>
      </c>
      <c r="BJ374" s="251">
        <v>0</v>
      </c>
      <c r="BK374" s="251">
        <v>0</v>
      </c>
      <c r="BL374" s="251">
        <v>0</v>
      </c>
      <c r="BM374" s="251">
        <v>0</v>
      </c>
      <c r="BN374" s="251">
        <v>0</v>
      </c>
      <c r="BO374" s="251">
        <v>0</v>
      </c>
      <c r="BP374" s="251">
        <v>0</v>
      </c>
      <c r="BQ374" s="251">
        <v>0</v>
      </c>
      <c r="BR374" s="251">
        <v>0</v>
      </c>
      <c r="BS374" s="251">
        <v>0</v>
      </c>
      <c r="BT374" s="251">
        <v>0</v>
      </c>
      <c r="BU374" s="251">
        <v>0</v>
      </c>
      <c r="BV374" s="251">
        <v>0</v>
      </c>
      <c r="BW374" s="251">
        <v>0</v>
      </c>
      <c r="BX374" s="109">
        <f>'FPC Sch 40'!C58</f>
        <v>9093.9021396342487</v>
      </c>
      <c r="BY374" s="109">
        <f>'FPC Sch 40'!D58</f>
        <v>9757.2587804203085</v>
      </c>
      <c r="BZ374" s="109">
        <f>'FPC Sch 40'!E58</f>
        <v>9954.5592093402938</v>
      </c>
      <c r="CA374" s="109">
        <f>'FPC Sch 40'!F58</f>
        <v>10605.702398925863</v>
      </c>
      <c r="CB374" s="109">
        <f>'FPC Sch 40'!G58</f>
        <v>10468.695515048488</v>
      </c>
      <c r="CC374" s="109">
        <f>'FPC Sch 40'!H58</f>
        <v>10219.396738574427</v>
      </c>
      <c r="CD374" s="109">
        <f>'FPC Sch 40'!I58</f>
        <v>10058.964835973558</v>
      </c>
      <c r="CE374" s="109">
        <f>'FPC Sch 40'!J58</f>
        <v>9786.2599446306522</v>
      </c>
      <c r="CF374" s="109">
        <f>'FPC Sch 40'!K58</f>
        <v>9515.1453929471736</v>
      </c>
      <c r="CG374" s="109">
        <f>'FPC Sch 40'!L58</f>
        <v>9122.7628138812379</v>
      </c>
      <c r="CH374" s="109">
        <f>'FPC Sch 40'!M58</f>
        <v>8866.1051388776341</v>
      </c>
      <c r="CI374" s="109">
        <f>'FPC Sch 40'!N58</f>
        <v>8605.364758239768</v>
      </c>
      <c r="CJ374" s="109"/>
      <c r="CK374" s="109"/>
      <c r="CL374" s="115"/>
      <c r="CM374" s="115"/>
    </row>
    <row r="375" spans="1:91" x14ac:dyDescent="0.2">
      <c r="B375" s="39" t="s">
        <v>254</v>
      </c>
      <c r="D375" s="110">
        <f t="shared" ref="D375:AI375" si="405">SUM(D372:D374)</f>
        <v>0</v>
      </c>
      <c r="E375" s="110">
        <f t="shared" si="405"/>
        <v>0</v>
      </c>
      <c r="F375" s="110">
        <f t="shared" si="405"/>
        <v>0</v>
      </c>
      <c r="G375" s="110">
        <f t="shared" si="405"/>
        <v>0</v>
      </c>
      <c r="H375" s="110">
        <f t="shared" si="405"/>
        <v>0</v>
      </c>
      <c r="I375" s="110">
        <f t="shared" si="405"/>
        <v>0</v>
      </c>
      <c r="J375" s="110">
        <f t="shared" si="405"/>
        <v>0</v>
      </c>
      <c r="K375" s="110">
        <f t="shared" si="405"/>
        <v>0</v>
      </c>
      <c r="L375" s="110">
        <f t="shared" si="405"/>
        <v>0</v>
      </c>
      <c r="M375" s="110">
        <f t="shared" si="405"/>
        <v>0</v>
      </c>
      <c r="N375" s="110">
        <f t="shared" si="405"/>
        <v>0</v>
      </c>
      <c r="O375" s="110">
        <f t="shared" si="405"/>
        <v>0</v>
      </c>
      <c r="P375" s="110">
        <f t="shared" si="405"/>
        <v>0</v>
      </c>
      <c r="Q375" s="110">
        <f t="shared" si="405"/>
        <v>0</v>
      </c>
      <c r="R375" s="110">
        <f t="shared" si="405"/>
        <v>0</v>
      </c>
      <c r="S375" s="110">
        <f t="shared" si="405"/>
        <v>0</v>
      </c>
      <c r="T375" s="110">
        <f t="shared" si="405"/>
        <v>0</v>
      </c>
      <c r="U375" s="110">
        <f t="shared" si="405"/>
        <v>0</v>
      </c>
      <c r="V375" s="110">
        <f t="shared" si="405"/>
        <v>0</v>
      </c>
      <c r="W375" s="110">
        <f t="shared" si="405"/>
        <v>0</v>
      </c>
      <c r="X375" s="110">
        <f t="shared" si="405"/>
        <v>0</v>
      </c>
      <c r="Y375" s="110">
        <f t="shared" si="405"/>
        <v>0</v>
      </c>
      <c r="Z375" s="110">
        <f t="shared" si="405"/>
        <v>0</v>
      </c>
      <c r="AA375" s="110">
        <f t="shared" si="405"/>
        <v>0</v>
      </c>
      <c r="AB375" s="110">
        <f t="shared" si="405"/>
        <v>0</v>
      </c>
      <c r="AC375" s="110">
        <f t="shared" si="405"/>
        <v>0</v>
      </c>
      <c r="AD375" s="110">
        <f t="shared" si="405"/>
        <v>0</v>
      </c>
      <c r="AE375" s="110">
        <f t="shared" si="405"/>
        <v>0</v>
      </c>
      <c r="AF375" s="110">
        <f t="shared" si="405"/>
        <v>0</v>
      </c>
      <c r="AG375" s="110">
        <f t="shared" si="405"/>
        <v>0</v>
      </c>
      <c r="AH375" s="110">
        <f t="shared" si="405"/>
        <v>0</v>
      </c>
      <c r="AI375" s="110">
        <f t="shared" si="405"/>
        <v>0</v>
      </c>
      <c r="AJ375" s="110">
        <f t="shared" ref="AJ375:BO375" si="406">SUM(AJ372:AJ374)</f>
        <v>0</v>
      </c>
      <c r="AK375" s="110">
        <f t="shared" si="406"/>
        <v>0</v>
      </c>
      <c r="AL375" s="110">
        <f t="shared" si="406"/>
        <v>0</v>
      </c>
      <c r="AM375" s="110">
        <f t="shared" si="406"/>
        <v>0</v>
      </c>
      <c r="AN375" s="110">
        <f t="shared" si="406"/>
        <v>0</v>
      </c>
      <c r="AO375" s="110">
        <f t="shared" si="406"/>
        <v>0</v>
      </c>
      <c r="AP375" s="110">
        <f t="shared" si="406"/>
        <v>0</v>
      </c>
      <c r="AQ375" s="110">
        <f t="shared" si="406"/>
        <v>0</v>
      </c>
      <c r="AR375" s="110">
        <f t="shared" si="406"/>
        <v>0</v>
      </c>
      <c r="AS375" s="110">
        <f t="shared" si="406"/>
        <v>0</v>
      </c>
      <c r="AT375" s="110">
        <f t="shared" si="406"/>
        <v>0</v>
      </c>
      <c r="AU375" s="110">
        <f t="shared" si="406"/>
        <v>0</v>
      </c>
      <c r="AV375" s="110">
        <f t="shared" si="406"/>
        <v>0</v>
      </c>
      <c r="AW375" s="110">
        <f t="shared" si="406"/>
        <v>0</v>
      </c>
      <c r="AX375" s="110">
        <f t="shared" si="406"/>
        <v>0</v>
      </c>
      <c r="AY375" s="110">
        <f t="shared" si="406"/>
        <v>0</v>
      </c>
      <c r="AZ375" s="110">
        <f t="shared" si="406"/>
        <v>0</v>
      </c>
      <c r="BA375" s="110">
        <f t="shared" si="406"/>
        <v>0</v>
      </c>
      <c r="BB375" s="110">
        <f t="shared" si="406"/>
        <v>0</v>
      </c>
      <c r="BC375" s="110">
        <f t="shared" si="406"/>
        <v>0</v>
      </c>
      <c r="BD375" s="110">
        <f t="shared" si="406"/>
        <v>0</v>
      </c>
      <c r="BE375" s="110">
        <f t="shared" si="406"/>
        <v>0</v>
      </c>
      <c r="BF375" s="110">
        <f t="shared" si="406"/>
        <v>0</v>
      </c>
      <c r="BG375" s="110">
        <f t="shared" si="406"/>
        <v>0</v>
      </c>
      <c r="BH375" s="110">
        <f t="shared" si="406"/>
        <v>0</v>
      </c>
      <c r="BI375" s="110">
        <f t="shared" si="406"/>
        <v>0</v>
      </c>
      <c r="BJ375" s="110">
        <f t="shared" si="406"/>
        <v>0</v>
      </c>
      <c r="BK375" s="110">
        <f t="shared" si="406"/>
        <v>0</v>
      </c>
      <c r="BL375" s="110">
        <f t="shared" si="406"/>
        <v>0</v>
      </c>
      <c r="BM375" s="110">
        <f t="shared" si="406"/>
        <v>0</v>
      </c>
      <c r="BN375" s="110">
        <f t="shared" si="406"/>
        <v>0</v>
      </c>
      <c r="BO375" s="110">
        <f t="shared" si="406"/>
        <v>0</v>
      </c>
      <c r="BP375" s="110">
        <f t="shared" ref="BP375:CM375" si="407">SUM(BP372:BP374)</f>
        <v>0</v>
      </c>
      <c r="BQ375" s="110">
        <f t="shared" si="407"/>
        <v>0</v>
      </c>
      <c r="BR375" s="110">
        <f t="shared" si="407"/>
        <v>0</v>
      </c>
      <c r="BS375" s="110">
        <f t="shared" si="407"/>
        <v>0</v>
      </c>
      <c r="BT375" s="110">
        <f t="shared" si="407"/>
        <v>0</v>
      </c>
      <c r="BU375" s="110">
        <f t="shared" si="407"/>
        <v>0</v>
      </c>
      <c r="BV375" s="110">
        <f t="shared" si="407"/>
        <v>0</v>
      </c>
      <c r="BW375" s="110">
        <f t="shared" si="407"/>
        <v>0</v>
      </c>
      <c r="BX375" s="110">
        <f t="shared" si="407"/>
        <v>55357.740549634254</v>
      </c>
      <c r="BY375" s="110">
        <f t="shared" si="407"/>
        <v>9757.2587804203085</v>
      </c>
      <c r="BZ375" s="110">
        <f t="shared" si="407"/>
        <v>9954.5592093402938</v>
      </c>
      <c r="CA375" s="110">
        <f t="shared" si="407"/>
        <v>10605.702398925863</v>
      </c>
      <c r="CB375" s="110">
        <f t="shared" si="407"/>
        <v>-35795.142894951518</v>
      </c>
      <c r="CC375" s="110">
        <f t="shared" si="407"/>
        <v>10219.396738574427</v>
      </c>
      <c r="CD375" s="110">
        <f t="shared" si="407"/>
        <v>10058.964835973558</v>
      </c>
      <c r="CE375" s="110">
        <f t="shared" si="407"/>
        <v>9786.2599446306522</v>
      </c>
      <c r="CF375" s="110">
        <f t="shared" si="407"/>
        <v>9515.1453929471736</v>
      </c>
      <c r="CG375" s="110">
        <f t="shared" si="407"/>
        <v>9122.7628138812379</v>
      </c>
      <c r="CH375" s="110">
        <f t="shared" si="407"/>
        <v>8866.1051388776341</v>
      </c>
      <c r="CI375" s="110">
        <f t="shared" si="407"/>
        <v>8605.364758239768</v>
      </c>
      <c r="CJ375" s="110">
        <f t="shared" si="407"/>
        <v>0</v>
      </c>
      <c r="CK375" s="110">
        <f t="shared" si="407"/>
        <v>0</v>
      </c>
      <c r="CL375" s="110">
        <f t="shared" si="407"/>
        <v>0</v>
      </c>
      <c r="CM375" s="110">
        <f t="shared" si="407"/>
        <v>0</v>
      </c>
    </row>
    <row r="376" spans="1:91" x14ac:dyDescent="0.2">
      <c r="B376" s="39" t="s">
        <v>255</v>
      </c>
      <c r="D376" s="107">
        <f t="shared" ref="D376:AI376" si="408">D371+D375</f>
        <v>0</v>
      </c>
      <c r="E376" s="107">
        <f t="shared" si="408"/>
        <v>0</v>
      </c>
      <c r="F376" s="107">
        <f t="shared" si="408"/>
        <v>0</v>
      </c>
      <c r="G376" s="107">
        <f t="shared" si="408"/>
        <v>0</v>
      </c>
      <c r="H376" s="107">
        <f t="shared" si="408"/>
        <v>0</v>
      </c>
      <c r="I376" s="107">
        <f t="shared" si="408"/>
        <v>0</v>
      </c>
      <c r="J376" s="107">
        <f t="shared" si="408"/>
        <v>0</v>
      </c>
      <c r="K376" s="107">
        <f t="shared" si="408"/>
        <v>0</v>
      </c>
      <c r="L376" s="107">
        <f t="shared" si="408"/>
        <v>0</v>
      </c>
      <c r="M376" s="107">
        <f t="shared" si="408"/>
        <v>0</v>
      </c>
      <c r="N376" s="107">
        <f t="shared" si="408"/>
        <v>0</v>
      </c>
      <c r="O376" s="107">
        <f t="shared" si="408"/>
        <v>0</v>
      </c>
      <c r="P376" s="107">
        <f t="shared" si="408"/>
        <v>0</v>
      </c>
      <c r="Q376" s="107">
        <f t="shared" si="408"/>
        <v>0</v>
      </c>
      <c r="R376" s="107">
        <f t="shared" si="408"/>
        <v>0</v>
      </c>
      <c r="S376" s="107">
        <f t="shared" si="408"/>
        <v>0</v>
      </c>
      <c r="T376" s="107">
        <f t="shared" si="408"/>
        <v>0</v>
      </c>
      <c r="U376" s="107">
        <f t="shared" si="408"/>
        <v>0</v>
      </c>
      <c r="V376" s="107">
        <f t="shared" si="408"/>
        <v>0</v>
      </c>
      <c r="W376" s="107">
        <f t="shared" si="408"/>
        <v>0</v>
      </c>
      <c r="X376" s="107">
        <f t="shared" si="408"/>
        <v>0</v>
      </c>
      <c r="Y376" s="107">
        <f t="shared" si="408"/>
        <v>0</v>
      </c>
      <c r="Z376" s="107">
        <f t="shared" si="408"/>
        <v>0</v>
      </c>
      <c r="AA376" s="107">
        <f t="shared" si="408"/>
        <v>0</v>
      </c>
      <c r="AB376" s="107">
        <f t="shared" si="408"/>
        <v>0</v>
      </c>
      <c r="AC376" s="107">
        <f t="shared" si="408"/>
        <v>0</v>
      </c>
      <c r="AD376" s="107">
        <f t="shared" si="408"/>
        <v>0</v>
      </c>
      <c r="AE376" s="107">
        <f t="shared" si="408"/>
        <v>0</v>
      </c>
      <c r="AF376" s="107">
        <f t="shared" si="408"/>
        <v>0</v>
      </c>
      <c r="AG376" s="107">
        <f t="shared" si="408"/>
        <v>0</v>
      </c>
      <c r="AH376" s="107">
        <f t="shared" si="408"/>
        <v>0</v>
      </c>
      <c r="AI376" s="107">
        <f t="shared" si="408"/>
        <v>0</v>
      </c>
      <c r="AJ376" s="107">
        <f t="shared" ref="AJ376:BO376" si="409">AJ371+AJ375</f>
        <v>0</v>
      </c>
      <c r="AK376" s="107">
        <f t="shared" si="409"/>
        <v>0</v>
      </c>
      <c r="AL376" s="107">
        <f t="shared" si="409"/>
        <v>0</v>
      </c>
      <c r="AM376" s="107">
        <f t="shared" si="409"/>
        <v>0</v>
      </c>
      <c r="AN376" s="107">
        <f t="shared" si="409"/>
        <v>0</v>
      </c>
      <c r="AO376" s="107">
        <f t="shared" si="409"/>
        <v>0</v>
      </c>
      <c r="AP376" s="107">
        <f t="shared" si="409"/>
        <v>0</v>
      </c>
      <c r="AQ376" s="107">
        <f t="shared" si="409"/>
        <v>0</v>
      </c>
      <c r="AR376" s="107">
        <f t="shared" si="409"/>
        <v>0</v>
      </c>
      <c r="AS376" s="107">
        <f t="shared" si="409"/>
        <v>0</v>
      </c>
      <c r="AT376" s="107">
        <f t="shared" si="409"/>
        <v>0</v>
      </c>
      <c r="AU376" s="107">
        <f t="shared" si="409"/>
        <v>0</v>
      </c>
      <c r="AV376" s="107">
        <f t="shared" si="409"/>
        <v>0</v>
      </c>
      <c r="AW376" s="107">
        <f t="shared" si="409"/>
        <v>0</v>
      </c>
      <c r="AX376" s="107">
        <f t="shared" si="409"/>
        <v>0</v>
      </c>
      <c r="AY376" s="107">
        <f t="shared" si="409"/>
        <v>0</v>
      </c>
      <c r="AZ376" s="107">
        <f t="shared" si="409"/>
        <v>0</v>
      </c>
      <c r="BA376" s="107">
        <f t="shared" si="409"/>
        <v>0</v>
      </c>
      <c r="BB376" s="107">
        <f t="shared" si="409"/>
        <v>0</v>
      </c>
      <c r="BC376" s="107">
        <f t="shared" si="409"/>
        <v>0</v>
      </c>
      <c r="BD376" s="107">
        <f t="shared" si="409"/>
        <v>0</v>
      </c>
      <c r="BE376" s="107">
        <f t="shared" si="409"/>
        <v>0</v>
      </c>
      <c r="BF376" s="107">
        <f t="shared" si="409"/>
        <v>0</v>
      </c>
      <c r="BG376" s="107">
        <f t="shared" si="409"/>
        <v>0</v>
      </c>
      <c r="BH376" s="107">
        <f t="shared" si="409"/>
        <v>0</v>
      </c>
      <c r="BI376" s="107">
        <f t="shared" si="409"/>
        <v>0</v>
      </c>
      <c r="BJ376" s="107">
        <f t="shared" si="409"/>
        <v>0</v>
      </c>
      <c r="BK376" s="107">
        <f t="shared" si="409"/>
        <v>0</v>
      </c>
      <c r="BL376" s="107">
        <f t="shared" si="409"/>
        <v>0</v>
      </c>
      <c r="BM376" s="107">
        <f t="shared" si="409"/>
        <v>0</v>
      </c>
      <c r="BN376" s="107">
        <f t="shared" si="409"/>
        <v>0</v>
      </c>
      <c r="BO376" s="107">
        <f t="shared" si="409"/>
        <v>0</v>
      </c>
      <c r="BP376" s="107">
        <f t="shared" ref="BP376:CM376" si="410">BP371+BP375</f>
        <v>0</v>
      </c>
      <c r="BQ376" s="107">
        <f t="shared" si="410"/>
        <v>0</v>
      </c>
      <c r="BR376" s="107">
        <f t="shared" si="410"/>
        <v>0</v>
      </c>
      <c r="BS376" s="107">
        <f t="shared" si="410"/>
        <v>0</v>
      </c>
      <c r="BT376" s="107">
        <f t="shared" si="410"/>
        <v>0</v>
      </c>
      <c r="BU376" s="107">
        <f t="shared" si="410"/>
        <v>0</v>
      </c>
      <c r="BV376" s="107">
        <f t="shared" si="410"/>
        <v>0</v>
      </c>
      <c r="BW376" s="107">
        <f t="shared" si="410"/>
        <v>0</v>
      </c>
      <c r="BX376" s="107">
        <f t="shared" si="410"/>
        <v>55357.740549634254</v>
      </c>
      <c r="BY376" s="107">
        <f t="shared" si="410"/>
        <v>65114.999330054561</v>
      </c>
      <c r="BZ376" s="107">
        <f t="shared" si="410"/>
        <v>75069.558539394857</v>
      </c>
      <c r="CA376" s="107">
        <f t="shared" si="410"/>
        <v>85675.260938320716</v>
      </c>
      <c r="CB376" s="107">
        <f t="shared" si="410"/>
        <v>49880.118043369199</v>
      </c>
      <c r="CC376" s="107">
        <f t="shared" si="410"/>
        <v>60099.514781943624</v>
      </c>
      <c r="CD376" s="107">
        <f t="shared" si="410"/>
        <v>70158.479617917183</v>
      </c>
      <c r="CE376" s="107">
        <f t="shared" si="410"/>
        <v>79944.739562547838</v>
      </c>
      <c r="CF376" s="107">
        <f t="shared" si="410"/>
        <v>89459.884955495014</v>
      </c>
      <c r="CG376" s="107">
        <f t="shared" si="410"/>
        <v>98582.647769376257</v>
      </c>
      <c r="CH376" s="107">
        <f t="shared" si="410"/>
        <v>107448.7529082539</v>
      </c>
      <c r="CI376" s="107">
        <f t="shared" si="410"/>
        <v>116054.11766649366</v>
      </c>
      <c r="CJ376" s="107">
        <f t="shared" si="410"/>
        <v>116054.11766649366</v>
      </c>
      <c r="CK376" s="107">
        <f t="shared" si="410"/>
        <v>116054.11766649366</v>
      </c>
      <c r="CL376" s="107">
        <f t="shared" si="410"/>
        <v>116054.11766649366</v>
      </c>
      <c r="CM376" s="107">
        <f t="shared" si="410"/>
        <v>116054.11766649366</v>
      </c>
    </row>
    <row r="377" spans="1:91" x14ac:dyDescent="0.2"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6"/>
      <c r="BI377" s="106"/>
      <c r="BJ377" s="106"/>
      <c r="BK377" s="106"/>
      <c r="BL377" s="106"/>
      <c r="BM377" s="106"/>
      <c r="BN377" s="106"/>
      <c r="BO377" s="106"/>
      <c r="BP377" s="106"/>
      <c r="BQ377" s="106"/>
      <c r="BR377" s="106"/>
      <c r="BS377" s="106"/>
      <c r="BT377" s="106"/>
      <c r="BU377" s="106"/>
      <c r="BV377" s="106"/>
      <c r="BW377" s="106"/>
      <c r="BX377" s="106"/>
      <c r="BY377" s="106"/>
      <c r="BZ377" s="106"/>
      <c r="CA377" s="106"/>
      <c r="CB377" s="106"/>
      <c r="CC377" s="106"/>
      <c r="CD377" s="106"/>
      <c r="CE377" s="106"/>
      <c r="CF377" s="106"/>
      <c r="CG377" s="106"/>
      <c r="CH377" s="106"/>
      <c r="CI377" s="107"/>
      <c r="CJ377" s="107"/>
      <c r="CK377" s="107"/>
      <c r="CL377" s="107"/>
      <c r="CM377" s="107"/>
    </row>
    <row r="378" spans="1:91" x14ac:dyDescent="0.2">
      <c r="A378" s="98" t="s">
        <v>449</v>
      </c>
      <c r="C378" s="106">
        <v>18237381</v>
      </c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108"/>
      <c r="BB378" s="108"/>
      <c r="BC378" s="108"/>
      <c r="BD378" s="108"/>
      <c r="BE378" s="108"/>
      <c r="BF378" s="108"/>
      <c r="BG378" s="108"/>
      <c r="BH378" s="108"/>
      <c r="BI378" s="108"/>
      <c r="BJ378" s="108"/>
      <c r="BK378" s="108"/>
      <c r="BL378" s="108"/>
      <c r="BM378" s="108"/>
      <c r="BN378" s="108"/>
      <c r="BO378" s="108"/>
      <c r="BP378" s="108"/>
      <c r="BQ378" s="108"/>
      <c r="BR378" s="108"/>
      <c r="BS378" s="108"/>
      <c r="BT378" s="108"/>
      <c r="BU378" s="108"/>
      <c r="BV378" s="108"/>
      <c r="BW378" s="108"/>
      <c r="BX378" s="108"/>
      <c r="BY378" s="108"/>
      <c r="BZ378" s="108"/>
      <c r="CA378" s="108"/>
      <c r="CB378" s="108"/>
      <c r="CC378" s="108"/>
      <c r="CD378" s="108"/>
      <c r="CE378" s="108"/>
      <c r="CF378" s="108"/>
      <c r="CG378" s="108"/>
      <c r="CH378" s="108"/>
      <c r="CL378" s="25"/>
      <c r="CM378" s="25"/>
    </row>
    <row r="379" spans="1:91" x14ac:dyDescent="0.2">
      <c r="B379" s="39" t="s">
        <v>251</v>
      </c>
      <c r="C379" s="106">
        <v>25400781</v>
      </c>
      <c r="D379" s="107">
        <f t="shared" ref="D379:AI379" si="411">C383</f>
        <v>0</v>
      </c>
      <c r="E379" s="107">
        <f t="shared" si="411"/>
        <v>0</v>
      </c>
      <c r="F379" s="107">
        <f t="shared" si="411"/>
        <v>0</v>
      </c>
      <c r="G379" s="107">
        <f t="shared" si="411"/>
        <v>0</v>
      </c>
      <c r="H379" s="107">
        <f t="shared" si="411"/>
        <v>0</v>
      </c>
      <c r="I379" s="107">
        <f t="shared" si="411"/>
        <v>0</v>
      </c>
      <c r="J379" s="107">
        <f t="shared" si="411"/>
        <v>0</v>
      </c>
      <c r="K379" s="107">
        <f t="shared" si="411"/>
        <v>0</v>
      </c>
      <c r="L379" s="107">
        <f t="shared" si="411"/>
        <v>0</v>
      </c>
      <c r="M379" s="107">
        <f t="shared" si="411"/>
        <v>0</v>
      </c>
      <c r="N379" s="107">
        <f t="shared" si="411"/>
        <v>0</v>
      </c>
      <c r="O379" s="107">
        <f t="shared" si="411"/>
        <v>0</v>
      </c>
      <c r="P379" s="107">
        <f t="shared" si="411"/>
        <v>0</v>
      </c>
      <c r="Q379" s="107">
        <f t="shared" si="411"/>
        <v>0</v>
      </c>
      <c r="R379" s="107">
        <f t="shared" si="411"/>
        <v>0</v>
      </c>
      <c r="S379" s="107">
        <f t="shared" si="411"/>
        <v>0</v>
      </c>
      <c r="T379" s="107">
        <f t="shared" si="411"/>
        <v>0</v>
      </c>
      <c r="U379" s="107">
        <f t="shared" si="411"/>
        <v>0</v>
      </c>
      <c r="V379" s="107">
        <f t="shared" si="411"/>
        <v>0</v>
      </c>
      <c r="W379" s="107">
        <f t="shared" si="411"/>
        <v>0</v>
      </c>
      <c r="X379" s="107">
        <f t="shared" si="411"/>
        <v>0</v>
      </c>
      <c r="Y379" s="107">
        <f t="shared" si="411"/>
        <v>0</v>
      </c>
      <c r="Z379" s="107">
        <f t="shared" si="411"/>
        <v>0</v>
      </c>
      <c r="AA379" s="107">
        <f t="shared" si="411"/>
        <v>0</v>
      </c>
      <c r="AB379" s="107">
        <f t="shared" si="411"/>
        <v>0</v>
      </c>
      <c r="AC379" s="107">
        <f t="shared" si="411"/>
        <v>0</v>
      </c>
      <c r="AD379" s="107">
        <f t="shared" si="411"/>
        <v>0</v>
      </c>
      <c r="AE379" s="107">
        <f t="shared" si="411"/>
        <v>0</v>
      </c>
      <c r="AF379" s="107">
        <f t="shared" si="411"/>
        <v>0</v>
      </c>
      <c r="AG379" s="107">
        <f t="shared" si="411"/>
        <v>0</v>
      </c>
      <c r="AH379" s="107">
        <f t="shared" si="411"/>
        <v>0</v>
      </c>
      <c r="AI379" s="107">
        <f t="shared" si="411"/>
        <v>0</v>
      </c>
      <c r="AJ379" s="107">
        <f t="shared" ref="AJ379:BO379" si="412">AI383</f>
        <v>0</v>
      </c>
      <c r="AK379" s="107">
        <f t="shared" si="412"/>
        <v>0</v>
      </c>
      <c r="AL379" s="107">
        <f t="shared" si="412"/>
        <v>0</v>
      </c>
      <c r="AM379" s="107">
        <f t="shared" si="412"/>
        <v>0</v>
      </c>
      <c r="AN379" s="107">
        <f t="shared" si="412"/>
        <v>0</v>
      </c>
      <c r="AO379" s="107">
        <f t="shared" si="412"/>
        <v>0</v>
      </c>
      <c r="AP379" s="107">
        <f t="shared" si="412"/>
        <v>0</v>
      </c>
      <c r="AQ379" s="107">
        <f t="shared" si="412"/>
        <v>0</v>
      </c>
      <c r="AR379" s="107">
        <f t="shared" si="412"/>
        <v>0</v>
      </c>
      <c r="AS379" s="107">
        <f t="shared" si="412"/>
        <v>0</v>
      </c>
      <c r="AT379" s="107">
        <f t="shared" si="412"/>
        <v>0</v>
      </c>
      <c r="AU379" s="107">
        <f t="shared" si="412"/>
        <v>0</v>
      </c>
      <c r="AV379" s="107">
        <f t="shared" si="412"/>
        <v>0</v>
      </c>
      <c r="AW379" s="107">
        <f t="shared" si="412"/>
        <v>0</v>
      </c>
      <c r="AX379" s="107">
        <f t="shared" si="412"/>
        <v>0</v>
      </c>
      <c r="AY379" s="107">
        <f t="shared" si="412"/>
        <v>0</v>
      </c>
      <c r="AZ379" s="107">
        <f t="shared" si="412"/>
        <v>0</v>
      </c>
      <c r="BA379" s="107">
        <f t="shared" si="412"/>
        <v>0</v>
      </c>
      <c r="BB379" s="107">
        <f t="shared" si="412"/>
        <v>0</v>
      </c>
      <c r="BC379" s="107">
        <f t="shared" si="412"/>
        <v>0</v>
      </c>
      <c r="BD379" s="107">
        <f t="shared" si="412"/>
        <v>0</v>
      </c>
      <c r="BE379" s="107">
        <f t="shared" si="412"/>
        <v>0</v>
      </c>
      <c r="BF379" s="107">
        <f t="shared" si="412"/>
        <v>0</v>
      </c>
      <c r="BG379" s="107">
        <f t="shared" si="412"/>
        <v>0</v>
      </c>
      <c r="BH379" s="107">
        <f t="shared" si="412"/>
        <v>0</v>
      </c>
      <c r="BI379" s="107">
        <f t="shared" si="412"/>
        <v>0</v>
      </c>
      <c r="BJ379" s="107">
        <f t="shared" si="412"/>
        <v>0</v>
      </c>
      <c r="BK379" s="107">
        <f t="shared" si="412"/>
        <v>0</v>
      </c>
      <c r="BL379" s="107">
        <f t="shared" si="412"/>
        <v>233.94</v>
      </c>
      <c r="BM379" s="107">
        <f t="shared" si="412"/>
        <v>1449.56</v>
      </c>
      <c r="BN379" s="107">
        <f t="shared" si="412"/>
        <v>2544.3999999999996</v>
      </c>
      <c r="BO379" s="107">
        <f t="shared" si="412"/>
        <v>3023.3499999999995</v>
      </c>
      <c r="BP379" s="107">
        <f t="shared" ref="BP379:CM379" si="413">BO383</f>
        <v>3943.5899999999992</v>
      </c>
      <c r="BQ379" s="107">
        <f t="shared" si="413"/>
        <v>3852.9318950416659</v>
      </c>
      <c r="BR379" s="107">
        <f t="shared" si="413"/>
        <v>3621.6318950416658</v>
      </c>
      <c r="BS379" s="107">
        <f t="shared" si="413"/>
        <v>3466.8418950416658</v>
      </c>
      <c r="BT379" s="107">
        <f t="shared" si="413"/>
        <v>2173.0718950416658</v>
      </c>
      <c r="BU379" s="107">
        <f t="shared" si="413"/>
        <v>457.10189504166578</v>
      </c>
      <c r="BV379" s="107">
        <f t="shared" si="413"/>
        <v>-1492.7081049583342</v>
      </c>
      <c r="BW379" s="107">
        <f t="shared" si="413"/>
        <v>-3542.378104958334</v>
      </c>
      <c r="BX379" s="107">
        <f t="shared" si="413"/>
        <v>-4803.918104958334</v>
      </c>
      <c r="BY379" s="107">
        <f t="shared" si="413"/>
        <v>-6007.5181049583334</v>
      </c>
      <c r="BZ379" s="107">
        <f t="shared" si="413"/>
        <v>-7475.0381049583339</v>
      </c>
      <c r="CA379" s="107">
        <f t="shared" si="413"/>
        <v>-9272.0381049583339</v>
      </c>
      <c r="CB379" s="107">
        <f t="shared" si="413"/>
        <v>-11787.268104958333</v>
      </c>
      <c r="CC379" s="107">
        <f t="shared" si="413"/>
        <v>-9432.48</v>
      </c>
      <c r="CD379" s="107">
        <f t="shared" si="413"/>
        <v>-11104.58</v>
      </c>
      <c r="CE379" s="107">
        <f t="shared" si="413"/>
        <v>-12188.63</v>
      </c>
      <c r="CF379" s="107">
        <f t="shared" si="413"/>
        <v>-14533.599999999999</v>
      </c>
      <c r="CG379" s="107">
        <f t="shared" si="413"/>
        <v>-16781.519999999997</v>
      </c>
      <c r="CH379" s="107">
        <f t="shared" si="413"/>
        <v>-17589.199999999997</v>
      </c>
      <c r="CI379" s="107">
        <f t="shared" si="413"/>
        <v>-17466.179999999997</v>
      </c>
      <c r="CJ379" s="107">
        <f t="shared" si="413"/>
        <v>-16570.489999999998</v>
      </c>
      <c r="CK379" s="107">
        <f t="shared" si="413"/>
        <v>-16570.489999999998</v>
      </c>
      <c r="CL379" s="107">
        <f t="shared" si="413"/>
        <v>-16570.489999999998</v>
      </c>
      <c r="CM379" s="107">
        <f t="shared" si="413"/>
        <v>-16570.489999999998</v>
      </c>
    </row>
    <row r="380" spans="1:91" x14ac:dyDescent="0.2">
      <c r="A380" s="113"/>
      <c r="B380" s="108" t="s">
        <v>252</v>
      </c>
      <c r="C380" s="108"/>
      <c r="D380" s="251">
        <v>0</v>
      </c>
      <c r="E380" s="251">
        <v>0</v>
      </c>
      <c r="F380" s="251">
        <v>0</v>
      </c>
      <c r="G380" s="251">
        <v>0</v>
      </c>
      <c r="H380" s="251">
        <v>0</v>
      </c>
      <c r="I380" s="251">
        <v>0</v>
      </c>
      <c r="J380" s="251">
        <v>0</v>
      </c>
      <c r="K380" s="251">
        <v>0</v>
      </c>
      <c r="L380" s="251">
        <v>0</v>
      </c>
      <c r="M380" s="251">
        <v>0</v>
      </c>
      <c r="N380" s="251">
        <v>0</v>
      </c>
      <c r="O380" s="251">
        <v>0</v>
      </c>
      <c r="P380" s="251">
        <v>0</v>
      </c>
      <c r="Q380" s="251">
        <v>0</v>
      </c>
      <c r="R380" s="251">
        <v>0</v>
      </c>
      <c r="S380" s="251">
        <v>0</v>
      </c>
      <c r="T380" s="251">
        <v>0</v>
      </c>
      <c r="U380" s="251">
        <v>0</v>
      </c>
      <c r="V380" s="251">
        <v>0</v>
      </c>
      <c r="W380" s="251">
        <v>0</v>
      </c>
      <c r="X380" s="251">
        <v>0</v>
      </c>
      <c r="Y380" s="251">
        <v>0</v>
      </c>
      <c r="Z380" s="251">
        <v>0</v>
      </c>
      <c r="AA380" s="251">
        <v>0</v>
      </c>
      <c r="AB380" s="251">
        <v>0</v>
      </c>
      <c r="AC380" s="251">
        <v>0</v>
      </c>
      <c r="AD380" s="251">
        <v>0</v>
      </c>
      <c r="AE380" s="251">
        <v>0</v>
      </c>
      <c r="AF380" s="251">
        <v>0</v>
      </c>
      <c r="AG380" s="251">
        <v>0</v>
      </c>
      <c r="AH380" s="251">
        <v>0</v>
      </c>
      <c r="AI380" s="251">
        <v>0</v>
      </c>
      <c r="AJ380" s="251">
        <v>0</v>
      </c>
      <c r="AK380" s="251">
        <v>0</v>
      </c>
      <c r="AL380" s="251">
        <v>0</v>
      </c>
      <c r="AM380" s="251">
        <v>0</v>
      </c>
      <c r="AN380" s="251">
        <v>0</v>
      </c>
      <c r="AO380" s="251">
        <v>0</v>
      </c>
      <c r="AP380" s="251">
        <v>0</v>
      </c>
      <c r="AQ380" s="251">
        <v>0</v>
      </c>
      <c r="AR380" s="251">
        <v>0</v>
      </c>
      <c r="AS380" s="251">
        <v>0</v>
      </c>
      <c r="AT380" s="251">
        <v>0</v>
      </c>
      <c r="AU380" s="251">
        <v>0</v>
      </c>
      <c r="AV380" s="251">
        <v>0</v>
      </c>
      <c r="AW380" s="251">
        <v>0</v>
      </c>
      <c r="AX380" s="251">
        <v>0</v>
      </c>
      <c r="AY380" s="251">
        <v>0</v>
      </c>
      <c r="AZ380" s="251">
        <v>0</v>
      </c>
      <c r="BA380" s="251">
        <v>0</v>
      </c>
      <c r="BB380" s="251">
        <v>0</v>
      </c>
      <c r="BC380" s="251">
        <v>0</v>
      </c>
      <c r="BD380" s="251">
        <v>0</v>
      </c>
      <c r="BE380" s="251">
        <v>0</v>
      </c>
      <c r="BF380" s="251">
        <v>0</v>
      </c>
      <c r="BG380" s="251">
        <v>0</v>
      </c>
      <c r="BH380" s="251">
        <v>0</v>
      </c>
      <c r="BI380" s="251">
        <v>0</v>
      </c>
      <c r="BJ380" s="251">
        <v>0</v>
      </c>
      <c r="BK380" s="251">
        <v>0</v>
      </c>
      <c r="BL380" s="251">
        <v>0</v>
      </c>
      <c r="BM380" s="251">
        <v>0</v>
      </c>
      <c r="BN380" s="251">
        <v>0</v>
      </c>
      <c r="BO380" s="251">
        <v>0</v>
      </c>
      <c r="BP380" s="251">
        <v>-233.93810495833335</v>
      </c>
      <c r="BQ380" s="251">
        <v>0</v>
      </c>
      <c r="BR380" s="251">
        <v>0</v>
      </c>
      <c r="BS380" s="251">
        <v>0</v>
      </c>
      <c r="BT380" s="251">
        <v>0</v>
      </c>
      <c r="BU380" s="251">
        <v>0</v>
      </c>
      <c r="BV380" s="251">
        <v>0</v>
      </c>
      <c r="BW380" s="251"/>
      <c r="BX380" s="251">
        <v>0</v>
      </c>
      <c r="BY380" s="251">
        <v>0</v>
      </c>
      <c r="BZ380" s="251">
        <v>0</v>
      </c>
      <c r="CA380" s="251">
        <v>0</v>
      </c>
      <c r="CB380" s="115">
        <v>4803.918104958334</v>
      </c>
      <c r="CC380" s="251">
        <v>0</v>
      </c>
      <c r="CD380" s="251">
        <v>0</v>
      </c>
      <c r="CE380" s="251">
        <v>0</v>
      </c>
      <c r="CF380" s="251">
        <v>0</v>
      </c>
      <c r="CG380" s="251">
        <v>0</v>
      </c>
      <c r="CH380" s="251">
        <v>0</v>
      </c>
      <c r="CI380" s="115">
        <v>0</v>
      </c>
      <c r="CJ380" s="115"/>
      <c r="CK380" s="115"/>
      <c r="CL380" s="115"/>
      <c r="CM380" s="115"/>
    </row>
    <row r="381" spans="1:91" x14ac:dyDescent="0.2">
      <c r="A381" s="108"/>
      <c r="B381" s="108" t="s">
        <v>272</v>
      </c>
      <c r="C381" s="116"/>
      <c r="D381" s="251">
        <v>0</v>
      </c>
      <c r="E381" s="251">
        <v>0</v>
      </c>
      <c r="F381" s="251">
        <v>0</v>
      </c>
      <c r="G381" s="251">
        <v>0</v>
      </c>
      <c r="H381" s="251">
        <v>0</v>
      </c>
      <c r="I381" s="251">
        <v>0</v>
      </c>
      <c r="J381" s="251">
        <v>0</v>
      </c>
      <c r="K381" s="251">
        <v>0</v>
      </c>
      <c r="L381" s="251">
        <v>0</v>
      </c>
      <c r="M381" s="251">
        <v>0</v>
      </c>
      <c r="N381" s="251">
        <v>0</v>
      </c>
      <c r="O381" s="251">
        <v>0</v>
      </c>
      <c r="P381" s="251">
        <v>0</v>
      </c>
      <c r="Q381" s="251">
        <v>0</v>
      </c>
      <c r="R381" s="251">
        <v>0</v>
      </c>
      <c r="S381" s="251">
        <v>0</v>
      </c>
      <c r="T381" s="251">
        <v>0</v>
      </c>
      <c r="U381" s="251">
        <v>0</v>
      </c>
      <c r="V381" s="251">
        <v>0</v>
      </c>
      <c r="W381" s="251">
        <v>0</v>
      </c>
      <c r="X381" s="251">
        <v>0</v>
      </c>
      <c r="Y381" s="251">
        <v>0</v>
      </c>
      <c r="Z381" s="251">
        <v>0</v>
      </c>
      <c r="AA381" s="251">
        <v>0</v>
      </c>
      <c r="AB381" s="251">
        <v>0</v>
      </c>
      <c r="AC381" s="251">
        <v>0</v>
      </c>
      <c r="AD381" s="251">
        <v>0</v>
      </c>
      <c r="AE381" s="251">
        <v>0</v>
      </c>
      <c r="AF381" s="251">
        <v>0</v>
      </c>
      <c r="AG381" s="251">
        <v>0</v>
      </c>
      <c r="AH381" s="251">
        <v>0</v>
      </c>
      <c r="AI381" s="251">
        <v>0</v>
      </c>
      <c r="AJ381" s="251">
        <v>0</v>
      </c>
      <c r="AK381" s="251">
        <v>0</v>
      </c>
      <c r="AL381" s="251">
        <v>0</v>
      </c>
      <c r="AM381" s="251">
        <v>0</v>
      </c>
      <c r="AN381" s="251">
        <v>0</v>
      </c>
      <c r="AO381" s="251">
        <v>0</v>
      </c>
      <c r="AP381" s="251">
        <v>0</v>
      </c>
      <c r="AQ381" s="251">
        <v>0</v>
      </c>
      <c r="AR381" s="251">
        <v>0</v>
      </c>
      <c r="AS381" s="251">
        <v>0</v>
      </c>
      <c r="AT381" s="251">
        <v>0</v>
      </c>
      <c r="AU381" s="251">
        <v>0</v>
      </c>
      <c r="AV381" s="251">
        <v>0</v>
      </c>
      <c r="AW381" s="251">
        <v>0</v>
      </c>
      <c r="AX381" s="251">
        <v>0</v>
      </c>
      <c r="AY381" s="251">
        <v>0</v>
      </c>
      <c r="AZ381" s="251">
        <v>0</v>
      </c>
      <c r="BA381" s="251">
        <v>0</v>
      </c>
      <c r="BB381" s="251">
        <v>0</v>
      </c>
      <c r="BC381" s="251">
        <v>0</v>
      </c>
      <c r="BD381" s="251">
        <v>0</v>
      </c>
      <c r="BE381" s="251">
        <v>0</v>
      </c>
      <c r="BF381" s="251">
        <v>0</v>
      </c>
      <c r="BG381" s="251">
        <v>0</v>
      </c>
      <c r="BH381" s="251">
        <v>0</v>
      </c>
      <c r="BI381" s="251">
        <v>0</v>
      </c>
      <c r="BJ381" s="251">
        <v>0</v>
      </c>
      <c r="BK381" s="251">
        <v>233.94</v>
      </c>
      <c r="BL381" s="251">
        <v>1215.6199999999999</v>
      </c>
      <c r="BM381" s="251">
        <v>1094.8399999999999</v>
      </c>
      <c r="BN381" s="251">
        <v>478.95</v>
      </c>
      <c r="BO381" s="251">
        <v>920.24</v>
      </c>
      <c r="BP381" s="251">
        <v>143.28</v>
      </c>
      <c r="BQ381" s="251">
        <v>-231.3</v>
      </c>
      <c r="BR381" s="251">
        <v>-154.79</v>
      </c>
      <c r="BS381" s="251">
        <v>-1293.77</v>
      </c>
      <c r="BT381" s="251">
        <v>-1715.97</v>
      </c>
      <c r="BU381" s="251">
        <v>-1949.81</v>
      </c>
      <c r="BV381" s="251">
        <v>-2049.67</v>
      </c>
      <c r="BW381" s="251">
        <v>-1261.54</v>
      </c>
      <c r="BX381" s="109">
        <f>'FPC Sch 12&amp;26'!C22</f>
        <v>-1203.5999999999999</v>
      </c>
      <c r="BY381" s="109">
        <f>'FPC Sch 12&amp;26'!D22</f>
        <v>-1467.52</v>
      </c>
      <c r="BZ381" s="109">
        <f>'FPC Sch 12&amp;26'!E22</f>
        <v>-1797</v>
      </c>
      <c r="CA381" s="109">
        <f>'FPC Sch 12&amp;26'!F22</f>
        <v>-2515.23</v>
      </c>
      <c r="CB381" s="109">
        <f>'FPC Sch 12&amp;26'!G22</f>
        <v>-2449.13</v>
      </c>
      <c r="CC381" s="109">
        <f>'FPC Sch 12&amp;26'!H22</f>
        <v>-1672.1</v>
      </c>
      <c r="CD381" s="109">
        <f>'FPC Sch 12&amp;26'!I22</f>
        <v>-1084.05</v>
      </c>
      <c r="CE381" s="109">
        <f>'FPC Sch 12&amp;26'!J22</f>
        <v>-2344.9699999999998</v>
      </c>
      <c r="CF381" s="109">
        <f>'FPC Sch 12&amp;26'!K22</f>
        <v>-2247.92</v>
      </c>
      <c r="CG381" s="109">
        <f>'FPC Sch 12&amp;26'!L22</f>
        <v>-807.68</v>
      </c>
      <c r="CH381" s="109">
        <f>'FPC Sch 12&amp;26'!M22</f>
        <v>123.02</v>
      </c>
      <c r="CI381" s="109">
        <f>'FPC Sch 12&amp;26'!N22</f>
        <v>895.69</v>
      </c>
      <c r="CJ381" s="109"/>
      <c r="CK381" s="109"/>
      <c r="CL381" s="115"/>
      <c r="CM381" s="115"/>
    </row>
    <row r="382" spans="1:91" x14ac:dyDescent="0.2">
      <c r="B382" s="39" t="s">
        <v>254</v>
      </c>
      <c r="D382" s="110">
        <f t="shared" ref="D382:AI382" si="414">SUM(D380:D381)</f>
        <v>0</v>
      </c>
      <c r="E382" s="110">
        <f t="shared" si="414"/>
        <v>0</v>
      </c>
      <c r="F382" s="110">
        <f t="shared" si="414"/>
        <v>0</v>
      </c>
      <c r="G382" s="110">
        <f t="shared" si="414"/>
        <v>0</v>
      </c>
      <c r="H382" s="110">
        <f t="shared" si="414"/>
        <v>0</v>
      </c>
      <c r="I382" s="110">
        <f t="shared" si="414"/>
        <v>0</v>
      </c>
      <c r="J382" s="110">
        <f t="shared" si="414"/>
        <v>0</v>
      </c>
      <c r="K382" s="110">
        <f t="shared" si="414"/>
        <v>0</v>
      </c>
      <c r="L382" s="110">
        <f t="shared" si="414"/>
        <v>0</v>
      </c>
      <c r="M382" s="110">
        <f t="shared" si="414"/>
        <v>0</v>
      </c>
      <c r="N382" s="110">
        <f t="shared" si="414"/>
        <v>0</v>
      </c>
      <c r="O382" s="110">
        <f t="shared" si="414"/>
        <v>0</v>
      </c>
      <c r="P382" s="110">
        <f t="shared" si="414"/>
        <v>0</v>
      </c>
      <c r="Q382" s="110">
        <f t="shared" si="414"/>
        <v>0</v>
      </c>
      <c r="R382" s="110">
        <f t="shared" si="414"/>
        <v>0</v>
      </c>
      <c r="S382" s="110">
        <f t="shared" si="414"/>
        <v>0</v>
      </c>
      <c r="T382" s="110">
        <f t="shared" si="414"/>
        <v>0</v>
      </c>
      <c r="U382" s="110">
        <f t="shared" si="414"/>
        <v>0</v>
      </c>
      <c r="V382" s="110">
        <f t="shared" si="414"/>
        <v>0</v>
      </c>
      <c r="W382" s="110">
        <f t="shared" si="414"/>
        <v>0</v>
      </c>
      <c r="X382" s="110">
        <f t="shared" si="414"/>
        <v>0</v>
      </c>
      <c r="Y382" s="110">
        <f t="shared" si="414"/>
        <v>0</v>
      </c>
      <c r="Z382" s="110">
        <f t="shared" si="414"/>
        <v>0</v>
      </c>
      <c r="AA382" s="110">
        <f t="shared" si="414"/>
        <v>0</v>
      </c>
      <c r="AB382" s="110">
        <f t="shared" si="414"/>
        <v>0</v>
      </c>
      <c r="AC382" s="110">
        <f t="shared" si="414"/>
        <v>0</v>
      </c>
      <c r="AD382" s="110">
        <f t="shared" si="414"/>
        <v>0</v>
      </c>
      <c r="AE382" s="110">
        <f t="shared" si="414"/>
        <v>0</v>
      </c>
      <c r="AF382" s="110">
        <f t="shared" si="414"/>
        <v>0</v>
      </c>
      <c r="AG382" s="110">
        <f t="shared" si="414"/>
        <v>0</v>
      </c>
      <c r="AH382" s="110">
        <f t="shared" si="414"/>
        <v>0</v>
      </c>
      <c r="AI382" s="110">
        <f t="shared" si="414"/>
        <v>0</v>
      </c>
      <c r="AJ382" s="110">
        <f t="shared" ref="AJ382:BO382" si="415">SUM(AJ380:AJ381)</f>
        <v>0</v>
      </c>
      <c r="AK382" s="110">
        <f t="shared" si="415"/>
        <v>0</v>
      </c>
      <c r="AL382" s="110">
        <f t="shared" si="415"/>
        <v>0</v>
      </c>
      <c r="AM382" s="110">
        <f t="shared" si="415"/>
        <v>0</v>
      </c>
      <c r="AN382" s="110">
        <f t="shared" si="415"/>
        <v>0</v>
      </c>
      <c r="AO382" s="110">
        <f t="shared" si="415"/>
        <v>0</v>
      </c>
      <c r="AP382" s="110">
        <f t="shared" si="415"/>
        <v>0</v>
      </c>
      <c r="AQ382" s="110">
        <f t="shared" si="415"/>
        <v>0</v>
      </c>
      <c r="AR382" s="110">
        <f t="shared" si="415"/>
        <v>0</v>
      </c>
      <c r="AS382" s="110">
        <f t="shared" si="415"/>
        <v>0</v>
      </c>
      <c r="AT382" s="110">
        <f t="shared" si="415"/>
        <v>0</v>
      </c>
      <c r="AU382" s="110">
        <f t="shared" si="415"/>
        <v>0</v>
      </c>
      <c r="AV382" s="110">
        <f t="shared" si="415"/>
        <v>0</v>
      </c>
      <c r="AW382" s="110">
        <f t="shared" si="415"/>
        <v>0</v>
      </c>
      <c r="AX382" s="110">
        <f t="shared" si="415"/>
        <v>0</v>
      </c>
      <c r="AY382" s="110">
        <f t="shared" si="415"/>
        <v>0</v>
      </c>
      <c r="AZ382" s="110">
        <f t="shared" si="415"/>
        <v>0</v>
      </c>
      <c r="BA382" s="110">
        <f t="shared" si="415"/>
        <v>0</v>
      </c>
      <c r="BB382" s="110">
        <f t="shared" si="415"/>
        <v>0</v>
      </c>
      <c r="BC382" s="110">
        <f t="shared" si="415"/>
        <v>0</v>
      </c>
      <c r="BD382" s="110">
        <f t="shared" si="415"/>
        <v>0</v>
      </c>
      <c r="BE382" s="110">
        <f t="shared" si="415"/>
        <v>0</v>
      </c>
      <c r="BF382" s="110">
        <f t="shared" si="415"/>
        <v>0</v>
      </c>
      <c r="BG382" s="110">
        <f t="shared" si="415"/>
        <v>0</v>
      </c>
      <c r="BH382" s="110">
        <f t="shared" si="415"/>
        <v>0</v>
      </c>
      <c r="BI382" s="110">
        <f t="shared" si="415"/>
        <v>0</v>
      </c>
      <c r="BJ382" s="110">
        <f t="shared" si="415"/>
        <v>0</v>
      </c>
      <c r="BK382" s="110">
        <f t="shared" si="415"/>
        <v>233.94</v>
      </c>
      <c r="BL382" s="110">
        <f t="shared" si="415"/>
        <v>1215.6199999999999</v>
      </c>
      <c r="BM382" s="110">
        <f t="shared" si="415"/>
        <v>1094.8399999999999</v>
      </c>
      <c r="BN382" s="110">
        <f t="shared" si="415"/>
        <v>478.95</v>
      </c>
      <c r="BO382" s="110">
        <f t="shared" si="415"/>
        <v>920.24</v>
      </c>
      <c r="BP382" s="110">
        <f t="shared" ref="BP382:CM382" si="416">SUM(BP380:BP381)</f>
        <v>-90.658104958333354</v>
      </c>
      <c r="BQ382" s="110">
        <f t="shared" si="416"/>
        <v>-231.3</v>
      </c>
      <c r="BR382" s="110">
        <f t="shared" si="416"/>
        <v>-154.79</v>
      </c>
      <c r="BS382" s="110">
        <f t="shared" si="416"/>
        <v>-1293.77</v>
      </c>
      <c r="BT382" s="110">
        <f t="shared" si="416"/>
        <v>-1715.97</v>
      </c>
      <c r="BU382" s="110">
        <f t="shared" si="416"/>
        <v>-1949.81</v>
      </c>
      <c r="BV382" s="110">
        <f t="shared" si="416"/>
        <v>-2049.67</v>
      </c>
      <c r="BW382" s="110">
        <f t="shared" si="416"/>
        <v>-1261.54</v>
      </c>
      <c r="BX382" s="110">
        <f t="shared" si="416"/>
        <v>-1203.5999999999999</v>
      </c>
      <c r="BY382" s="110">
        <f t="shared" si="416"/>
        <v>-1467.52</v>
      </c>
      <c r="BZ382" s="110">
        <f t="shared" si="416"/>
        <v>-1797</v>
      </c>
      <c r="CA382" s="110">
        <f t="shared" si="416"/>
        <v>-2515.23</v>
      </c>
      <c r="CB382" s="110">
        <f t="shared" si="416"/>
        <v>2354.7881049583339</v>
      </c>
      <c r="CC382" s="110">
        <f t="shared" si="416"/>
        <v>-1672.1</v>
      </c>
      <c r="CD382" s="110">
        <f t="shared" si="416"/>
        <v>-1084.05</v>
      </c>
      <c r="CE382" s="110">
        <f t="shared" si="416"/>
        <v>-2344.9699999999998</v>
      </c>
      <c r="CF382" s="110">
        <f t="shared" si="416"/>
        <v>-2247.92</v>
      </c>
      <c r="CG382" s="110">
        <f t="shared" si="416"/>
        <v>-807.68</v>
      </c>
      <c r="CH382" s="110">
        <f t="shared" si="416"/>
        <v>123.02</v>
      </c>
      <c r="CI382" s="110">
        <f t="shared" si="416"/>
        <v>895.69</v>
      </c>
      <c r="CJ382" s="110">
        <f t="shared" si="416"/>
        <v>0</v>
      </c>
      <c r="CK382" s="110">
        <f t="shared" si="416"/>
        <v>0</v>
      </c>
      <c r="CL382" s="110">
        <f t="shared" si="416"/>
        <v>0</v>
      </c>
      <c r="CM382" s="110">
        <f t="shared" si="416"/>
        <v>0</v>
      </c>
    </row>
    <row r="383" spans="1:91" x14ac:dyDescent="0.2">
      <c r="B383" s="39" t="s">
        <v>255</v>
      </c>
      <c r="D383" s="107">
        <f t="shared" ref="D383:AI383" si="417">D379+D382</f>
        <v>0</v>
      </c>
      <c r="E383" s="107">
        <f t="shared" si="417"/>
        <v>0</v>
      </c>
      <c r="F383" s="107">
        <f t="shared" si="417"/>
        <v>0</v>
      </c>
      <c r="G383" s="107">
        <f t="shared" si="417"/>
        <v>0</v>
      </c>
      <c r="H383" s="107">
        <f t="shared" si="417"/>
        <v>0</v>
      </c>
      <c r="I383" s="107">
        <f t="shared" si="417"/>
        <v>0</v>
      </c>
      <c r="J383" s="107">
        <f t="shared" si="417"/>
        <v>0</v>
      </c>
      <c r="K383" s="107">
        <f t="shared" si="417"/>
        <v>0</v>
      </c>
      <c r="L383" s="107">
        <f t="shared" si="417"/>
        <v>0</v>
      </c>
      <c r="M383" s="107">
        <f t="shared" si="417"/>
        <v>0</v>
      </c>
      <c r="N383" s="107">
        <f t="shared" si="417"/>
        <v>0</v>
      </c>
      <c r="O383" s="107">
        <f t="shared" si="417"/>
        <v>0</v>
      </c>
      <c r="P383" s="107">
        <f t="shared" si="417"/>
        <v>0</v>
      </c>
      <c r="Q383" s="107">
        <f t="shared" si="417"/>
        <v>0</v>
      </c>
      <c r="R383" s="107">
        <f t="shared" si="417"/>
        <v>0</v>
      </c>
      <c r="S383" s="107">
        <f t="shared" si="417"/>
        <v>0</v>
      </c>
      <c r="T383" s="107">
        <f t="shared" si="417"/>
        <v>0</v>
      </c>
      <c r="U383" s="107">
        <f t="shared" si="417"/>
        <v>0</v>
      </c>
      <c r="V383" s="107">
        <f t="shared" si="417"/>
        <v>0</v>
      </c>
      <c r="W383" s="107">
        <f t="shared" si="417"/>
        <v>0</v>
      </c>
      <c r="X383" s="107">
        <f t="shared" si="417"/>
        <v>0</v>
      </c>
      <c r="Y383" s="107">
        <f t="shared" si="417"/>
        <v>0</v>
      </c>
      <c r="Z383" s="107">
        <f t="shared" si="417"/>
        <v>0</v>
      </c>
      <c r="AA383" s="107">
        <f t="shared" si="417"/>
        <v>0</v>
      </c>
      <c r="AB383" s="107">
        <f t="shared" si="417"/>
        <v>0</v>
      </c>
      <c r="AC383" s="107">
        <f t="shared" si="417"/>
        <v>0</v>
      </c>
      <c r="AD383" s="107">
        <f t="shared" si="417"/>
        <v>0</v>
      </c>
      <c r="AE383" s="107">
        <f t="shared" si="417"/>
        <v>0</v>
      </c>
      <c r="AF383" s="107">
        <f t="shared" si="417"/>
        <v>0</v>
      </c>
      <c r="AG383" s="107">
        <f t="shared" si="417"/>
        <v>0</v>
      </c>
      <c r="AH383" s="107">
        <f t="shared" si="417"/>
        <v>0</v>
      </c>
      <c r="AI383" s="107">
        <f t="shared" si="417"/>
        <v>0</v>
      </c>
      <c r="AJ383" s="107">
        <f t="shared" ref="AJ383:BO383" si="418">AJ379+AJ382</f>
        <v>0</v>
      </c>
      <c r="AK383" s="107">
        <f t="shared" si="418"/>
        <v>0</v>
      </c>
      <c r="AL383" s="107">
        <f t="shared" si="418"/>
        <v>0</v>
      </c>
      <c r="AM383" s="107">
        <f t="shared" si="418"/>
        <v>0</v>
      </c>
      <c r="AN383" s="107">
        <f t="shared" si="418"/>
        <v>0</v>
      </c>
      <c r="AO383" s="107">
        <f t="shared" si="418"/>
        <v>0</v>
      </c>
      <c r="AP383" s="107">
        <f t="shared" si="418"/>
        <v>0</v>
      </c>
      <c r="AQ383" s="107">
        <f t="shared" si="418"/>
        <v>0</v>
      </c>
      <c r="AR383" s="107">
        <f t="shared" si="418"/>
        <v>0</v>
      </c>
      <c r="AS383" s="107">
        <f t="shared" si="418"/>
        <v>0</v>
      </c>
      <c r="AT383" s="107">
        <f t="shared" si="418"/>
        <v>0</v>
      </c>
      <c r="AU383" s="107">
        <f t="shared" si="418"/>
        <v>0</v>
      </c>
      <c r="AV383" s="107">
        <f t="shared" si="418"/>
        <v>0</v>
      </c>
      <c r="AW383" s="107">
        <f t="shared" si="418"/>
        <v>0</v>
      </c>
      <c r="AX383" s="107">
        <f t="shared" si="418"/>
        <v>0</v>
      </c>
      <c r="AY383" s="107">
        <f t="shared" si="418"/>
        <v>0</v>
      </c>
      <c r="AZ383" s="107">
        <f t="shared" si="418"/>
        <v>0</v>
      </c>
      <c r="BA383" s="107">
        <f t="shared" si="418"/>
        <v>0</v>
      </c>
      <c r="BB383" s="107">
        <f t="shared" si="418"/>
        <v>0</v>
      </c>
      <c r="BC383" s="107">
        <f t="shared" si="418"/>
        <v>0</v>
      </c>
      <c r="BD383" s="107">
        <f t="shared" si="418"/>
        <v>0</v>
      </c>
      <c r="BE383" s="107">
        <f t="shared" si="418"/>
        <v>0</v>
      </c>
      <c r="BF383" s="107">
        <f t="shared" si="418"/>
        <v>0</v>
      </c>
      <c r="BG383" s="107">
        <f t="shared" si="418"/>
        <v>0</v>
      </c>
      <c r="BH383" s="107">
        <f t="shared" si="418"/>
        <v>0</v>
      </c>
      <c r="BI383" s="107">
        <f t="shared" si="418"/>
        <v>0</v>
      </c>
      <c r="BJ383" s="107">
        <f t="shared" si="418"/>
        <v>0</v>
      </c>
      <c r="BK383" s="107">
        <f t="shared" si="418"/>
        <v>233.94</v>
      </c>
      <c r="BL383" s="107">
        <f t="shared" si="418"/>
        <v>1449.56</v>
      </c>
      <c r="BM383" s="107">
        <f t="shared" si="418"/>
        <v>2544.3999999999996</v>
      </c>
      <c r="BN383" s="107">
        <f t="shared" si="418"/>
        <v>3023.3499999999995</v>
      </c>
      <c r="BO383" s="107">
        <f t="shared" si="418"/>
        <v>3943.5899999999992</v>
      </c>
      <c r="BP383" s="107">
        <f t="shared" ref="BP383:CM383" si="419">BP379+BP382</f>
        <v>3852.9318950416659</v>
      </c>
      <c r="BQ383" s="107">
        <f t="shared" si="419"/>
        <v>3621.6318950416658</v>
      </c>
      <c r="BR383" s="107">
        <f t="shared" si="419"/>
        <v>3466.8418950416658</v>
      </c>
      <c r="BS383" s="107">
        <f t="shared" si="419"/>
        <v>2173.0718950416658</v>
      </c>
      <c r="BT383" s="107">
        <f t="shared" si="419"/>
        <v>457.10189504166578</v>
      </c>
      <c r="BU383" s="107">
        <f t="shared" si="419"/>
        <v>-1492.7081049583342</v>
      </c>
      <c r="BV383" s="107">
        <f t="shared" si="419"/>
        <v>-3542.378104958334</v>
      </c>
      <c r="BW383" s="107">
        <f t="shared" si="419"/>
        <v>-4803.918104958334</v>
      </c>
      <c r="BX383" s="107">
        <f t="shared" si="419"/>
        <v>-6007.5181049583334</v>
      </c>
      <c r="BY383" s="107">
        <f t="shared" si="419"/>
        <v>-7475.0381049583339</v>
      </c>
      <c r="BZ383" s="107">
        <f t="shared" si="419"/>
        <v>-9272.0381049583339</v>
      </c>
      <c r="CA383" s="107">
        <f t="shared" si="419"/>
        <v>-11787.268104958333</v>
      </c>
      <c r="CB383" s="107">
        <f t="shared" si="419"/>
        <v>-9432.48</v>
      </c>
      <c r="CC383" s="107">
        <f t="shared" si="419"/>
        <v>-11104.58</v>
      </c>
      <c r="CD383" s="107">
        <f t="shared" si="419"/>
        <v>-12188.63</v>
      </c>
      <c r="CE383" s="107">
        <f t="shared" si="419"/>
        <v>-14533.599999999999</v>
      </c>
      <c r="CF383" s="107">
        <f t="shared" si="419"/>
        <v>-16781.519999999997</v>
      </c>
      <c r="CG383" s="107">
        <f t="shared" si="419"/>
        <v>-17589.199999999997</v>
      </c>
      <c r="CH383" s="107">
        <f t="shared" si="419"/>
        <v>-17466.179999999997</v>
      </c>
      <c r="CI383" s="107">
        <f t="shared" si="419"/>
        <v>-16570.489999999998</v>
      </c>
      <c r="CJ383" s="107">
        <f t="shared" si="419"/>
        <v>-16570.489999999998</v>
      </c>
      <c r="CK383" s="107">
        <f t="shared" si="419"/>
        <v>-16570.489999999998</v>
      </c>
      <c r="CL383" s="107">
        <f t="shared" si="419"/>
        <v>-16570.489999999998</v>
      </c>
      <c r="CM383" s="107">
        <f t="shared" si="419"/>
        <v>-16570.489999999998</v>
      </c>
    </row>
    <row r="384" spans="1:91" x14ac:dyDescent="0.2"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6"/>
      <c r="BI384" s="106"/>
      <c r="BJ384" s="106"/>
      <c r="BK384" s="106"/>
      <c r="BL384" s="106"/>
      <c r="BM384" s="106"/>
      <c r="BN384" s="106"/>
      <c r="BO384" s="106"/>
      <c r="BP384" s="106"/>
      <c r="BQ384" s="106"/>
      <c r="BR384" s="106"/>
      <c r="BS384" s="106"/>
      <c r="BT384" s="106"/>
      <c r="BU384" s="106"/>
      <c r="BV384" s="106"/>
      <c r="BW384" s="106"/>
      <c r="BX384" s="106"/>
      <c r="BY384" s="106"/>
      <c r="BZ384" s="106"/>
      <c r="CA384" s="106"/>
      <c r="CB384" s="106"/>
      <c r="CC384" s="106"/>
      <c r="CD384" s="106"/>
      <c r="CE384" s="106"/>
      <c r="CF384" s="106"/>
      <c r="CG384" s="106"/>
      <c r="CH384" s="106"/>
      <c r="CI384" s="107"/>
      <c r="CJ384" s="107"/>
      <c r="CK384" s="107"/>
      <c r="CL384" s="107"/>
      <c r="CM384" s="107"/>
    </row>
    <row r="385" spans="1:91" x14ac:dyDescent="0.2">
      <c r="A385" s="98" t="s">
        <v>278</v>
      </c>
      <c r="C385" s="106">
        <v>18237371</v>
      </c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8"/>
      <c r="AP385" s="108"/>
      <c r="AQ385" s="108"/>
      <c r="AR385" s="108"/>
      <c r="AS385" s="108"/>
      <c r="AT385" s="108"/>
      <c r="AU385" s="108"/>
      <c r="AV385" s="108"/>
      <c r="AW385" s="108"/>
      <c r="AX385" s="108"/>
      <c r="AY385" s="108"/>
      <c r="AZ385" s="108"/>
      <c r="BA385" s="108"/>
      <c r="BB385" s="108"/>
      <c r="BC385" s="108"/>
      <c r="BD385" s="108"/>
      <c r="BE385" s="108"/>
      <c r="BF385" s="108"/>
      <c r="BG385" s="108"/>
      <c r="BH385" s="108"/>
      <c r="BI385" s="108"/>
      <c r="BJ385" s="108"/>
      <c r="BK385" s="108"/>
      <c r="BL385" s="108"/>
      <c r="BM385" s="108"/>
      <c r="BN385" s="108"/>
      <c r="BO385" s="108"/>
      <c r="BP385" s="108"/>
      <c r="BQ385" s="108"/>
      <c r="BR385" s="108"/>
      <c r="BS385" s="108"/>
      <c r="BT385" s="108"/>
      <c r="BU385" s="108"/>
      <c r="BV385" s="108"/>
      <c r="BW385" s="108"/>
      <c r="BX385" s="108"/>
      <c r="BY385" s="108"/>
      <c r="BZ385" s="108"/>
      <c r="CA385" s="108"/>
      <c r="CB385" s="108"/>
      <c r="CC385" s="108"/>
      <c r="CD385" s="108"/>
      <c r="CE385" s="108"/>
      <c r="CF385" s="108"/>
      <c r="CG385" s="108"/>
      <c r="CH385" s="108"/>
      <c r="CL385" s="25"/>
      <c r="CM385" s="25"/>
    </row>
    <row r="386" spans="1:91" x14ac:dyDescent="0.2">
      <c r="B386" s="39" t="s">
        <v>251</v>
      </c>
      <c r="C386" s="106">
        <v>25400771</v>
      </c>
      <c r="D386" s="107">
        <f t="shared" ref="D386:AI386" si="420">C390</f>
        <v>0</v>
      </c>
      <c r="E386" s="107">
        <f t="shared" si="420"/>
        <v>0</v>
      </c>
      <c r="F386" s="107">
        <f t="shared" si="420"/>
        <v>0</v>
      </c>
      <c r="G386" s="107">
        <f t="shared" si="420"/>
        <v>0</v>
      </c>
      <c r="H386" s="107">
        <f t="shared" si="420"/>
        <v>0</v>
      </c>
      <c r="I386" s="107">
        <f t="shared" si="420"/>
        <v>0</v>
      </c>
      <c r="J386" s="107">
        <f t="shared" si="420"/>
        <v>0</v>
      </c>
      <c r="K386" s="107">
        <f t="shared" si="420"/>
        <v>0</v>
      </c>
      <c r="L386" s="107">
        <f t="shared" si="420"/>
        <v>0</v>
      </c>
      <c r="M386" s="107">
        <f t="shared" si="420"/>
        <v>0</v>
      </c>
      <c r="N386" s="107">
        <f t="shared" si="420"/>
        <v>0</v>
      </c>
      <c r="O386" s="107">
        <f t="shared" si="420"/>
        <v>0</v>
      </c>
      <c r="P386" s="107">
        <f t="shared" si="420"/>
        <v>0</v>
      </c>
      <c r="Q386" s="107">
        <f t="shared" si="420"/>
        <v>0</v>
      </c>
      <c r="R386" s="107">
        <f t="shared" si="420"/>
        <v>0</v>
      </c>
      <c r="S386" s="107">
        <f t="shared" si="420"/>
        <v>0</v>
      </c>
      <c r="T386" s="107">
        <f t="shared" si="420"/>
        <v>0</v>
      </c>
      <c r="U386" s="107">
        <f t="shared" si="420"/>
        <v>0</v>
      </c>
      <c r="V386" s="107">
        <f t="shared" si="420"/>
        <v>0</v>
      </c>
      <c r="W386" s="107">
        <f t="shared" si="420"/>
        <v>0</v>
      </c>
      <c r="X386" s="107">
        <f t="shared" si="420"/>
        <v>0</v>
      </c>
      <c r="Y386" s="107">
        <f t="shared" si="420"/>
        <v>0</v>
      </c>
      <c r="Z386" s="107">
        <f t="shared" si="420"/>
        <v>0</v>
      </c>
      <c r="AA386" s="107">
        <f t="shared" si="420"/>
        <v>0</v>
      </c>
      <c r="AB386" s="107">
        <f t="shared" si="420"/>
        <v>0</v>
      </c>
      <c r="AC386" s="107">
        <f t="shared" si="420"/>
        <v>0</v>
      </c>
      <c r="AD386" s="107">
        <f t="shared" si="420"/>
        <v>0</v>
      </c>
      <c r="AE386" s="107">
        <f t="shared" si="420"/>
        <v>0</v>
      </c>
      <c r="AF386" s="107">
        <f t="shared" si="420"/>
        <v>0</v>
      </c>
      <c r="AG386" s="107">
        <f t="shared" si="420"/>
        <v>0</v>
      </c>
      <c r="AH386" s="107">
        <f t="shared" si="420"/>
        <v>0</v>
      </c>
      <c r="AI386" s="107">
        <f t="shared" si="420"/>
        <v>0</v>
      </c>
      <c r="AJ386" s="107">
        <f t="shared" ref="AJ386:BO386" si="421">AI390</f>
        <v>0</v>
      </c>
      <c r="AK386" s="107">
        <f t="shared" si="421"/>
        <v>0</v>
      </c>
      <c r="AL386" s="107">
        <f t="shared" si="421"/>
        <v>0</v>
      </c>
      <c r="AM386" s="107">
        <f t="shared" si="421"/>
        <v>0</v>
      </c>
      <c r="AN386" s="107">
        <f t="shared" si="421"/>
        <v>0</v>
      </c>
      <c r="AO386" s="107">
        <f t="shared" si="421"/>
        <v>0</v>
      </c>
      <c r="AP386" s="107">
        <f t="shared" si="421"/>
        <v>0</v>
      </c>
      <c r="AQ386" s="107">
        <f t="shared" si="421"/>
        <v>0</v>
      </c>
      <c r="AR386" s="107">
        <f t="shared" si="421"/>
        <v>0</v>
      </c>
      <c r="AS386" s="107">
        <f t="shared" si="421"/>
        <v>0</v>
      </c>
      <c r="AT386" s="107">
        <f t="shared" si="421"/>
        <v>0</v>
      </c>
      <c r="AU386" s="107">
        <f t="shared" si="421"/>
        <v>0</v>
      </c>
      <c r="AV386" s="107">
        <f t="shared" si="421"/>
        <v>0</v>
      </c>
      <c r="AW386" s="107">
        <f t="shared" si="421"/>
        <v>0</v>
      </c>
      <c r="AX386" s="107">
        <f t="shared" si="421"/>
        <v>0</v>
      </c>
      <c r="AY386" s="107">
        <f t="shared" si="421"/>
        <v>0</v>
      </c>
      <c r="AZ386" s="107">
        <f t="shared" si="421"/>
        <v>0</v>
      </c>
      <c r="BA386" s="107">
        <f t="shared" si="421"/>
        <v>0</v>
      </c>
      <c r="BB386" s="107">
        <f t="shared" si="421"/>
        <v>0</v>
      </c>
      <c r="BC386" s="107">
        <f t="shared" si="421"/>
        <v>0</v>
      </c>
      <c r="BD386" s="107">
        <f t="shared" si="421"/>
        <v>0</v>
      </c>
      <c r="BE386" s="107">
        <f t="shared" si="421"/>
        <v>0</v>
      </c>
      <c r="BF386" s="107">
        <f t="shared" si="421"/>
        <v>0</v>
      </c>
      <c r="BG386" s="107">
        <f t="shared" si="421"/>
        <v>0</v>
      </c>
      <c r="BH386" s="107">
        <f t="shared" si="421"/>
        <v>0</v>
      </c>
      <c r="BI386" s="107">
        <f t="shared" si="421"/>
        <v>0</v>
      </c>
      <c r="BJ386" s="107">
        <f t="shared" si="421"/>
        <v>0</v>
      </c>
      <c r="BK386" s="107">
        <f t="shared" si="421"/>
        <v>0</v>
      </c>
      <c r="BL386" s="107">
        <f t="shared" si="421"/>
        <v>-151.54938729166665</v>
      </c>
      <c r="BM386" s="107">
        <f t="shared" si="421"/>
        <v>-904.3993872916667</v>
      </c>
      <c r="BN386" s="107">
        <f t="shared" si="421"/>
        <v>-1859.5793872916665</v>
      </c>
      <c r="BO386" s="107">
        <f t="shared" si="421"/>
        <v>-2663.7893872916666</v>
      </c>
      <c r="BP386" s="107">
        <f t="shared" ref="BP386:CM386" si="422">BO390</f>
        <v>-4184.3493872916661</v>
      </c>
      <c r="BQ386" s="107">
        <f t="shared" si="422"/>
        <v>-6900.0099999999993</v>
      </c>
      <c r="BR386" s="107">
        <f t="shared" si="422"/>
        <v>-10287.939999999999</v>
      </c>
      <c r="BS386" s="107">
        <f t="shared" si="422"/>
        <v>-13445.419999999998</v>
      </c>
      <c r="BT386" s="107">
        <f t="shared" si="422"/>
        <v>-16021.579999999998</v>
      </c>
      <c r="BU386" s="107">
        <f t="shared" si="422"/>
        <v>-17941.589999999997</v>
      </c>
      <c r="BV386" s="107">
        <f t="shared" si="422"/>
        <v>-19971.649999999998</v>
      </c>
      <c r="BW386" s="107">
        <f t="shared" si="422"/>
        <v>-22044.379999999997</v>
      </c>
      <c r="BX386" s="107">
        <f t="shared" si="422"/>
        <v>-23703.239999999998</v>
      </c>
      <c r="BY386" s="107">
        <f t="shared" si="422"/>
        <v>-25408.17</v>
      </c>
      <c r="BZ386" s="107">
        <f t="shared" si="422"/>
        <v>-27513.719999999998</v>
      </c>
      <c r="CA386" s="107">
        <f t="shared" si="422"/>
        <v>-29541.85</v>
      </c>
      <c r="CB386" s="107">
        <f t="shared" si="422"/>
        <v>-31232.129999999997</v>
      </c>
      <c r="CC386" s="107">
        <f t="shared" si="422"/>
        <v>-8068.9599999999991</v>
      </c>
      <c r="CD386" s="107">
        <f t="shared" si="422"/>
        <v>-7591.6099999999988</v>
      </c>
      <c r="CE386" s="107">
        <f t="shared" si="422"/>
        <v>-6726.2599999999984</v>
      </c>
      <c r="CF386" s="107">
        <f t="shared" si="422"/>
        <v>-4679.5199999999986</v>
      </c>
      <c r="CG386" s="107">
        <f t="shared" si="422"/>
        <v>-2128.4699999999984</v>
      </c>
      <c r="CH386" s="107">
        <f t="shared" si="422"/>
        <v>446.58000000000175</v>
      </c>
      <c r="CI386" s="107">
        <f t="shared" si="422"/>
        <v>4054.0800000000017</v>
      </c>
      <c r="CJ386" s="107">
        <f t="shared" si="422"/>
        <v>8275.9800000000014</v>
      </c>
      <c r="CK386" s="107">
        <f t="shared" si="422"/>
        <v>8275.9800000000014</v>
      </c>
      <c r="CL386" s="107">
        <f t="shared" si="422"/>
        <v>8275.9800000000014</v>
      </c>
      <c r="CM386" s="107">
        <f t="shared" si="422"/>
        <v>8275.9800000000014</v>
      </c>
    </row>
    <row r="387" spans="1:91" x14ac:dyDescent="0.2">
      <c r="A387" s="113"/>
      <c r="B387" s="108" t="s">
        <v>252</v>
      </c>
      <c r="C387" s="108"/>
      <c r="D387" s="115">
        <v>0</v>
      </c>
      <c r="E387" s="115">
        <v>0</v>
      </c>
      <c r="F387" s="115">
        <v>0</v>
      </c>
      <c r="G387" s="115">
        <v>0</v>
      </c>
      <c r="H387" s="115">
        <v>0</v>
      </c>
      <c r="I387" s="115">
        <v>0</v>
      </c>
      <c r="J387" s="115">
        <v>0</v>
      </c>
      <c r="K387" s="115">
        <v>0</v>
      </c>
      <c r="L387" s="115">
        <v>0</v>
      </c>
      <c r="M387" s="115">
        <v>0</v>
      </c>
      <c r="N387" s="115">
        <v>0</v>
      </c>
      <c r="O387" s="115">
        <v>0</v>
      </c>
      <c r="P387" s="115">
        <v>0</v>
      </c>
      <c r="Q387" s="115">
        <v>0</v>
      </c>
      <c r="R387" s="115">
        <v>0</v>
      </c>
      <c r="S387" s="115">
        <v>0</v>
      </c>
      <c r="T387" s="115">
        <v>0</v>
      </c>
      <c r="U387" s="115">
        <v>0</v>
      </c>
      <c r="V387" s="115">
        <v>0</v>
      </c>
      <c r="W387" s="115">
        <v>0</v>
      </c>
      <c r="X387" s="115">
        <v>0</v>
      </c>
      <c r="Y387" s="115">
        <v>0</v>
      </c>
      <c r="Z387" s="115">
        <v>0</v>
      </c>
      <c r="AA387" s="115">
        <v>0</v>
      </c>
      <c r="AB387" s="115">
        <v>0</v>
      </c>
      <c r="AC387" s="115">
        <v>0</v>
      </c>
      <c r="AD387" s="115">
        <v>0</v>
      </c>
      <c r="AE387" s="115">
        <v>0</v>
      </c>
      <c r="AF387" s="115">
        <v>0</v>
      </c>
      <c r="AG387" s="115">
        <v>0</v>
      </c>
      <c r="AH387" s="115">
        <v>0</v>
      </c>
      <c r="AI387" s="115">
        <v>0</v>
      </c>
      <c r="AJ387" s="115">
        <v>0</v>
      </c>
      <c r="AK387" s="115">
        <v>0</v>
      </c>
      <c r="AL387" s="115">
        <v>0</v>
      </c>
      <c r="AM387" s="115">
        <v>0</v>
      </c>
      <c r="AN387" s="115">
        <v>0</v>
      </c>
      <c r="AO387" s="115">
        <v>0</v>
      </c>
      <c r="AP387" s="115">
        <v>0</v>
      </c>
      <c r="AQ387" s="115">
        <v>0</v>
      </c>
      <c r="AR387" s="115">
        <v>0</v>
      </c>
      <c r="AS387" s="115">
        <v>0</v>
      </c>
      <c r="AT387" s="115">
        <v>0</v>
      </c>
      <c r="AU387" s="115">
        <v>0</v>
      </c>
      <c r="AV387" s="115">
        <v>0</v>
      </c>
      <c r="AW387" s="115">
        <v>0</v>
      </c>
      <c r="AX387" s="115">
        <v>0</v>
      </c>
      <c r="AY387" s="115">
        <v>0</v>
      </c>
      <c r="AZ387" s="115">
        <v>0</v>
      </c>
      <c r="BA387" s="115">
        <v>0</v>
      </c>
      <c r="BB387" s="115">
        <v>0</v>
      </c>
      <c r="BC387" s="115">
        <v>0</v>
      </c>
      <c r="BD387" s="115">
        <v>0</v>
      </c>
      <c r="BE387" s="115">
        <v>0</v>
      </c>
      <c r="BF387" s="115">
        <v>0</v>
      </c>
      <c r="BG387" s="115">
        <v>0</v>
      </c>
      <c r="BH387" s="115">
        <v>0</v>
      </c>
      <c r="BI387" s="115">
        <v>0</v>
      </c>
      <c r="BJ387" s="115">
        <v>0</v>
      </c>
      <c r="BK387" s="115">
        <v>0</v>
      </c>
      <c r="BL387" s="115">
        <v>0</v>
      </c>
      <c r="BM387" s="115">
        <v>0</v>
      </c>
      <c r="BN387" s="115">
        <v>0</v>
      </c>
      <c r="BO387" s="115">
        <v>0</v>
      </c>
      <c r="BP387" s="115">
        <v>151.54938729166665</v>
      </c>
      <c r="BQ387" s="115">
        <v>0</v>
      </c>
      <c r="BR387" s="115">
        <v>0</v>
      </c>
      <c r="BS387" s="115">
        <v>0</v>
      </c>
      <c r="BT387" s="115">
        <v>0</v>
      </c>
      <c r="BU387" s="115">
        <v>0</v>
      </c>
      <c r="BV387" s="115">
        <v>0</v>
      </c>
      <c r="BW387" s="115">
        <v>0</v>
      </c>
      <c r="BX387" s="115">
        <v>0</v>
      </c>
      <c r="BY387" s="115">
        <v>0</v>
      </c>
      <c r="BZ387" s="115">
        <v>0</v>
      </c>
      <c r="CA387" s="115">
        <v>0</v>
      </c>
      <c r="CB387" s="115">
        <v>23703.239999999998</v>
      </c>
      <c r="CC387" s="115">
        <v>0</v>
      </c>
      <c r="CD387" s="115">
        <v>0</v>
      </c>
      <c r="CE387" s="115">
        <v>0</v>
      </c>
      <c r="CF387" s="115">
        <v>0</v>
      </c>
      <c r="CG387" s="115">
        <v>0</v>
      </c>
      <c r="CH387" s="115">
        <v>0</v>
      </c>
      <c r="CI387" s="115">
        <v>0</v>
      </c>
      <c r="CJ387" s="115"/>
      <c r="CK387" s="115"/>
      <c r="CL387" s="115"/>
      <c r="CM387" s="115"/>
    </row>
    <row r="388" spans="1:91" x14ac:dyDescent="0.2">
      <c r="A388" s="108"/>
      <c r="B388" s="108" t="s">
        <v>272</v>
      </c>
      <c r="C388" s="116"/>
      <c r="D388" s="251">
        <v>0</v>
      </c>
      <c r="E388" s="251">
        <v>0</v>
      </c>
      <c r="F388" s="251">
        <v>0</v>
      </c>
      <c r="G388" s="251">
        <v>0</v>
      </c>
      <c r="H388" s="251">
        <v>0</v>
      </c>
      <c r="I388" s="251">
        <v>0</v>
      </c>
      <c r="J388" s="251">
        <v>0</v>
      </c>
      <c r="K388" s="251">
        <v>0</v>
      </c>
      <c r="L388" s="251">
        <v>0</v>
      </c>
      <c r="M388" s="251">
        <v>0</v>
      </c>
      <c r="N388" s="251">
        <v>0</v>
      </c>
      <c r="O388" s="251">
        <v>0</v>
      </c>
      <c r="P388" s="251">
        <v>0</v>
      </c>
      <c r="Q388" s="251">
        <v>0</v>
      </c>
      <c r="R388" s="251">
        <v>0</v>
      </c>
      <c r="S388" s="251">
        <v>0</v>
      </c>
      <c r="T388" s="251">
        <v>0</v>
      </c>
      <c r="U388" s="251">
        <v>0</v>
      </c>
      <c r="V388" s="251">
        <v>0</v>
      </c>
      <c r="W388" s="251">
        <v>0</v>
      </c>
      <c r="X388" s="251">
        <v>0</v>
      </c>
      <c r="Y388" s="251">
        <v>0</v>
      </c>
      <c r="Z388" s="251">
        <v>0</v>
      </c>
      <c r="AA388" s="251">
        <v>0</v>
      </c>
      <c r="AB388" s="251">
        <v>0</v>
      </c>
      <c r="AC388" s="251">
        <v>0</v>
      </c>
      <c r="AD388" s="251">
        <v>0</v>
      </c>
      <c r="AE388" s="251">
        <v>0</v>
      </c>
      <c r="AF388" s="251">
        <v>0</v>
      </c>
      <c r="AG388" s="251">
        <v>0</v>
      </c>
      <c r="AH388" s="251">
        <v>0</v>
      </c>
      <c r="AI388" s="251">
        <v>0</v>
      </c>
      <c r="AJ388" s="251">
        <v>0</v>
      </c>
      <c r="AK388" s="251">
        <v>0</v>
      </c>
      <c r="AL388" s="251">
        <v>0</v>
      </c>
      <c r="AM388" s="251">
        <v>0</v>
      </c>
      <c r="AN388" s="251">
        <v>0</v>
      </c>
      <c r="AO388" s="251">
        <v>0</v>
      </c>
      <c r="AP388" s="251">
        <v>0</v>
      </c>
      <c r="AQ388" s="251">
        <v>0</v>
      </c>
      <c r="AR388" s="251">
        <v>0</v>
      </c>
      <c r="AS388" s="251">
        <v>0</v>
      </c>
      <c r="AT388" s="251">
        <v>0</v>
      </c>
      <c r="AU388" s="251">
        <v>0</v>
      </c>
      <c r="AV388" s="251">
        <v>0</v>
      </c>
      <c r="AW388" s="251">
        <v>0</v>
      </c>
      <c r="AX388" s="251">
        <v>0</v>
      </c>
      <c r="AY388" s="251">
        <v>0</v>
      </c>
      <c r="AZ388" s="251">
        <v>0</v>
      </c>
      <c r="BA388" s="251">
        <v>0</v>
      </c>
      <c r="BB388" s="251">
        <v>0</v>
      </c>
      <c r="BC388" s="251">
        <v>0</v>
      </c>
      <c r="BD388" s="251">
        <v>0</v>
      </c>
      <c r="BE388" s="251">
        <v>0</v>
      </c>
      <c r="BF388" s="251">
        <v>0</v>
      </c>
      <c r="BG388" s="251">
        <v>0</v>
      </c>
      <c r="BH388" s="251">
        <v>0</v>
      </c>
      <c r="BI388" s="251">
        <v>0</v>
      </c>
      <c r="BJ388" s="251">
        <v>0</v>
      </c>
      <c r="BK388" s="251">
        <v>-151.54938729166665</v>
      </c>
      <c r="BL388" s="251">
        <v>-752.85</v>
      </c>
      <c r="BM388" s="251">
        <v>-955.18</v>
      </c>
      <c r="BN388" s="251">
        <v>-804.21</v>
      </c>
      <c r="BO388" s="251">
        <v>-1520.56</v>
      </c>
      <c r="BP388" s="251">
        <v>-2867.21</v>
      </c>
      <c r="BQ388" s="251">
        <v>-3387.93</v>
      </c>
      <c r="BR388" s="251">
        <v>-3157.48</v>
      </c>
      <c r="BS388" s="251">
        <v>-2576.16</v>
      </c>
      <c r="BT388" s="251">
        <v>-1920.01</v>
      </c>
      <c r="BU388" s="251">
        <v>-2030.06</v>
      </c>
      <c r="BV388" s="251">
        <v>-2072.73</v>
      </c>
      <c r="BW388" s="251">
        <v>-1658.86</v>
      </c>
      <c r="BX388" s="109">
        <f>'FPC Sch 10&amp;31'!C22</f>
        <v>-1704.93</v>
      </c>
      <c r="BY388" s="109">
        <f>'FPC Sch 10&amp;31'!D22</f>
        <v>-2105.5500000000002</v>
      </c>
      <c r="BZ388" s="109">
        <f>'FPC Sch 10&amp;31'!E22</f>
        <v>-2028.13</v>
      </c>
      <c r="CA388" s="109">
        <f>'FPC Sch 10&amp;31'!F22</f>
        <v>-1690.28</v>
      </c>
      <c r="CB388" s="109">
        <f>'FPC Sch 10&amp;31'!G22</f>
        <v>-540.07000000000005</v>
      </c>
      <c r="CC388" s="109">
        <f>'FPC Sch 10&amp;31'!H22</f>
        <v>477.35</v>
      </c>
      <c r="CD388" s="109">
        <f>'FPC Sch 10&amp;31'!I22</f>
        <v>865.35</v>
      </c>
      <c r="CE388" s="109">
        <f>'FPC Sch 10&amp;31'!J22</f>
        <v>2046.74</v>
      </c>
      <c r="CF388" s="109">
        <f>'FPC Sch 10&amp;31'!K22</f>
        <v>2551.0500000000002</v>
      </c>
      <c r="CG388" s="109">
        <f>'FPC Sch 10&amp;31'!L22</f>
        <v>2575.0500000000002</v>
      </c>
      <c r="CH388" s="109">
        <f>'FPC Sch 10&amp;31'!M22</f>
        <v>3607.5</v>
      </c>
      <c r="CI388" s="109">
        <f>'FPC Sch 10&amp;31'!N22</f>
        <v>4221.8999999999996</v>
      </c>
      <c r="CJ388" s="109"/>
      <c r="CK388" s="109"/>
      <c r="CL388" s="115"/>
      <c r="CM388" s="115"/>
    </row>
    <row r="389" spans="1:91" x14ac:dyDescent="0.2">
      <c r="B389" s="39" t="s">
        <v>254</v>
      </c>
      <c r="D389" s="110">
        <f t="shared" ref="D389:AI389" si="423">SUM(D387:D388)</f>
        <v>0</v>
      </c>
      <c r="E389" s="110">
        <f t="shared" si="423"/>
        <v>0</v>
      </c>
      <c r="F389" s="110">
        <f t="shared" si="423"/>
        <v>0</v>
      </c>
      <c r="G389" s="110">
        <f t="shared" si="423"/>
        <v>0</v>
      </c>
      <c r="H389" s="110">
        <f t="shared" si="423"/>
        <v>0</v>
      </c>
      <c r="I389" s="110">
        <f t="shared" si="423"/>
        <v>0</v>
      </c>
      <c r="J389" s="110">
        <f t="shared" si="423"/>
        <v>0</v>
      </c>
      <c r="K389" s="110">
        <f t="shared" si="423"/>
        <v>0</v>
      </c>
      <c r="L389" s="110">
        <f t="shared" si="423"/>
        <v>0</v>
      </c>
      <c r="M389" s="110">
        <f t="shared" si="423"/>
        <v>0</v>
      </c>
      <c r="N389" s="110">
        <f t="shared" si="423"/>
        <v>0</v>
      </c>
      <c r="O389" s="110">
        <f t="shared" si="423"/>
        <v>0</v>
      </c>
      <c r="P389" s="110">
        <f t="shared" si="423"/>
        <v>0</v>
      </c>
      <c r="Q389" s="110">
        <f t="shared" si="423"/>
        <v>0</v>
      </c>
      <c r="R389" s="110">
        <f t="shared" si="423"/>
        <v>0</v>
      </c>
      <c r="S389" s="110">
        <f t="shared" si="423"/>
        <v>0</v>
      </c>
      <c r="T389" s="110">
        <f t="shared" si="423"/>
        <v>0</v>
      </c>
      <c r="U389" s="110">
        <f t="shared" si="423"/>
        <v>0</v>
      </c>
      <c r="V389" s="110">
        <f t="shared" si="423"/>
        <v>0</v>
      </c>
      <c r="W389" s="110">
        <f t="shared" si="423"/>
        <v>0</v>
      </c>
      <c r="X389" s="110">
        <f t="shared" si="423"/>
        <v>0</v>
      </c>
      <c r="Y389" s="110">
        <f t="shared" si="423"/>
        <v>0</v>
      </c>
      <c r="Z389" s="110">
        <f t="shared" si="423"/>
        <v>0</v>
      </c>
      <c r="AA389" s="110">
        <f t="shared" si="423"/>
        <v>0</v>
      </c>
      <c r="AB389" s="110">
        <f t="shared" si="423"/>
        <v>0</v>
      </c>
      <c r="AC389" s="110">
        <f t="shared" si="423"/>
        <v>0</v>
      </c>
      <c r="AD389" s="110">
        <f t="shared" si="423"/>
        <v>0</v>
      </c>
      <c r="AE389" s="110">
        <f t="shared" si="423"/>
        <v>0</v>
      </c>
      <c r="AF389" s="110">
        <f t="shared" si="423"/>
        <v>0</v>
      </c>
      <c r="AG389" s="110">
        <f t="shared" si="423"/>
        <v>0</v>
      </c>
      <c r="AH389" s="110">
        <f t="shared" si="423"/>
        <v>0</v>
      </c>
      <c r="AI389" s="110">
        <f t="shared" si="423"/>
        <v>0</v>
      </c>
      <c r="AJ389" s="110">
        <f t="shared" ref="AJ389:BO389" si="424">SUM(AJ387:AJ388)</f>
        <v>0</v>
      </c>
      <c r="AK389" s="110">
        <f t="shared" si="424"/>
        <v>0</v>
      </c>
      <c r="AL389" s="110">
        <f t="shared" si="424"/>
        <v>0</v>
      </c>
      <c r="AM389" s="110">
        <f t="shared" si="424"/>
        <v>0</v>
      </c>
      <c r="AN389" s="110">
        <f t="shared" si="424"/>
        <v>0</v>
      </c>
      <c r="AO389" s="110">
        <f t="shared" si="424"/>
        <v>0</v>
      </c>
      <c r="AP389" s="110">
        <f t="shared" si="424"/>
        <v>0</v>
      </c>
      <c r="AQ389" s="110">
        <f t="shared" si="424"/>
        <v>0</v>
      </c>
      <c r="AR389" s="110">
        <f t="shared" si="424"/>
        <v>0</v>
      </c>
      <c r="AS389" s="110">
        <f t="shared" si="424"/>
        <v>0</v>
      </c>
      <c r="AT389" s="110">
        <f t="shared" si="424"/>
        <v>0</v>
      </c>
      <c r="AU389" s="110">
        <f t="shared" si="424"/>
        <v>0</v>
      </c>
      <c r="AV389" s="110">
        <f t="shared" si="424"/>
        <v>0</v>
      </c>
      <c r="AW389" s="110">
        <f t="shared" si="424"/>
        <v>0</v>
      </c>
      <c r="AX389" s="110">
        <f t="shared" si="424"/>
        <v>0</v>
      </c>
      <c r="AY389" s="110">
        <f t="shared" si="424"/>
        <v>0</v>
      </c>
      <c r="AZ389" s="110">
        <f t="shared" si="424"/>
        <v>0</v>
      </c>
      <c r="BA389" s="110">
        <f t="shared" si="424"/>
        <v>0</v>
      </c>
      <c r="BB389" s="110">
        <f t="shared" si="424"/>
        <v>0</v>
      </c>
      <c r="BC389" s="110">
        <f t="shared" si="424"/>
        <v>0</v>
      </c>
      <c r="BD389" s="110">
        <f t="shared" si="424"/>
        <v>0</v>
      </c>
      <c r="BE389" s="110">
        <f t="shared" si="424"/>
        <v>0</v>
      </c>
      <c r="BF389" s="110">
        <f t="shared" si="424"/>
        <v>0</v>
      </c>
      <c r="BG389" s="110">
        <f t="shared" si="424"/>
        <v>0</v>
      </c>
      <c r="BH389" s="110">
        <f t="shared" si="424"/>
        <v>0</v>
      </c>
      <c r="BI389" s="110">
        <f t="shared" si="424"/>
        <v>0</v>
      </c>
      <c r="BJ389" s="110">
        <f t="shared" si="424"/>
        <v>0</v>
      </c>
      <c r="BK389" s="110">
        <f t="shared" si="424"/>
        <v>-151.54938729166665</v>
      </c>
      <c r="BL389" s="110">
        <f t="shared" si="424"/>
        <v>-752.85</v>
      </c>
      <c r="BM389" s="110">
        <f t="shared" si="424"/>
        <v>-955.18</v>
      </c>
      <c r="BN389" s="110">
        <f t="shared" si="424"/>
        <v>-804.21</v>
      </c>
      <c r="BO389" s="110">
        <f t="shared" si="424"/>
        <v>-1520.56</v>
      </c>
      <c r="BP389" s="110">
        <f t="shared" ref="BP389:CM389" si="425">SUM(BP387:BP388)</f>
        <v>-2715.6606127083332</v>
      </c>
      <c r="BQ389" s="110">
        <f t="shared" si="425"/>
        <v>-3387.93</v>
      </c>
      <c r="BR389" s="110">
        <f t="shared" si="425"/>
        <v>-3157.48</v>
      </c>
      <c r="BS389" s="110">
        <f t="shared" si="425"/>
        <v>-2576.16</v>
      </c>
      <c r="BT389" s="110">
        <f t="shared" si="425"/>
        <v>-1920.01</v>
      </c>
      <c r="BU389" s="110">
        <f t="shared" si="425"/>
        <v>-2030.06</v>
      </c>
      <c r="BV389" s="110">
        <f t="shared" si="425"/>
        <v>-2072.73</v>
      </c>
      <c r="BW389" s="110">
        <f t="shared" si="425"/>
        <v>-1658.86</v>
      </c>
      <c r="BX389" s="110">
        <f t="shared" si="425"/>
        <v>-1704.93</v>
      </c>
      <c r="BY389" s="110">
        <f t="shared" si="425"/>
        <v>-2105.5500000000002</v>
      </c>
      <c r="BZ389" s="110">
        <f t="shared" si="425"/>
        <v>-2028.13</v>
      </c>
      <c r="CA389" s="110">
        <f t="shared" si="425"/>
        <v>-1690.28</v>
      </c>
      <c r="CB389" s="110">
        <f t="shared" si="425"/>
        <v>23163.17</v>
      </c>
      <c r="CC389" s="110">
        <f t="shared" si="425"/>
        <v>477.35</v>
      </c>
      <c r="CD389" s="110">
        <f t="shared" si="425"/>
        <v>865.35</v>
      </c>
      <c r="CE389" s="110">
        <f t="shared" si="425"/>
        <v>2046.74</v>
      </c>
      <c r="CF389" s="110">
        <f t="shared" si="425"/>
        <v>2551.0500000000002</v>
      </c>
      <c r="CG389" s="110">
        <f t="shared" si="425"/>
        <v>2575.0500000000002</v>
      </c>
      <c r="CH389" s="110">
        <f t="shared" si="425"/>
        <v>3607.5</v>
      </c>
      <c r="CI389" s="110">
        <f t="shared" si="425"/>
        <v>4221.8999999999996</v>
      </c>
      <c r="CJ389" s="110">
        <f t="shared" si="425"/>
        <v>0</v>
      </c>
      <c r="CK389" s="110">
        <f t="shared" si="425"/>
        <v>0</v>
      </c>
      <c r="CL389" s="110">
        <f t="shared" si="425"/>
        <v>0</v>
      </c>
      <c r="CM389" s="110">
        <f t="shared" si="425"/>
        <v>0</v>
      </c>
    </row>
    <row r="390" spans="1:91" x14ac:dyDescent="0.2">
      <c r="B390" s="39" t="s">
        <v>255</v>
      </c>
      <c r="D390" s="107">
        <f t="shared" ref="D390:AI390" si="426">D386+D389</f>
        <v>0</v>
      </c>
      <c r="E390" s="107">
        <f t="shared" si="426"/>
        <v>0</v>
      </c>
      <c r="F390" s="107">
        <f t="shared" si="426"/>
        <v>0</v>
      </c>
      <c r="G390" s="107">
        <f t="shared" si="426"/>
        <v>0</v>
      </c>
      <c r="H390" s="107">
        <f t="shared" si="426"/>
        <v>0</v>
      </c>
      <c r="I390" s="107">
        <f t="shared" si="426"/>
        <v>0</v>
      </c>
      <c r="J390" s="107">
        <f t="shared" si="426"/>
        <v>0</v>
      </c>
      <c r="K390" s="107">
        <f t="shared" si="426"/>
        <v>0</v>
      </c>
      <c r="L390" s="107">
        <f t="shared" si="426"/>
        <v>0</v>
      </c>
      <c r="M390" s="107">
        <f t="shared" si="426"/>
        <v>0</v>
      </c>
      <c r="N390" s="107">
        <f t="shared" si="426"/>
        <v>0</v>
      </c>
      <c r="O390" s="107">
        <f t="shared" si="426"/>
        <v>0</v>
      </c>
      <c r="P390" s="107">
        <f t="shared" si="426"/>
        <v>0</v>
      </c>
      <c r="Q390" s="107">
        <f t="shared" si="426"/>
        <v>0</v>
      </c>
      <c r="R390" s="107">
        <f t="shared" si="426"/>
        <v>0</v>
      </c>
      <c r="S390" s="107">
        <f t="shared" si="426"/>
        <v>0</v>
      </c>
      <c r="T390" s="107">
        <f t="shared" si="426"/>
        <v>0</v>
      </c>
      <c r="U390" s="107">
        <f t="shared" si="426"/>
        <v>0</v>
      </c>
      <c r="V390" s="107">
        <f t="shared" si="426"/>
        <v>0</v>
      </c>
      <c r="W390" s="107">
        <f t="shared" si="426"/>
        <v>0</v>
      </c>
      <c r="X390" s="107">
        <f t="shared" si="426"/>
        <v>0</v>
      </c>
      <c r="Y390" s="107">
        <f t="shared" si="426"/>
        <v>0</v>
      </c>
      <c r="Z390" s="107">
        <f t="shared" si="426"/>
        <v>0</v>
      </c>
      <c r="AA390" s="107">
        <f t="shared" si="426"/>
        <v>0</v>
      </c>
      <c r="AB390" s="107">
        <f t="shared" si="426"/>
        <v>0</v>
      </c>
      <c r="AC390" s="107">
        <f t="shared" si="426"/>
        <v>0</v>
      </c>
      <c r="AD390" s="107">
        <f t="shared" si="426"/>
        <v>0</v>
      </c>
      <c r="AE390" s="107">
        <f t="shared" si="426"/>
        <v>0</v>
      </c>
      <c r="AF390" s="107">
        <f t="shared" si="426"/>
        <v>0</v>
      </c>
      <c r="AG390" s="107">
        <f t="shared" si="426"/>
        <v>0</v>
      </c>
      <c r="AH390" s="107">
        <f t="shared" si="426"/>
        <v>0</v>
      </c>
      <c r="AI390" s="107">
        <f t="shared" si="426"/>
        <v>0</v>
      </c>
      <c r="AJ390" s="107">
        <f t="shared" ref="AJ390:BO390" si="427">AJ386+AJ389</f>
        <v>0</v>
      </c>
      <c r="AK390" s="107">
        <f t="shared" si="427"/>
        <v>0</v>
      </c>
      <c r="AL390" s="107">
        <f t="shared" si="427"/>
        <v>0</v>
      </c>
      <c r="AM390" s="107">
        <f t="shared" si="427"/>
        <v>0</v>
      </c>
      <c r="AN390" s="107">
        <f t="shared" si="427"/>
        <v>0</v>
      </c>
      <c r="AO390" s="107">
        <f t="shared" si="427"/>
        <v>0</v>
      </c>
      <c r="AP390" s="107">
        <f t="shared" si="427"/>
        <v>0</v>
      </c>
      <c r="AQ390" s="107">
        <f t="shared" si="427"/>
        <v>0</v>
      </c>
      <c r="AR390" s="107">
        <f t="shared" si="427"/>
        <v>0</v>
      </c>
      <c r="AS390" s="107">
        <f t="shared" si="427"/>
        <v>0</v>
      </c>
      <c r="AT390" s="107">
        <f t="shared" si="427"/>
        <v>0</v>
      </c>
      <c r="AU390" s="107">
        <f t="shared" si="427"/>
        <v>0</v>
      </c>
      <c r="AV390" s="107">
        <f t="shared" si="427"/>
        <v>0</v>
      </c>
      <c r="AW390" s="107">
        <f t="shared" si="427"/>
        <v>0</v>
      </c>
      <c r="AX390" s="107">
        <f t="shared" si="427"/>
        <v>0</v>
      </c>
      <c r="AY390" s="107">
        <f t="shared" si="427"/>
        <v>0</v>
      </c>
      <c r="AZ390" s="107">
        <f t="shared" si="427"/>
        <v>0</v>
      </c>
      <c r="BA390" s="107">
        <f t="shared" si="427"/>
        <v>0</v>
      </c>
      <c r="BB390" s="107">
        <f t="shared" si="427"/>
        <v>0</v>
      </c>
      <c r="BC390" s="107">
        <f t="shared" si="427"/>
        <v>0</v>
      </c>
      <c r="BD390" s="107">
        <f t="shared" si="427"/>
        <v>0</v>
      </c>
      <c r="BE390" s="107">
        <f t="shared" si="427"/>
        <v>0</v>
      </c>
      <c r="BF390" s="107">
        <f t="shared" si="427"/>
        <v>0</v>
      </c>
      <c r="BG390" s="107">
        <f t="shared" si="427"/>
        <v>0</v>
      </c>
      <c r="BH390" s="107">
        <f t="shared" si="427"/>
        <v>0</v>
      </c>
      <c r="BI390" s="107">
        <f t="shared" si="427"/>
        <v>0</v>
      </c>
      <c r="BJ390" s="107">
        <f t="shared" si="427"/>
        <v>0</v>
      </c>
      <c r="BK390" s="107">
        <f t="shared" si="427"/>
        <v>-151.54938729166665</v>
      </c>
      <c r="BL390" s="107">
        <f t="shared" si="427"/>
        <v>-904.3993872916667</v>
      </c>
      <c r="BM390" s="107">
        <f t="shared" si="427"/>
        <v>-1859.5793872916665</v>
      </c>
      <c r="BN390" s="107">
        <f t="shared" si="427"/>
        <v>-2663.7893872916666</v>
      </c>
      <c r="BO390" s="107">
        <f t="shared" si="427"/>
        <v>-4184.3493872916661</v>
      </c>
      <c r="BP390" s="107">
        <f t="shared" ref="BP390:CM390" si="428">BP386+BP389</f>
        <v>-6900.0099999999993</v>
      </c>
      <c r="BQ390" s="107">
        <f t="shared" si="428"/>
        <v>-10287.939999999999</v>
      </c>
      <c r="BR390" s="107">
        <f t="shared" si="428"/>
        <v>-13445.419999999998</v>
      </c>
      <c r="BS390" s="107">
        <f t="shared" si="428"/>
        <v>-16021.579999999998</v>
      </c>
      <c r="BT390" s="107">
        <f t="shared" si="428"/>
        <v>-17941.589999999997</v>
      </c>
      <c r="BU390" s="107">
        <f t="shared" si="428"/>
        <v>-19971.649999999998</v>
      </c>
      <c r="BV390" s="107">
        <f t="shared" si="428"/>
        <v>-22044.379999999997</v>
      </c>
      <c r="BW390" s="107">
        <f t="shared" si="428"/>
        <v>-23703.239999999998</v>
      </c>
      <c r="BX390" s="107">
        <f t="shared" si="428"/>
        <v>-25408.17</v>
      </c>
      <c r="BY390" s="107">
        <f t="shared" si="428"/>
        <v>-27513.719999999998</v>
      </c>
      <c r="BZ390" s="107">
        <f t="shared" si="428"/>
        <v>-29541.85</v>
      </c>
      <c r="CA390" s="107">
        <f t="shared" si="428"/>
        <v>-31232.129999999997</v>
      </c>
      <c r="CB390" s="107">
        <f t="shared" si="428"/>
        <v>-8068.9599999999991</v>
      </c>
      <c r="CC390" s="107">
        <f t="shared" si="428"/>
        <v>-7591.6099999999988</v>
      </c>
      <c r="CD390" s="107">
        <f t="shared" si="428"/>
        <v>-6726.2599999999984</v>
      </c>
      <c r="CE390" s="107">
        <f t="shared" si="428"/>
        <v>-4679.5199999999986</v>
      </c>
      <c r="CF390" s="107">
        <f t="shared" si="428"/>
        <v>-2128.4699999999984</v>
      </c>
      <c r="CG390" s="107">
        <f t="shared" si="428"/>
        <v>446.58000000000175</v>
      </c>
      <c r="CH390" s="107">
        <f t="shared" si="428"/>
        <v>4054.0800000000017</v>
      </c>
      <c r="CI390" s="107">
        <f t="shared" si="428"/>
        <v>8275.9800000000014</v>
      </c>
      <c r="CJ390" s="107">
        <f t="shared" si="428"/>
        <v>8275.9800000000014</v>
      </c>
      <c r="CK390" s="107">
        <f t="shared" si="428"/>
        <v>8275.9800000000014</v>
      </c>
      <c r="CL390" s="107">
        <f t="shared" si="428"/>
        <v>8275.9800000000014</v>
      </c>
      <c r="CM390" s="107">
        <f t="shared" si="428"/>
        <v>8275.9800000000014</v>
      </c>
    </row>
    <row r="391" spans="1:91" x14ac:dyDescent="0.2"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6"/>
      <c r="BI391" s="106"/>
      <c r="BJ391" s="106"/>
      <c r="BK391" s="106"/>
      <c r="BL391" s="106"/>
      <c r="BM391" s="106"/>
      <c r="BN391" s="106"/>
      <c r="BO391" s="106"/>
      <c r="BP391" s="106"/>
      <c r="BQ391" s="106"/>
      <c r="BR391" s="106"/>
      <c r="BS391" s="106"/>
      <c r="BT391" s="106"/>
      <c r="BU391" s="106"/>
      <c r="BV391" s="106"/>
      <c r="BW391" s="106"/>
      <c r="BX391" s="106"/>
      <c r="BY391" s="106"/>
      <c r="BZ391" s="106"/>
      <c r="CA391" s="106"/>
      <c r="CB391" s="106"/>
      <c r="CC391" s="106"/>
      <c r="CD391" s="106"/>
      <c r="CE391" s="106"/>
      <c r="CF391" s="106"/>
      <c r="CG391" s="106"/>
      <c r="CH391" s="106"/>
      <c r="CI391" s="107"/>
      <c r="CJ391" s="107"/>
      <c r="CK391" s="107"/>
      <c r="CL391" s="107"/>
      <c r="CM391" s="107"/>
    </row>
    <row r="392" spans="1:91" x14ac:dyDescent="0.2">
      <c r="A392" s="98" t="s">
        <v>279</v>
      </c>
      <c r="C392" s="106">
        <v>18237181</v>
      </c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8"/>
      <c r="AP392" s="108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108"/>
      <c r="BB392" s="108"/>
      <c r="BC392" s="108"/>
      <c r="BD392" s="108"/>
      <c r="BE392" s="108"/>
      <c r="BF392" s="108"/>
      <c r="BG392" s="108"/>
      <c r="BH392" s="108"/>
      <c r="BI392" s="108"/>
      <c r="BJ392" s="108"/>
      <c r="BK392" s="108"/>
      <c r="BL392" s="108"/>
      <c r="BM392" s="108"/>
      <c r="BN392" s="108"/>
      <c r="BO392" s="108"/>
      <c r="BP392" s="108"/>
      <c r="BQ392" s="108"/>
      <c r="BR392" s="108"/>
      <c r="BS392" s="108"/>
      <c r="BT392" s="108"/>
      <c r="BU392" s="108"/>
      <c r="BV392" s="108"/>
      <c r="BW392" s="108"/>
      <c r="BX392" s="108"/>
      <c r="BY392" s="108"/>
      <c r="BZ392" s="108"/>
      <c r="CA392" s="108"/>
      <c r="CB392" s="108"/>
      <c r="CC392" s="108"/>
      <c r="CD392" s="108"/>
      <c r="CE392" s="108"/>
      <c r="CF392" s="108"/>
      <c r="CG392" s="108"/>
      <c r="CH392" s="108"/>
      <c r="CL392" s="25"/>
      <c r="CM392" s="25"/>
    </row>
    <row r="393" spans="1:91" x14ac:dyDescent="0.2">
      <c r="B393" s="39" t="s">
        <v>251</v>
      </c>
      <c r="C393" s="106"/>
      <c r="D393" s="107">
        <f t="shared" ref="D393:AI393" si="429">C398</f>
        <v>0</v>
      </c>
      <c r="E393" s="107">
        <f t="shared" si="429"/>
        <v>0</v>
      </c>
      <c r="F393" s="107">
        <f t="shared" si="429"/>
        <v>0</v>
      </c>
      <c r="G393" s="107">
        <f t="shared" si="429"/>
        <v>0</v>
      </c>
      <c r="H393" s="107">
        <f t="shared" si="429"/>
        <v>0</v>
      </c>
      <c r="I393" s="107">
        <f t="shared" si="429"/>
        <v>0</v>
      </c>
      <c r="J393" s="107">
        <f t="shared" si="429"/>
        <v>0</v>
      </c>
      <c r="K393" s="107">
        <f t="shared" si="429"/>
        <v>0</v>
      </c>
      <c r="L393" s="107">
        <f t="shared" si="429"/>
        <v>0</v>
      </c>
      <c r="M393" s="107">
        <f t="shared" si="429"/>
        <v>0</v>
      </c>
      <c r="N393" s="107">
        <f t="shared" si="429"/>
        <v>0</v>
      </c>
      <c r="O393" s="107">
        <f t="shared" si="429"/>
        <v>0</v>
      </c>
      <c r="P393" s="107">
        <f t="shared" si="429"/>
        <v>0</v>
      </c>
      <c r="Q393" s="107">
        <f t="shared" si="429"/>
        <v>0</v>
      </c>
      <c r="R393" s="107">
        <f t="shared" si="429"/>
        <v>0</v>
      </c>
      <c r="S393" s="107">
        <f t="shared" si="429"/>
        <v>0</v>
      </c>
      <c r="T393" s="107">
        <f t="shared" si="429"/>
        <v>0</v>
      </c>
      <c r="U393" s="107">
        <f t="shared" si="429"/>
        <v>0</v>
      </c>
      <c r="V393" s="107">
        <f t="shared" si="429"/>
        <v>0</v>
      </c>
      <c r="W393" s="107">
        <f t="shared" si="429"/>
        <v>0</v>
      </c>
      <c r="X393" s="107">
        <f t="shared" si="429"/>
        <v>0</v>
      </c>
      <c r="Y393" s="107">
        <f t="shared" si="429"/>
        <v>0</v>
      </c>
      <c r="Z393" s="107">
        <f t="shared" si="429"/>
        <v>0</v>
      </c>
      <c r="AA393" s="107">
        <f t="shared" si="429"/>
        <v>0</v>
      </c>
      <c r="AB393" s="107">
        <f t="shared" si="429"/>
        <v>0</v>
      </c>
      <c r="AC393" s="107">
        <f t="shared" si="429"/>
        <v>0</v>
      </c>
      <c r="AD393" s="107">
        <f t="shared" si="429"/>
        <v>0</v>
      </c>
      <c r="AE393" s="107">
        <f t="shared" si="429"/>
        <v>0</v>
      </c>
      <c r="AF393" s="107">
        <f t="shared" si="429"/>
        <v>0</v>
      </c>
      <c r="AG393" s="107">
        <f t="shared" si="429"/>
        <v>0</v>
      </c>
      <c r="AH393" s="107">
        <f t="shared" si="429"/>
        <v>0</v>
      </c>
      <c r="AI393" s="107">
        <f t="shared" si="429"/>
        <v>0</v>
      </c>
      <c r="AJ393" s="107">
        <f t="shared" ref="AJ393:BO393" si="430">AI398</f>
        <v>0</v>
      </c>
      <c r="AK393" s="107">
        <f t="shared" si="430"/>
        <v>0</v>
      </c>
      <c r="AL393" s="107">
        <f t="shared" si="430"/>
        <v>0</v>
      </c>
      <c r="AM393" s="107">
        <f t="shared" si="430"/>
        <v>0</v>
      </c>
      <c r="AN393" s="107">
        <f t="shared" si="430"/>
        <v>0</v>
      </c>
      <c r="AO393" s="107">
        <f t="shared" si="430"/>
        <v>0</v>
      </c>
      <c r="AP393" s="107">
        <f t="shared" si="430"/>
        <v>0</v>
      </c>
      <c r="AQ393" s="107">
        <f t="shared" si="430"/>
        <v>0</v>
      </c>
      <c r="AR393" s="107">
        <f t="shared" si="430"/>
        <v>0</v>
      </c>
      <c r="AS393" s="107">
        <f t="shared" si="430"/>
        <v>0</v>
      </c>
      <c r="AT393" s="107">
        <f t="shared" si="430"/>
        <v>0</v>
      </c>
      <c r="AU393" s="107">
        <f t="shared" si="430"/>
        <v>0</v>
      </c>
      <c r="AV393" s="107">
        <f t="shared" si="430"/>
        <v>0</v>
      </c>
      <c r="AW393" s="107">
        <f t="shared" si="430"/>
        <v>0</v>
      </c>
      <c r="AX393" s="107">
        <f t="shared" si="430"/>
        <v>0</v>
      </c>
      <c r="AY393" s="107">
        <f t="shared" si="430"/>
        <v>0</v>
      </c>
      <c r="AZ393" s="107">
        <f t="shared" si="430"/>
        <v>0</v>
      </c>
      <c r="BA393" s="107">
        <f t="shared" si="430"/>
        <v>0</v>
      </c>
      <c r="BB393" s="107">
        <f t="shared" si="430"/>
        <v>0</v>
      </c>
      <c r="BC393" s="107">
        <f t="shared" si="430"/>
        <v>0</v>
      </c>
      <c r="BD393" s="107">
        <f t="shared" si="430"/>
        <v>0</v>
      </c>
      <c r="BE393" s="107">
        <f t="shared" si="430"/>
        <v>0</v>
      </c>
      <c r="BF393" s="107">
        <f t="shared" si="430"/>
        <v>0</v>
      </c>
      <c r="BG393" s="107">
        <f t="shared" si="430"/>
        <v>0</v>
      </c>
      <c r="BH393" s="107">
        <f t="shared" si="430"/>
        <v>0</v>
      </c>
      <c r="BI393" s="107">
        <f t="shared" si="430"/>
        <v>0</v>
      </c>
      <c r="BJ393" s="107">
        <f t="shared" si="430"/>
        <v>0</v>
      </c>
      <c r="BK393" s="107">
        <f t="shared" si="430"/>
        <v>0</v>
      </c>
      <c r="BL393" s="107">
        <f t="shared" si="430"/>
        <v>0</v>
      </c>
      <c r="BM393" s="107">
        <f t="shared" si="430"/>
        <v>12.24</v>
      </c>
      <c r="BN393" s="107">
        <f t="shared" si="430"/>
        <v>36.729999999999997</v>
      </c>
      <c r="BO393" s="107">
        <f t="shared" si="430"/>
        <v>61.22</v>
      </c>
      <c r="BP393" s="107">
        <f t="shared" ref="BP393:CM393" si="431">BO398</f>
        <v>86.97</v>
      </c>
      <c r="BQ393" s="107">
        <f t="shared" si="431"/>
        <v>111.65</v>
      </c>
      <c r="BR393" s="107">
        <f t="shared" si="431"/>
        <v>134.25</v>
      </c>
      <c r="BS393" s="107">
        <f t="shared" si="431"/>
        <v>155.68</v>
      </c>
      <c r="BT393" s="107">
        <f t="shared" si="431"/>
        <v>174.78</v>
      </c>
      <c r="BU393" s="107">
        <f t="shared" si="431"/>
        <v>191.71</v>
      </c>
      <c r="BV393" s="107">
        <f t="shared" si="431"/>
        <v>207.54000000000002</v>
      </c>
      <c r="BW393" s="107">
        <f t="shared" si="431"/>
        <v>221.18</v>
      </c>
      <c r="BX393" s="107">
        <f t="shared" si="431"/>
        <v>232.69</v>
      </c>
      <c r="BY393" s="107">
        <f t="shared" si="431"/>
        <v>242.66</v>
      </c>
      <c r="BZ393" s="107">
        <f t="shared" si="431"/>
        <v>250.10999999999999</v>
      </c>
      <c r="CA393" s="107">
        <f t="shared" si="431"/>
        <v>254.98</v>
      </c>
      <c r="CB393" s="107">
        <f t="shared" si="431"/>
        <v>257.67</v>
      </c>
      <c r="CC393" s="107">
        <f t="shared" si="431"/>
        <v>0</v>
      </c>
      <c r="CD393" s="107">
        <f t="shared" si="431"/>
        <v>0</v>
      </c>
      <c r="CE393" s="107">
        <f t="shared" si="431"/>
        <v>0</v>
      </c>
      <c r="CF393" s="107">
        <f t="shared" si="431"/>
        <v>0</v>
      </c>
      <c r="CG393" s="107">
        <f t="shared" si="431"/>
        <v>0</v>
      </c>
      <c r="CH393" s="107">
        <f t="shared" si="431"/>
        <v>0</v>
      </c>
      <c r="CI393" s="107">
        <f t="shared" si="431"/>
        <v>0</v>
      </c>
      <c r="CJ393" s="107">
        <f t="shared" si="431"/>
        <v>0</v>
      </c>
      <c r="CK393" s="107">
        <f t="shared" si="431"/>
        <v>0</v>
      </c>
      <c r="CL393" s="107">
        <f t="shared" si="431"/>
        <v>0</v>
      </c>
      <c r="CM393" s="107">
        <f t="shared" si="431"/>
        <v>0</v>
      </c>
    </row>
    <row r="394" spans="1:91" x14ac:dyDescent="0.2">
      <c r="A394" s="113"/>
      <c r="B394" s="108" t="s">
        <v>252</v>
      </c>
      <c r="C394" s="108"/>
      <c r="D394" s="251">
        <v>0</v>
      </c>
      <c r="E394" s="251">
        <v>0</v>
      </c>
      <c r="F394" s="251">
        <v>0</v>
      </c>
      <c r="G394" s="251">
        <v>0</v>
      </c>
      <c r="H394" s="251">
        <v>0</v>
      </c>
      <c r="I394" s="251">
        <v>0</v>
      </c>
      <c r="J394" s="251">
        <v>0</v>
      </c>
      <c r="K394" s="251">
        <v>0</v>
      </c>
      <c r="L394" s="251">
        <v>0</v>
      </c>
      <c r="M394" s="251">
        <v>0</v>
      </c>
      <c r="N394" s="251">
        <v>0</v>
      </c>
      <c r="O394" s="251">
        <v>0</v>
      </c>
      <c r="P394" s="251">
        <v>0</v>
      </c>
      <c r="Q394" s="251">
        <v>0</v>
      </c>
      <c r="R394" s="251">
        <v>0</v>
      </c>
      <c r="S394" s="251">
        <v>0</v>
      </c>
      <c r="T394" s="251">
        <v>0</v>
      </c>
      <c r="U394" s="251">
        <v>0</v>
      </c>
      <c r="V394" s="251">
        <v>0</v>
      </c>
      <c r="W394" s="251">
        <v>0</v>
      </c>
      <c r="X394" s="251">
        <v>0</v>
      </c>
      <c r="Y394" s="251">
        <v>0</v>
      </c>
      <c r="Z394" s="251">
        <v>0</v>
      </c>
      <c r="AA394" s="251">
        <v>0</v>
      </c>
      <c r="AB394" s="251">
        <v>0</v>
      </c>
      <c r="AC394" s="251">
        <v>0</v>
      </c>
      <c r="AD394" s="251">
        <v>0</v>
      </c>
      <c r="AE394" s="251">
        <v>0</v>
      </c>
      <c r="AF394" s="251">
        <v>0</v>
      </c>
      <c r="AG394" s="251">
        <v>0</v>
      </c>
      <c r="AH394" s="251">
        <v>0</v>
      </c>
      <c r="AI394" s="251">
        <v>0</v>
      </c>
      <c r="AJ394" s="251">
        <v>0</v>
      </c>
      <c r="AK394" s="251">
        <v>0</v>
      </c>
      <c r="AL394" s="251">
        <v>0</v>
      </c>
      <c r="AM394" s="251">
        <v>0</v>
      </c>
      <c r="AN394" s="251">
        <v>0</v>
      </c>
      <c r="AO394" s="251">
        <v>0</v>
      </c>
      <c r="AP394" s="251">
        <v>0</v>
      </c>
      <c r="AQ394" s="251">
        <v>0</v>
      </c>
      <c r="AR394" s="251">
        <v>0</v>
      </c>
      <c r="AS394" s="251">
        <v>0</v>
      </c>
      <c r="AT394" s="251">
        <v>0</v>
      </c>
      <c r="AU394" s="251">
        <v>0</v>
      </c>
      <c r="AV394" s="251">
        <v>0</v>
      </c>
      <c r="AW394" s="251">
        <v>0</v>
      </c>
      <c r="AX394" s="251">
        <v>0</v>
      </c>
      <c r="AY394" s="251">
        <v>0</v>
      </c>
      <c r="AZ394" s="251">
        <v>0</v>
      </c>
      <c r="BA394" s="251">
        <v>0</v>
      </c>
      <c r="BB394" s="251">
        <v>0</v>
      </c>
      <c r="BC394" s="251">
        <v>0</v>
      </c>
      <c r="BD394" s="251">
        <v>0</v>
      </c>
      <c r="BE394" s="251">
        <v>0</v>
      </c>
      <c r="BF394" s="251">
        <v>0</v>
      </c>
      <c r="BG394" s="251">
        <v>0</v>
      </c>
      <c r="BH394" s="251">
        <v>0</v>
      </c>
      <c r="BI394" s="251">
        <v>0</v>
      </c>
      <c r="BJ394" s="251">
        <v>0</v>
      </c>
      <c r="BK394" s="251">
        <v>0</v>
      </c>
      <c r="BL394" s="251">
        <v>0</v>
      </c>
      <c r="BM394" s="251">
        <v>0</v>
      </c>
      <c r="BN394" s="251">
        <v>0</v>
      </c>
      <c r="BO394" s="251">
        <v>0</v>
      </c>
      <c r="BP394" s="251">
        <v>0</v>
      </c>
      <c r="BQ394" s="251">
        <v>0</v>
      </c>
      <c r="BR394" s="251">
        <v>0</v>
      </c>
      <c r="BS394" s="251">
        <v>0</v>
      </c>
      <c r="BT394" s="251">
        <v>0</v>
      </c>
      <c r="BU394" s="251">
        <v>0</v>
      </c>
      <c r="BV394" s="251">
        <v>0</v>
      </c>
      <c r="BW394" s="251"/>
      <c r="BX394" s="251">
        <v>0</v>
      </c>
      <c r="BY394" s="251">
        <v>0</v>
      </c>
      <c r="BZ394" s="251">
        <v>0</v>
      </c>
      <c r="CA394" s="251">
        <v>0</v>
      </c>
      <c r="CB394" s="251">
        <v>-232.69</v>
      </c>
      <c r="CC394" s="251">
        <v>0</v>
      </c>
      <c r="CD394" s="251">
        <v>0</v>
      </c>
      <c r="CE394" s="251">
        <v>0</v>
      </c>
      <c r="CF394" s="251">
        <v>0</v>
      </c>
      <c r="CG394" s="251">
        <v>0</v>
      </c>
      <c r="CH394" s="251">
        <v>0</v>
      </c>
      <c r="CI394" s="115">
        <v>0</v>
      </c>
      <c r="CJ394" s="115"/>
      <c r="CK394" s="115"/>
      <c r="CL394" s="115"/>
      <c r="CM394" s="115"/>
    </row>
    <row r="395" spans="1:91" x14ac:dyDescent="0.2">
      <c r="A395" s="113"/>
      <c r="B395" s="108" t="s">
        <v>407</v>
      </c>
      <c r="C395" s="108"/>
      <c r="D395" s="251"/>
      <c r="E395" s="251">
        <v>0</v>
      </c>
      <c r="F395" s="251">
        <v>0</v>
      </c>
      <c r="G395" s="251">
        <v>0</v>
      </c>
      <c r="H395" s="251">
        <v>0</v>
      </c>
      <c r="I395" s="251">
        <v>0</v>
      </c>
      <c r="J395" s="251">
        <v>0</v>
      </c>
      <c r="K395" s="251">
        <v>0</v>
      </c>
      <c r="L395" s="251">
        <v>0</v>
      </c>
      <c r="M395" s="251">
        <v>0</v>
      </c>
      <c r="N395" s="251">
        <v>0</v>
      </c>
      <c r="O395" s="251">
        <v>0</v>
      </c>
      <c r="P395" s="251">
        <v>0</v>
      </c>
      <c r="Q395" s="251">
        <v>0</v>
      </c>
      <c r="R395" s="251">
        <v>0</v>
      </c>
      <c r="S395" s="251">
        <v>0</v>
      </c>
      <c r="T395" s="251">
        <v>0</v>
      </c>
      <c r="U395" s="251">
        <v>0</v>
      </c>
      <c r="V395" s="251">
        <v>0</v>
      </c>
      <c r="W395" s="251">
        <v>0</v>
      </c>
      <c r="X395" s="251">
        <v>0</v>
      </c>
      <c r="Y395" s="251">
        <v>0</v>
      </c>
      <c r="Z395" s="251">
        <v>0</v>
      </c>
      <c r="AA395" s="251">
        <v>0</v>
      </c>
      <c r="AB395" s="251">
        <v>0</v>
      </c>
      <c r="AC395" s="251">
        <v>0</v>
      </c>
      <c r="AD395" s="251">
        <v>0</v>
      </c>
      <c r="AE395" s="251">
        <v>0</v>
      </c>
      <c r="AF395" s="251">
        <v>0</v>
      </c>
      <c r="AG395" s="251">
        <v>0</v>
      </c>
      <c r="AH395" s="251">
        <v>0</v>
      </c>
      <c r="AI395" s="251">
        <v>0</v>
      </c>
      <c r="AJ395" s="251">
        <v>0</v>
      </c>
      <c r="AK395" s="251">
        <v>0</v>
      </c>
      <c r="AL395" s="251">
        <v>0</v>
      </c>
      <c r="AM395" s="251">
        <v>0</v>
      </c>
      <c r="AN395" s="251">
        <v>0</v>
      </c>
      <c r="AO395" s="251">
        <v>0</v>
      </c>
      <c r="AP395" s="251">
        <v>0</v>
      </c>
      <c r="AQ395" s="251">
        <v>0</v>
      </c>
      <c r="AR395" s="251">
        <v>0</v>
      </c>
      <c r="AS395" s="251">
        <v>0</v>
      </c>
      <c r="AT395" s="251">
        <v>0</v>
      </c>
      <c r="AU395" s="251">
        <v>0</v>
      </c>
      <c r="AV395" s="251">
        <v>0</v>
      </c>
      <c r="AW395" s="251">
        <v>0</v>
      </c>
      <c r="AX395" s="251">
        <v>0</v>
      </c>
      <c r="AY395" s="251">
        <v>0</v>
      </c>
      <c r="AZ395" s="251">
        <v>0</v>
      </c>
      <c r="BA395" s="251">
        <v>0</v>
      </c>
      <c r="BB395" s="251">
        <v>0</v>
      </c>
      <c r="BC395" s="251">
        <v>0</v>
      </c>
      <c r="BD395" s="251">
        <v>0</v>
      </c>
      <c r="BE395" s="251">
        <v>0</v>
      </c>
      <c r="BF395" s="251">
        <v>0</v>
      </c>
      <c r="BG395" s="251">
        <v>0</v>
      </c>
      <c r="BH395" s="251">
        <v>0</v>
      </c>
      <c r="BI395" s="251">
        <v>0</v>
      </c>
      <c r="BJ395" s="251">
        <v>0</v>
      </c>
      <c r="BK395" s="251">
        <v>0</v>
      </c>
      <c r="BL395" s="251">
        <v>0</v>
      </c>
      <c r="BM395" s="251">
        <v>0</v>
      </c>
      <c r="BN395" s="251">
        <v>0</v>
      </c>
      <c r="BO395" s="251">
        <v>0</v>
      </c>
      <c r="BP395" s="251">
        <v>0</v>
      </c>
      <c r="BQ395" s="251">
        <v>0</v>
      </c>
      <c r="BR395" s="251">
        <v>0</v>
      </c>
      <c r="BS395" s="251">
        <v>0</v>
      </c>
      <c r="BT395" s="251">
        <v>0</v>
      </c>
      <c r="BU395" s="251">
        <v>0</v>
      </c>
      <c r="BV395" s="251">
        <v>0</v>
      </c>
      <c r="BW395" s="251">
        <v>0</v>
      </c>
      <c r="BX395" s="251">
        <v>0</v>
      </c>
      <c r="BY395" s="251">
        <v>0</v>
      </c>
      <c r="BZ395" s="251">
        <v>0</v>
      </c>
      <c r="CA395" s="251">
        <v>0</v>
      </c>
      <c r="CB395" s="251">
        <v>-26.45</v>
      </c>
      <c r="CC395" s="115">
        <v>0</v>
      </c>
      <c r="CD395" s="115">
        <v>0</v>
      </c>
      <c r="CE395" s="115">
        <v>0</v>
      </c>
      <c r="CF395" s="115">
        <v>0</v>
      </c>
      <c r="CG395" s="115">
        <v>0</v>
      </c>
      <c r="CH395" s="115">
        <v>0</v>
      </c>
      <c r="CI395" s="115">
        <v>0</v>
      </c>
      <c r="CJ395" s="115"/>
      <c r="CK395" s="115"/>
      <c r="CL395" s="115"/>
      <c r="CM395" s="115"/>
    </row>
    <row r="396" spans="1:91" x14ac:dyDescent="0.2">
      <c r="A396" s="108"/>
      <c r="B396" s="108" t="s">
        <v>272</v>
      </c>
      <c r="C396" s="116"/>
      <c r="D396" s="251">
        <v>0</v>
      </c>
      <c r="E396" s="251">
        <v>0</v>
      </c>
      <c r="F396" s="251">
        <v>0</v>
      </c>
      <c r="G396" s="251">
        <v>0</v>
      </c>
      <c r="H396" s="251">
        <v>0</v>
      </c>
      <c r="I396" s="251">
        <v>0</v>
      </c>
      <c r="J396" s="251">
        <v>0</v>
      </c>
      <c r="K396" s="251">
        <v>0</v>
      </c>
      <c r="L396" s="251">
        <v>0</v>
      </c>
      <c r="M396" s="251">
        <v>0</v>
      </c>
      <c r="N396" s="251">
        <v>0</v>
      </c>
      <c r="O396" s="251">
        <v>0</v>
      </c>
      <c r="P396" s="251">
        <v>0</v>
      </c>
      <c r="Q396" s="251">
        <v>0</v>
      </c>
      <c r="R396" s="251">
        <v>0</v>
      </c>
      <c r="S396" s="251">
        <v>0</v>
      </c>
      <c r="T396" s="251">
        <v>0</v>
      </c>
      <c r="U396" s="251">
        <v>0</v>
      </c>
      <c r="V396" s="251">
        <v>0</v>
      </c>
      <c r="W396" s="251">
        <v>0</v>
      </c>
      <c r="X396" s="251">
        <v>0</v>
      </c>
      <c r="Y396" s="251">
        <v>0</v>
      </c>
      <c r="Z396" s="251">
        <v>0</v>
      </c>
      <c r="AA396" s="251">
        <v>0</v>
      </c>
      <c r="AB396" s="251">
        <v>0</v>
      </c>
      <c r="AC396" s="251">
        <v>0</v>
      </c>
      <c r="AD396" s="251">
        <v>0</v>
      </c>
      <c r="AE396" s="251">
        <v>0</v>
      </c>
      <c r="AF396" s="251">
        <v>0</v>
      </c>
      <c r="AG396" s="251">
        <v>0</v>
      </c>
      <c r="AH396" s="251">
        <v>0</v>
      </c>
      <c r="AI396" s="251">
        <v>0</v>
      </c>
      <c r="AJ396" s="251">
        <v>0</v>
      </c>
      <c r="AK396" s="251">
        <v>0</v>
      </c>
      <c r="AL396" s="251">
        <v>0</v>
      </c>
      <c r="AM396" s="251">
        <v>0</v>
      </c>
      <c r="AN396" s="251">
        <v>0</v>
      </c>
      <c r="AO396" s="251">
        <v>0</v>
      </c>
      <c r="AP396" s="251">
        <v>0</v>
      </c>
      <c r="AQ396" s="251">
        <v>0</v>
      </c>
      <c r="AR396" s="251">
        <v>0</v>
      </c>
      <c r="AS396" s="251">
        <v>0</v>
      </c>
      <c r="AT396" s="251">
        <v>0</v>
      </c>
      <c r="AU396" s="251">
        <v>0</v>
      </c>
      <c r="AV396" s="251">
        <v>0</v>
      </c>
      <c r="AW396" s="251">
        <v>0</v>
      </c>
      <c r="AX396" s="251">
        <v>0</v>
      </c>
      <c r="AY396" s="251">
        <v>0</v>
      </c>
      <c r="AZ396" s="251">
        <v>0</v>
      </c>
      <c r="BA396" s="251">
        <v>0</v>
      </c>
      <c r="BB396" s="251">
        <v>0</v>
      </c>
      <c r="BC396" s="251">
        <v>0</v>
      </c>
      <c r="BD396" s="251">
        <v>0</v>
      </c>
      <c r="BE396" s="251">
        <v>0</v>
      </c>
      <c r="BF396" s="251">
        <v>0</v>
      </c>
      <c r="BG396" s="251">
        <v>0</v>
      </c>
      <c r="BH396" s="251">
        <v>0</v>
      </c>
      <c r="BI396" s="251">
        <v>0</v>
      </c>
      <c r="BJ396" s="251">
        <v>0</v>
      </c>
      <c r="BK396" s="251">
        <v>0</v>
      </c>
      <c r="BL396" s="251">
        <v>12.24</v>
      </c>
      <c r="BM396" s="251">
        <v>24.49</v>
      </c>
      <c r="BN396" s="251">
        <v>24.49</v>
      </c>
      <c r="BO396" s="251">
        <v>25.75</v>
      </c>
      <c r="BP396" s="251">
        <v>24.68</v>
      </c>
      <c r="BQ396" s="251">
        <v>22.6</v>
      </c>
      <c r="BR396" s="251">
        <v>21.43</v>
      </c>
      <c r="BS396" s="251">
        <v>19.100000000000001</v>
      </c>
      <c r="BT396" s="251">
        <v>16.93</v>
      </c>
      <c r="BU396" s="251">
        <v>15.83</v>
      </c>
      <c r="BV396" s="251">
        <v>13.64</v>
      </c>
      <c r="BW396" s="251">
        <v>11.51</v>
      </c>
      <c r="BX396" s="109">
        <f>'FPC Sch 46&amp;49'!C12</f>
        <v>9.9700000000000006</v>
      </c>
      <c r="BY396" s="109">
        <f>'FPC Sch 46&amp;49'!D12</f>
        <v>7.45</v>
      </c>
      <c r="BZ396" s="109">
        <f>'FPC Sch 46&amp;49'!E12</f>
        <v>4.87</v>
      </c>
      <c r="CA396" s="109">
        <f>'FPC Sch 46&amp;49'!F12</f>
        <v>2.69</v>
      </c>
      <c r="CB396" s="109">
        <f>'FPC Sch 46&amp;49'!G12</f>
        <v>1.47</v>
      </c>
      <c r="CC396" s="109">
        <f>'FPC Sch 46&amp;49'!H12</f>
        <v>0</v>
      </c>
      <c r="CD396" s="109">
        <f>'FPC Sch 46&amp;49'!I12</f>
        <v>0</v>
      </c>
      <c r="CE396" s="109">
        <f>'FPC Sch 46&amp;49'!J12</f>
        <v>0</v>
      </c>
      <c r="CF396" s="109">
        <f>'FPC Sch 46&amp;49'!K12</f>
        <v>0</v>
      </c>
      <c r="CG396" s="109">
        <f>'FPC Sch 46&amp;49'!L12</f>
        <v>0</v>
      </c>
      <c r="CH396" s="109">
        <f>'FPC Sch 46&amp;49'!M12</f>
        <v>0</v>
      </c>
      <c r="CI396" s="109">
        <f>'FPC Sch 46&amp;49'!N12</f>
        <v>0</v>
      </c>
      <c r="CJ396" s="109"/>
      <c r="CK396" s="109"/>
      <c r="CL396" s="109"/>
      <c r="CM396" s="109"/>
    </row>
    <row r="397" spans="1:91" s="25" customFormat="1" x14ac:dyDescent="0.2">
      <c r="B397" s="25" t="s">
        <v>254</v>
      </c>
      <c r="D397" s="110">
        <f t="shared" ref="D397:AI397" si="432">SUM(D394:D396)</f>
        <v>0</v>
      </c>
      <c r="E397" s="110">
        <f t="shared" si="432"/>
        <v>0</v>
      </c>
      <c r="F397" s="110">
        <f t="shared" si="432"/>
        <v>0</v>
      </c>
      <c r="G397" s="110">
        <f t="shared" si="432"/>
        <v>0</v>
      </c>
      <c r="H397" s="110">
        <f t="shared" si="432"/>
        <v>0</v>
      </c>
      <c r="I397" s="110">
        <f t="shared" si="432"/>
        <v>0</v>
      </c>
      <c r="J397" s="110">
        <f t="shared" si="432"/>
        <v>0</v>
      </c>
      <c r="K397" s="110">
        <f t="shared" si="432"/>
        <v>0</v>
      </c>
      <c r="L397" s="110">
        <f t="shared" si="432"/>
        <v>0</v>
      </c>
      <c r="M397" s="110">
        <f t="shared" si="432"/>
        <v>0</v>
      </c>
      <c r="N397" s="110">
        <f t="shared" si="432"/>
        <v>0</v>
      </c>
      <c r="O397" s="110">
        <f t="shared" si="432"/>
        <v>0</v>
      </c>
      <c r="P397" s="110">
        <f t="shared" si="432"/>
        <v>0</v>
      </c>
      <c r="Q397" s="110">
        <f t="shared" si="432"/>
        <v>0</v>
      </c>
      <c r="R397" s="110">
        <f t="shared" si="432"/>
        <v>0</v>
      </c>
      <c r="S397" s="110">
        <f t="shared" si="432"/>
        <v>0</v>
      </c>
      <c r="T397" s="110">
        <f t="shared" si="432"/>
        <v>0</v>
      </c>
      <c r="U397" s="110">
        <f t="shared" si="432"/>
        <v>0</v>
      </c>
      <c r="V397" s="110">
        <f t="shared" si="432"/>
        <v>0</v>
      </c>
      <c r="W397" s="110">
        <f t="shared" si="432"/>
        <v>0</v>
      </c>
      <c r="X397" s="110">
        <f t="shared" si="432"/>
        <v>0</v>
      </c>
      <c r="Y397" s="110">
        <f t="shared" si="432"/>
        <v>0</v>
      </c>
      <c r="Z397" s="110">
        <f t="shared" si="432"/>
        <v>0</v>
      </c>
      <c r="AA397" s="110">
        <f t="shared" si="432"/>
        <v>0</v>
      </c>
      <c r="AB397" s="110">
        <f t="shared" si="432"/>
        <v>0</v>
      </c>
      <c r="AC397" s="110">
        <f t="shared" si="432"/>
        <v>0</v>
      </c>
      <c r="AD397" s="110">
        <f t="shared" si="432"/>
        <v>0</v>
      </c>
      <c r="AE397" s="110">
        <f t="shared" si="432"/>
        <v>0</v>
      </c>
      <c r="AF397" s="110">
        <f t="shared" si="432"/>
        <v>0</v>
      </c>
      <c r="AG397" s="110">
        <f t="shared" si="432"/>
        <v>0</v>
      </c>
      <c r="AH397" s="110">
        <f t="shared" si="432"/>
        <v>0</v>
      </c>
      <c r="AI397" s="110">
        <f t="shared" si="432"/>
        <v>0</v>
      </c>
      <c r="AJ397" s="110">
        <f t="shared" ref="AJ397:BO397" si="433">SUM(AJ394:AJ396)</f>
        <v>0</v>
      </c>
      <c r="AK397" s="110">
        <f t="shared" si="433"/>
        <v>0</v>
      </c>
      <c r="AL397" s="110">
        <f t="shared" si="433"/>
        <v>0</v>
      </c>
      <c r="AM397" s="110">
        <f t="shared" si="433"/>
        <v>0</v>
      </c>
      <c r="AN397" s="110">
        <f t="shared" si="433"/>
        <v>0</v>
      </c>
      <c r="AO397" s="110">
        <f t="shared" si="433"/>
        <v>0</v>
      </c>
      <c r="AP397" s="110">
        <f t="shared" si="433"/>
        <v>0</v>
      </c>
      <c r="AQ397" s="110">
        <f t="shared" si="433"/>
        <v>0</v>
      </c>
      <c r="AR397" s="110">
        <f t="shared" si="433"/>
        <v>0</v>
      </c>
      <c r="AS397" s="110">
        <f t="shared" si="433"/>
        <v>0</v>
      </c>
      <c r="AT397" s="110">
        <f t="shared" si="433"/>
        <v>0</v>
      </c>
      <c r="AU397" s="110">
        <f t="shared" si="433"/>
        <v>0</v>
      </c>
      <c r="AV397" s="110">
        <f t="shared" si="433"/>
        <v>0</v>
      </c>
      <c r="AW397" s="110">
        <f t="shared" si="433"/>
        <v>0</v>
      </c>
      <c r="AX397" s="110">
        <f t="shared" si="433"/>
        <v>0</v>
      </c>
      <c r="AY397" s="110">
        <f t="shared" si="433"/>
        <v>0</v>
      </c>
      <c r="AZ397" s="110">
        <f t="shared" si="433"/>
        <v>0</v>
      </c>
      <c r="BA397" s="110">
        <f t="shared" si="433"/>
        <v>0</v>
      </c>
      <c r="BB397" s="110">
        <f t="shared" si="433"/>
        <v>0</v>
      </c>
      <c r="BC397" s="110">
        <f t="shared" si="433"/>
        <v>0</v>
      </c>
      <c r="BD397" s="110">
        <f t="shared" si="433"/>
        <v>0</v>
      </c>
      <c r="BE397" s="110">
        <f t="shared" si="433"/>
        <v>0</v>
      </c>
      <c r="BF397" s="110">
        <f t="shared" si="433"/>
        <v>0</v>
      </c>
      <c r="BG397" s="110">
        <f t="shared" si="433"/>
        <v>0</v>
      </c>
      <c r="BH397" s="110">
        <f t="shared" si="433"/>
        <v>0</v>
      </c>
      <c r="BI397" s="110">
        <f t="shared" si="433"/>
        <v>0</v>
      </c>
      <c r="BJ397" s="110">
        <f t="shared" si="433"/>
        <v>0</v>
      </c>
      <c r="BK397" s="110">
        <f t="shared" si="433"/>
        <v>0</v>
      </c>
      <c r="BL397" s="110">
        <f t="shared" si="433"/>
        <v>12.24</v>
      </c>
      <c r="BM397" s="110">
        <f t="shared" si="433"/>
        <v>24.49</v>
      </c>
      <c r="BN397" s="110">
        <f t="shared" si="433"/>
        <v>24.49</v>
      </c>
      <c r="BO397" s="110">
        <f t="shared" si="433"/>
        <v>25.75</v>
      </c>
      <c r="BP397" s="110">
        <f t="shared" ref="BP397:CM397" si="434">SUM(BP394:BP396)</f>
        <v>24.68</v>
      </c>
      <c r="BQ397" s="110">
        <f t="shared" si="434"/>
        <v>22.6</v>
      </c>
      <c r="BR397" s="110">
        <f t="shared" si="434"/>
        <v>21.43</v>
      </c>
      <c r="BS397" s="110">
        <f t="shared" si="434"/>
        <v>19.100000000000001</v>
      </c>
      <c r="BT397" s="110">
        <f t="shared" si="434"/>
        <v>16.93</v>
      </c>
      <c r="BU397" s="110">
        <f t="shared" si="434"/>
        <v>15.83</v>
      </c>
      <c r="BV397" s="110">
        <f t="shared" si="434"/>
        <v>13.64</v>
      </c>
      <c r="BW397" s="110">
        <f t="shared" si="434"/>
        <v>11.51</v>
      </c>
      <c r="BX397" s="110">
        <f t="shared" si="434"/>
        <v>9.9700000000000006</v>
      </c>
      <c r="BY397" s="110">
        <f t="shared" si="434"/>
        <v>7.45</v>
      </c>
      <c r="BZ397" s="110">
        <f t="shared" si="434"/>
        <v>4.87</v>
      </c>
      <c r="CA397" s="110">
        <f t="shared" si="434"/>
        <v>2.69</v>
      </c>
      <c r="CB397" s="110">
        <f t="shared" si="434"/>
        <v>-257.66999999999996</v>
      </c>
      <c r="CC397" s="110">
        <f t="shared" si="434"/>
        <v>0</v>
      </c>
      <c r="CD397" s="110">
        <f t="shared" si="434"/>
        <v>0</v>
      </c>
      <c r="CE397" s="110">
        <f t="shared" si="434"/>
        <v>0</v>
      </c>
      <c r="CF397" s="110">
        <f t="shared" si="434"/>
        <v>0</v>
      </c>
      <c r="CG397" s="110">
        <f t="shared" si="434"/>
        <v>0</v>
      </c>
      <c r="CH397" s="110">
        <f t="shared" si="434"/>
        <v>0</v>
      </c>
      <c r="CI397" s="110">
        <f t="shared" si="434"/>
        <v>0</v>
      </c>
      <c r="CJ397" s="110">
        <f t="shared" si="434"/>
        <v>0</v>
      </c>
      <c r="CK397" s="110">
        <f t="shared" si="434"/>
        <v>0</v>
      </c>
      <c r="CL397" s="110">
        <f t="shared" si="434"/>
        <v>0</v>
      </c>
      <c r="CM397" s="110">
        <f t="shared" si="434"/>
        <v>0</v>
      </c>
    </row>
    <row r="398" spans="1:91" s="25" customFormat="1" x14ac:dyDescent="0.2">
      <c r="B398" s="25" t="s">
        <v>255</v>
      </c>
      <c r="D398" s="107">
        <f t="shared" ref="D398:AI398" si="435">D393+D397</f>
        <v>0</v>
      </c>
      <c r="E398" s="107">
        <f t="shared" si="435"/>
        <v>0</v>
      </c>
      <c r="F398" s="107">
        <f t="shared" si="435"/>
        <v>0</v>
      </c>
      <c r="G398" s="107">
        <f t="shared" si="435"/>
        <v>0</v>
      </c>
      <c r="H398" s="107">
        <f t="shared" si="435"/>
        <v>0</v>
      </c>
      <c r="I398" s="107">
        <f t="shared" si="435"/>
        <v>0</v>
      </c>
      <c r="J398" s="107">
        <f t="shared" si="435"/>
        <v>0</v>
      </c>
      <c r="K398" s="107">
        <f t="shared" si="435"/>
        <v>0</v>
      </c>
      <c r="L398" s="107">
        <f t="shared" si="435"/>
        <v>0</v>
      </c>
      <c r="M398" s="107">
        <f t="shared" si="435"/>
        <v>0</v>
      </c>
      <c r="N398" s="107">
        <f t="shared" si="435"/>
        <v>0</v>
      </c>
      <c r="O398" s="107">
        <f t="shared" si="435"/>
        <v>0</v>
      </c>
      <c r="P398" s="107">
        <f t="shared" si="435"/>
        <v>0</v>
      </c>
      <c r="Q398" s="107">
        <f t="shared" si="435"/>
        <v>0</v>
      </c>
      <c r="R398" s="107">
        <f t="shared" si="435"/>
        <v>0</v>
      </c>
      <c r="S398" s="107">
        <f t="shared" si="435"/>
        <v>0</v>
      </c>
      <c r="T398" s="107">
        <f t="shared" si="435"/>
        <v>0</v>
      </c>
      <c r="U398" s="107">
        <f t="shared" si="435"/>
        <v>0</v>
      </c>
      <c r="V398" s="107">
        <f t="shared" si="435"/>
        <v>0</v>
      </c>
      <c r="W398" s="107">
        <f t="shared" si="435"/>
        <v>0</v>
      </c>
      <c r="X398" s="107">
        <f t="shared" si="435"/>
        <v>0</v>
      </c>
      <c r="Y398" s="107">
        <f t="shared" si="435"/>
        <v>0</v>
      </c>
      <c r="Z398" s="107">
        <f t="shared" si="435"/>
        <v>0</v>
      </c>
      <c r="AA398" s="107">
        <f t="shared" si="435"/>
        <v>0</v>
      </c>
      <c r="AB398" s="107">
        <f t="shared" si="435"/>
        <v>0</v>
      </c>
      <c r="AC398" s="107">
        <f t="shared" si="435"/>
        <v>0</v>
      </c>
      <c r="AD398" s="107">
        <f t="shared" si="435"/>
        <v>0</v>
      </c>
      <c r="AE398" s="107">
        <f t="shared" si="435"/>
        <v>0</v>
      </c>
      <c r="AF398" s="107">
        <f t="shared" si="435"/>
        <v>0</v>
      </c>
      <c r="AG398" s="107">
        <f t="shared" si="435"/>
        <v>0</v>
      </c>
      <c r="AH398" s="107">
        <f t="shared" si="435"/>
        <v>0</v>
      </c>
      <c r="AI398" s="107">
        <f t="shared" si="435"/>
        <v>0</v>
      </c>
      <c r="AJ398" s="107">
        <f t="shared" ref="AJ398:BO398" si="436">AJ393+AJ397</f>
        <v>0</v>
      </c>
      <c r="AK398" s="107">
        <f t="shared" si="436"/>
        <v>0</v>
      </c>
      <c r="AL398" s="107">
        <f t="shared" si="436"/>
        <v>0</v>
      </c>
      <c r="AM398" s="107">
        <f t="shared" si="436"/>
        <v>0</v>
      </c>
      <c r="AN398" s="107">
        <f t="shared" si="436"/>
        <v>0</v>
      </c>
      <c r="AO398" s="107">
        <f t="shared" si="436"/>
        <v>0</v>
      </c>
      <c r="AP398" s="107">
        <f t="shared" si="436"/>
        <v>0</v>
      </c>
      <c r="AQ398" s="107">
        <f t="shared" si="436"/>
        <v>0</v>
      </c>
      <c r="AR398" s="107">
        <f t="shared" si="436"/>
        <v>0</v>
      </c>
      <c r="AS398" s="107">
        <f t="shared" si="436"/>
        <v>0</v>
      </c>
      <c r="AT398" s="107">
        <f t="shared" si="436"/>
        <v>0</v>
      </c>
      <c r="AU398" s="107">
        <f t="shared" si="436"/>
        <v>0</v>
      </c>
      <c r="AV398" s="107">
        <f t="shared" si="436"/>
        <v>0</v>
      </c>
      <c r="AW398" s="107">
        <f t="shared" si="436"/>
        <v>0</v>
      </c>
      <c r="AX398" s="107">
        <f t="shared" si="436"/>
        <v>0</v>
      </c>
      <c r="AY398" s="107">
        <f t="shared" si="436"/>
        <v>0</v>
      </c>
      <c r="AZ398" s="107">
        <f t="shared" si="436"/>
        <v>0</v>
      </c>
      <c r="BA398" s="107">
        <f t="shared" si="436"/>
        <v>0</v>
      </c>
      <c r="BB398" s="107">
        <f t="shared" si="436"/>
        <v>0</v>
      </c>
      <c r="BC398" s="107">
        <f t="shared" si="436"/>
        <v>0</v>
      </c>
      <c r="BD398" s="107">
        <f t="shared" si="436"/>
        <v>0</v>
      </c>
      <c r="BE398" s="107">
        <f t="shared" si="436"/>
        <v>0</v>
      </c>
      <c r="BF398" s="107">
        <f t="shared" si="436"/>
        <v>0</v>
      </c>
      <c r="BG398" s="107">
        <f t="shared" si="436"/>
        <v>0</v>
      </c>
      <c r="BH398" s="107">
        <f t="shared" si="436"/>
        <v>0</v>
      </c>
      <c r="BI398" s="107">
        <f t="shared" si="436"/>
        <v>0</v>
      </c>
      <c r="BJ398" s="107">
        <f t="shared" si="436"/>
        <v>0</v>
      </c>
      <c r="BK398" s="107">
        <f t="shared" si="436"/>
        <v>0</v>
      </c>
      <c r="BL398" s="107">
        <f t="shared" si="436"/>
        <v>12.24</v>
      </c>
      <c r="BM398" s="107">
        <f t="shared" si="436"/>
        <v>36.729999999999997</v>
      </c>
      <c r="BN398" s="107">
        <f t="shared" si="436"/>
        <v>61.22</v>
      </c>
      <c r="BO398" s="107">
        <f t="shared" si="436"/>
        <v>86.97</v>
      </c>
      <c r="BP398" s="107">
        <f t="shared" ref="BP398:CM398" si="437">BP393+BP397</f>
        <v>111.65</v>
      </c>
      <c r="BQ398" s="107">
        <f t="shared" si="437"/>
        <v>134.25</v>
      </c>
      <c r="BR398" s="107">
        <f t="shared" si="437"/>
        <v>155.68</v>
      </c>
      <c r="BS398" s="107">
        <f t="shared" si="437"/>
        <v>174.78</v>
      </c>
      <c r="BT398" s="107">
        <f t="shared" si="437"/>
        <v>191.71</v>
      </c>
      <c r="BU398" s="107">
        <f t="shared" si="437"/>
        <v>207.54000000000002</v>
      </c>
      <c r="BV398" s="107">
        <f t="shared" si="437"/>
        <v>221.18</v>
      </c>
      <c r="BW398" s="107">
        <f t="shared" si="437"/>
        <v>232.69</v>
      </c>
      <c r="BX398" s="107">
        <f t="shared" si="437"/>
        <v>242.66</v>
      </c>
      <c r="BY398" s="107">
        <f t="shared" si="437"/>
        <v>250.10999999999999</v>
      </c>
      <c r="BZ398" s="107">
        <f t="shared" si="437"/>
        <v>254.98</v>
      </c>
      <c r="CA398" s="107">
        <f t="shared" si="437"/>
        <v>257.67</v>
      </c>
      <c r="CB398" s="107">
        <f t="shared" si="437"/>
        <v>0</v>
      </c>
      <c r="CC398" s="107">
        <f t="shared" si="437"/>
        <v>0</v>
      </c>
      <c r="CD398" s="107">
        <f t="shared" si="437"/>
        <v>0</v>
      </c>
      <c r="CE398" s="107">
        <f t="shared" si="437"/>
        <v>0</v>
      </c>
      <c r="CF398" s="107">
        <f t="shared" si="437"/>
        <v>0</v>
      </c>
      <c r="CG398" s="107">
        <f t="shared" si="437"/>
        <v>0</v>
      </c>
      <c r="CH398" s="107">
        <f t="shared" si="437"/>
        <v>0</v>
      </c>
      <c r="CI398" s="107">
        <f t="shared" si="437"/>
        <v>0</v>
      </c>
      <c r="CJ398" s="107">
        <f t="shared" si="437"/>
        <v>0</v>
      </c>
      <c r="CK398" s="107">
        <f t="shared" si="437"/>
        <v>0</v>
      </c>
      <c r="CL398" s="107">
        <f t="shared" si="437"/>
        <v>0</v>
      </c>
      <c r="CM398" s="107">
        <f t="shared" si="437"/>
        <v>0</v>
      </c>
    </row>
    <row r="399" spans="1:91" s="25" customFormat="1" x14ac:dyDescent="0.2"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  <c r="AB399" s="112"/>
      <c r="AC399" s="112"/>
      <c r="AD399" s="112"/>
      <c r="AE399" s="112"/>
      <c r="AF399" s="112"/>
      <c r="AG399" s="112"/>
      <c r="AH399" s="112"/>
      <c r="AI399" s="112"/>
      <c r="AJ399" s="112"/>
      <c r="AK399" s="112"/>
      <c r="AL399" s="112"/>
      <c r="AM399" s="112"/>
      <c r="AN399" s="112"/>
      <c r="AO399" s="112"/>
      <c r="AP399" s="112"/>
      <c r="AQ399" s="112"/>
      <c r="AR399" s="112"/>
      <c r="AS399" s="112"/>
      <c r="AT399" s="112"/>
      <c r="AU399" s="112"/>
      <c r="AV399" s="112"/>
      <c r="AW399" s="112"/>
      <c r="AX399" s="112"/>
      <c r="AY399" s="112"/>
      <c r="AZ399" s="112"/>
      <c r="BA399" s="112"/>
      <c r="BB399" s="112"/>
      <c r="BC399" s="112"/>
      <c r="BD399" s="112"/>
      <c r="BE399" s="112"/>
      <c r="BF399" s="112"/>
      <c r="BG399" s="112"/>
      <c r="BH399" s="112"/>
      <c r="BI399" s="112"/>
      <c r="BJ399" s="112"/>
      <c r="BK399" s="112"/>
      <c r="BL399" s="112"/>
      <c r="BM399" s="112"/>
      <c r="BN399" s="112"/>
      <c r="BO399" s="112"/>
      <c r="BP399" s="112"/>
      <c r="BQ399" s="112"/>
      <c r="BR399" s="112"/>
      <c r="BS399" s="112"/>
      <c r="BT399" s="112"/>
      <c r="BU399" s="112"/>
      <c r="BV399" s="112"/>
      <c r="BW399" s="112"/>
      <c r="BX399" s="112"/>
      <c r="BY399" s="112"/>
      <c r="BZ399" s="112"/>
      <c r="CA399" s="112"/>
      <c r="CB399" s="112"/>
      <c r="CC399" s="112"/>
      <c r="CD399" s="112"/>
      <c r="CE399" s="112"/>
      <c r="CF399" s="112"/>
      <c r="CG399" s="112"/>
      <c r="CH399" s="112"/>
      <c r="CI399" s="107"/>
      <c r="CJ399" s="107"/>
      <c r="CK399" s="107"/>
      <c r="CL399" s="107"/>
      <c r="CM399" s="107"/>
    </row>
    <row r="400" spans="1:91" x14ac:dyDescent="0.2">
      <c r="A400" s="98" t="s">
        <v>282</v>
      </c>
      <c r="CL400" s="25"/>
      <c r="CM400" s="25"/>
    </row>
    <row r="401" spans="1:91" x14ac:dyDescent="0.2">
      <c r="B401" s="39" t="s">
        <v>251</v>
      </c>
      <c r="D401" s="118">
        <f t="shared" ref="D401:AI401" si="438">SUM(D9,D26,D34,D42,D50,D57,D65,D73,D92,D100,D108,D116,D125,D135,D143,D163,D171,D179,D187,D197,D208,D217,D224,D231,D238,D254,D261,D268,D276,D284,D292,D300,D326,D334,D349,D356,D363,D379,D386,D393,D16,D81,D152,,D318,D342,D246,D309,D371)</f>
        <v>0</v>
      </c>
      <c r="E401" s="118">
        <f t="shared" si="438"/>
        <v>0</v>
      </c>
      <c r="F401" s="118">
        <f t="shared" si="438"/>
        <v>0</v>
      </c>
      <c r="G401" s="118">
        <f t="shared" si="438"/>
        <v>0</v>
      </c>
      <c r="H401" s="118">
        <f t="shared" si="438"/>
        <v>0</v>
      </c>
      <c r="I401" s="118">
        <f t="shared" si="438"/>
        <v>0</v>
      </c>
      <c r="J401" s="118">
        <f t="shared" si="438"/>
        <v>0</v>
      </c>
      <c r="K401" s="118">
        <f t="shared" si="438"/>
        <v>-1059806.4328660099</v>
      </c>
      <c r="L401" s="118">
        <f t="shared" si="438"/>
        <v>-2656999.3762602592</v>
      </c>
      <c r="M401" s="118">
        <f t="shared" si="438"/>
        <v>-3160368.3017349476</v>
      </c>
      <c r="N401" s="118">
        <f t="shared" si="438"/>
        <v>-8772013.9952380266</v>
      </c>
      <c r="O401" s="118">
        <f t="shared" si="438"/>
        <v>-10458746.097180951</v>
      </c>
      <c r="P401" s="118">
        <f t="shared" si="438"/>
        <v>-15079686.300326034</v>
      </c>
      <c r="Q401" s="118">
        <f t="shared" si="438"/>
        <v>-11825170.386513367</v>
      </c>
      <c r="R401" s="118">
        <f t="shared" si="438"/>
        <v>-7377166.9217203157</v>
      </c>
      <c r="S401" s="118">
        <f t="shared" si="438"/>
        <v>-3101554.4394587427</v>
      </c>
      <c r="T401" s="118">
        <f t="shared" si="438"/>
        <v>2856600.891854336</v>
      </c>
      <c r="U401" s="118">
        <f t="shared" si="438"/>
        <v>7028782.0957492441</v>
      </c>
      <c r="V401" s="118">
        <f t="shared" si="438"/>
        <v>11054079.567268208</v>
      </c>
      <c r="W401" s="118">
        <f t="shared" si="438"/>
        <v>10392046.112392299</v>
      </c>
      <c r="X401" s="118">
        <f t="shared" si="438"/>
        <v>10864332.798120633</v>
      </c>
      <c r="Y401" s="118">
        <f t="shared" si="438"/>
        <v>13942980.530175973</v>
      </c>
      <c r="Z401" s="118">
        <f t="shared" si="438"/>
        <v>15037437.112768251</v>
      </c>
      <c r="AA401" s="118">
        <f t="shared" si="438"/>
        <v>15453507.441327266</v>
      </c>
      <c r="AB401" s="118">
        <f t="shared" si="438"/>
        <v>19892247.059373684</v>
      </c>
      <c r="AC401" s="118">
        <f t="shared" si="438"/>
        <v>28119818.131310303</v>
      </c>
      <c r="AD401" s="118">
        <f t="shared" si="438"/>
        <v>41368402.263811737</v>
      </c>
      <c r="AE401" s="118">
        <f t="shared" si="438"/>
        <v>38261143.501702793</v>
      </c>
      <c r="AF401" s="118">
        <f t="shared" si="438"/>
        <v>45122735.629779123</v>
      </c>
      <c r="AG401" s="118">
        <f t="shared" si="438"/>
        <v>46392510.952951558</v>
      </c>
      <c r="AH401" s="118">
        <f t="shared" si="438"/>
        <v>46444016.084019303</v>
      </c>
      <c r="AI401" s="118">
        <f t="shared" si="438"/>
        <v>41546794.78466595</v>
      </c>
      <c r="AJ401" s="118">
        <f t="shared" ref="AJ401:BO401" si="439">SUM(AJ9,AJ26,AJ34,AJ42,AJ50,AJ57,AJ65,AJ73,AJ92,AJ100,AJ108,AJ116,AJ125,AJ135,AJ143,AJ163,AJ171,AJ179,AJ187,AJ197,AJ208,AJ217,AJ224,AJ231,AJ238,AJ254,AJ261,AJ268,AJ276,AJ284,AJ292,AJ300,AJ326,AJ334,AJ349,AJ356,AJ363,AJ379,AJ386,AJ393,AJ16,AJ81,AJ152,,AJ318,AJ342,AJ246,AJ309,AJ371)</f>
        <v>39072183.428386986</v>
      </c>
      <c r="AK401" s="118">
        <f t="shared" si="439"/>
        <v>39812472.644484825</v>
      </c>
      <c r="AL401" s="118">
        <f t="shared" si="439"/>
        <v>37780619.261489153</v>
      </c>
      <c r="AM401" s="118">
        <f t="shared" si="439"/>
        <v>32991966.382264495</v>
      </c>
      <c r="AN401" s="118">
        <f t="shared" si="439"/>
        <v>30765130.780540999</v>
      </c>
      <c r="AO401" s="118">
        <f t="shared" si="439"/>
        <v>32757324.151981123</v>
      </c>
      <c r="AP401" s="118">
        <f t="shared" si="439"/>
        <v>39768150.341562077</v>
      </c>
      <c r="AQ401" s="118">
        <f t="shared" si="439"/>
        <v>45847000.716823168</v>
      </c>
      <c r="AR401" s="118">
        <f t="shared" si="439"/>
        <v>55225889.578541145</v>
      </c>
      <c r="AS401" s="118">
        <f t="shared" si="439"/>
        <v>45415488.775785416</v>
      </c>
      <c r="AT401" s="118">
        <f t="shared" si="439"/>
        <v>47821061.243125439</v>
      </c>
      <c r="AU401" s="118">
        <f t="shared" si="439"/>
        <v>46053315.953200191</v>
      </c>
      <c r="AV401" s="118">
        <f t="shared" si="439"/>
        <v>43696032.810665324</v>
      </c>
      <c r="AW401" s="118">
        <f t="shared" si="439"/>
        <v>45079164.473207049</v>
      </c>
      <c r="AX401" s="118">
        <f t="shared" si="439"/>
        <v>41320553.176199809</v>
      </c>
      <c r="AY401" s="118">
        <f t="shared" si="439"/>
        <v>44339408.950751632</v>
      </c>
      <c r="AZ401" s="118">
        <f t="shared" si="439"/>
        <v>37446005.899547808</v>
      </c>
      <c r="BA401" s="118">
        <f t="shared" si="439"/>
        <v>34610397.019547805</v>
      </c>
      <c r="BB401" s="118">
        <f t="shared" si="439"/>
        <v>39255113.299547799</v>
      </c>
      <c r="BC401" s="118">
        <f t="shared" si="439"/>
        <v>42105091.159547806</v>
      </c>
      <c r="BD401" s="118">
        <f t="shared" si="439"/>
        <v>47574073.129547805</v>
      </c>
      <c r="BE401" s="118">
        <f t="shared" si="439"/>
        <v>35595472.60058821</v>
      </c>
      <c r="BF401" s="118">
        <f t="shared" si="439"/>
        <v>36280285.285690583</v>
      </c>
      <c r="BG401" s="118">
        <f t="shared" si="439"/>
        <v>33570992.346773423</v>
      </c>
      <c r="BH401" s="118">
        <f t="shared" si="439"/>
        <v>28868564.707459167</v>
      </c>
      <c r="BI401" s="118">
        <f t="shared" si="439"/>
        <v>28381358.701047532</v>
      </c>
      <c r="BJ401" s="118">
        <f t="shared" si="439"/>
        <v>22482642.001426898</v>
      </c>
      <c r="BK401" s="118">
        <f t="shared" si="439"/>
        <v>18834768.313626945</v>
      </c>
      <c r="BL401" s="118">
        <f t="shared" si="439"/>
        <v>13506998.658330126</v>
      </c>
      <c r="BM401" s="118">
        <f t="shared" si="439"/>
        <v>18593997.363528654</v>
      </c>
      <c r="BN401" s="118">
        <f t="shared" si="439"/>
        <v>14806331.227672789</v>
      </c>
      <c r="BO401" s="118">
        <f t="shared" si="439"/>
        <v>12631047.439960534</v>
      </c>
      <c r="BP401" s="118">
        <f t="shared" ref="BP401:CM401" si="440">SUM(BP9,BP26,BP34,BP42,BP50,BP57,BP65,BP73,BP92,BP100,BP108,BP116,BP125,BP135,BP143,BP163,BP171,BP179,BP187,BP197,BP208,BP217,BP224,BP231,BP238,BP254,BP261,BP268,BP276,BP284,BP292,BP300,BP326,BP334,BP349,BP356,BP363,BP379,BP386,BP393,BP16,BP81,BP152,,BP318,BP342,BP246,BP309,BP371)</f>
        <v>8496977.4958926588</v>
      </c>
      <c r="BQ401" s="118">
        <f t="shared" si="440"/>
        <v>2439724.1043295208</v>
      </c>
      <c r="BR401" s="118">
        <f t="shared" si="440"/>
        <v>2791239.1661009477</v>
      </c>
      <c r="BS401" s="118">
        <f t="shared" si="440"/>
        <v>606564.48574191739</v>
      </c>
      <c r="BT401" s="118">
        <f t="shared" si="440"/>
        <v>1553090.8468992889</v>
      </c>
      <c r="BU401" s="118">
        <f t="shared" si="440"/>
        <v>4820236.3389939731</v>
      </c>
      <c r="BV401" s="118">
        <f t="shared" si="440"/>
        <v>3386312.6841956414</v>
      </c>
      <c r="BW401" s="118">
        <f t="shared" si="440"/>
        <v>8953583.8766049556</v>
      </c>
      <c r="BX401" s="118">
        <f t="shared" si="440"/>
        <v>17348911.550307687</v>
      </c>
      <c r="BY401" s="118">
        <f t="shared" si="440"/>
        <v>25014768.558284357</v>
      </c>
      <c r="BZ401" s="118">
        <f t="shared" si="440"/>
        <v>15943021.475040549</v>
      </c>
      <c r="CA401" s="118">
        <f t="shared" si="440"/>
        <v>17585013.826605968</v>
      </c>
      <c r="CB401" s="118">
        <f t="shared" si="440"/>
        <v>20530867.686097924</v>
      </c>
      <c r="CC401" s="118">
        <f t="shared" si="440"/>
        <v>22310694.382454008</v>
      </c>
      <c r="CD401" s="118">
        <f t="shared" si="440"/>
        <v>21739652.139482334</v>
      </c>
      <c r="CE401" s="118">
        <f t="shared" si="440"/>
        <v>24049078.276192646</v>
      </c>
      <c r="CF401" s="118">
        <f t="shared" si="440"/>
        <v>22170737.715250146</v>
      </c>
      <c r="CG401" s="118">
        <f t="shared" si="440"/>
        <v>22153732.485990036</v>
      </c>
      <c r="CH401" s="118">
        <f t="shared" si="440"/>
        <v>18021674.6520776</v>
      </c>
      <c r="CI401" s="118">
        <f t="shared" si="440"/>
        <v>24277088.332281295</v>
      </c>
      <c r="CJ401" s="118">
        <f t="shared" si="440"/>
        <v>26516206.632083982</v>
      </c>
      <c r="CK401" s="118">
        <f t="shared" si="440"/>
        <v>24916691.126616601</v>
      </c>
      <c r="CL401" s="118">
        <f t="shared" si="440"/>
        <v>23479052.322298814</v>
      </c>
      <c r="CM401" s="118">
        <f t="shared" si="440"/>
        <v>21971161.896855246</v>
      </c>
    </row>
    <row r="402" spans="1:91" x14ac:dyDescent="0.2">
      <c r="B402" s="39" t="s">
        <v>254</v>
      </c>
      <c r="D402" s="367">
        <f t="shared" ref="D402:AI402" si="441">SUM(D12,D30,D38,D46,D53,D61,D69,D77,D96,D104,D112,D121,D131,D139,D148,D167,D175,D183,D193,D204,D212,D220,D227,D234,D242,D257,D264,D272,D280,D288,D296,D305,D330,D338,D352,D359,D367,D382,D389,D397,D21,D88,D159,D322,D375,D314,D250,D345)</f>
        <v>0</v>
      </c>
      <c r="E402" s="367">
        <f t="shared" si="441"/>
        <v>0</v>
      </c>
      <c r="F402" s="367">
        <f t="shared" si="441"/>
        <v>0</v>
      </c>
      <c r="G402" s="367">
        <f t="shared" si="441"/>
        <v>0</v>
      </c>
      <c r="H402" s="367">
        <f t="shared" si="441"/>
        <v>0</v>
      </c>
      <c r="I402" s="367">
        <f t="shared" si="441"/>
        <v>0</v>
      </c>
      <c r="J402" s="367">
        <f t="shared" si="441"/>
        <v>-1059806.4328660099</v>
      </c>
      <c r="K402" s="367">
        <f t="shared" si="441"/>
        <v>-1597192.9433942488</v>
      </c>
      <c r="L402" s="367">
        <f t="shared" si="441"/>
        <v>-503368.92547468835</v>
      </c>
      <c r="M402" s="367">
        <f t="shared" si="441"/>
        <v>-5611645.6935030809</v>
      </c>
      <c r="N402" s="367">
        <f t="shared" si="441"/>
        <v>-1686732.1019429215</v>
      </c>
      <c r="O402" s="367">
        <f t="shared" si="441"/>
        <v>-4620940.203145083</v>
      </c>
      <c r="P402" s="367">
        <f t="shared" si="441"/>
        <v>3254515.913812669</v>
      </c>
      <c r="Q402" s="367">
        <f t="shared" si="441"/>
        <v>4448003.4647930488</v>
      </c>
      <c r="R402" s="367">
        <f t="shared" si="441"/>
        <v>4275612.482261573</v>
      </c>
      <c r="S402" s="367">
        <f t="shared" si="441"/>
        <v>5958155.3313130783</v>
      </c>
      <c r="T402" s="367">
        <f t="shared" si="441"/>
        <v>4172181.2038949104</v>
      </c>
      <c r="U402" s="367">
        <f t="shared" si="441"/>
        <v>4025297.4715189645</v>
      </c>
      <c r="V402" s="367">
        <f t="shared" si="441"/>
        <v>-662033.45487590798</v>
      </c>
      <c r="W402" s="367">
        <f t="shared" si="441"/>
        <v>472286.68572833465</v>
      </c>
      <c r="X402" s="367">
        <f t="shared" si="441"/>
        <v>3078647.7320553418</v>
      </c>
      <c r="Y402" s="367">
        <f t="shared" si="441"/>
        <v>1094456.5825922808</v>
      </c>
      <c r="Z402" s="367">
        <f t="shared" si="441"/>
        <v>416070.32855901215</v>
      </c>
      <c r="AA402" s="367">
        <f t="shared" si="441"/>
        <v>4438739.6180464178</v>
      </c>
      <c r="AB402" s="367">
        <f t="shared" si="441"/>
        <v>8227571.0719366185</v>
      </c>
      <c r="AC402" s="367">
        <f t="shared" si="441"/>
        <v>13248584.132501429</v>
      </c>
      <c r="AD402" s="367">
        <f t="shared" si="441"/>
        <v>-3107258.7621089439</v>
      </c>
      <c r="AE402" s="367">
        <f t="shared" si="441"/>
        <v>6861592.1280763373</v>
      </c>
      <c r="AF402" s="367">
        <f t="shared" si="441"/>
        <v>1269775.3231724366</v>
      </c>
      <c r="AG402" s="367">
        <f t="shared" si="441"/>
        <v>51505.131067747905</v>
      </c>
      <c r="AH402" s="367">
        <f t="shared" si="441"/>
        <v>-4897221.29935335</v>
      </c>
      <c r="AI402" s="367">
        <f t="shared" si="441"/>
        <v>-2474611.3562789704</v>
      </c>
      <c r="AJ402" s="367">
        <f t="shared" ref="AJ402:BO402" si="442">SUM(AJ12,AJ30,AJ38,AJ46,AJ53,AJ61,AJ69,AJ77,AJ96,AJ104,AJ112,AJ121,AJ131,AJ139,AJ148,AJ167,AJ175,AJ183,AJ193,AJ204,AJ212,AJ220,AJ227,AJ234,AJ242,AJ257,AJ264,AJ272,AJ280,AJ288,AJ296,AJ305,AJ330,AJ338,AJ352,AJ359,AJ367,AJ382,AJ389,AJ397,AJ21,AJ88,AJ159,AJ322,AJ375,AJ314,AJ250,AJ345)</f>
        <v>740289.21609784919</v>
      </c>
      <c r="AK402" s="367">
        <f t="shared" si="442"/>
        <v>-2031853.3829956853</v>
      </c>
      <c r="AL402" s="367">
        <f t="shared" si="442"/>
        <v>-4788652.8792246468</v>
      </c>
      <c r="AM402" s="367">
        <f t="shared" si="442"/>
        <v>-2226835.6017235001</v>
      </c>
      <c r="AN402" s="367">
        <f t="shared" si="442"/>
        <v>1992193.3714401249</v>
      </c>
      <c r="AO402" s="367">
        <f t="shared" si="442"/>
        <v>7010826.1895809583</v>
      </c>
      <c r="AP402" s="367">
        <f t="shared" si="442"/>
        <v>6078850.3752611</v>
      </c>
      <c r="AQ402" s="367">
        <f t="shared" si="442"/>
        <v>9378888.8617179748</v>
      </c>
      <c r="AR402" s="367">
        <f t="shared" si="442"/>
        <v>-9810400.8027557414</v>
      </c>
      <c r="AS402" s="367">
        <f t="shared" si="442"/>
        <v>2405572.4673400265</v>
      </c>
      <c r="AT402" s="367">
        <f t="shared" si="442"/>
        <v>-1767745.2899252574</v>
      </c>
      <c r="AU402" s="367">
        <f t="shared" si="442"/>
        <v>-2357283.1425348637</v>
      </c>
      <c r="AV402" s="367">
        <f t="shared" si="442"/>
        <v>1383131.6625417296</v>
      </c>
      <c r="AW402" s="367">
        <f t="shared" si="442"/>
        <v>-3758611.2970072385</v>
      </c>
      <c r="AX402" s="367">
        <f t="shared" si="442"/>
        <v>3018855.774551814</v>
      </c>
      <c r="AY402" s="367">
        <f t="shared" si="442"/>
        <v>-6893403.0512038236</v>
      </c>
      <c r="AZ402" s="367">
        <f t="shared" si="442"/>
        <v>-2835608.8800000008</v>
      </c>
      <c r="BA402" s="367">
        <f t="shared" si="442"/>
        <v>4644716.2799999993</v>
      </c>
      <c r="BB402" s="367">
        <f t="shared" si="442"/>
        <v>2849977.86</v>
      </c>
      <c r="BC402" s="367">
        <f t="shared" si="442"/>
        <v>5468981.9699999997</v>
      </c>
      <c r="BD402" s="367">
        <f t="shared" si="442"/>
        <v>-11978600.528959597</v>
      </c>
      <c r="BE402" s="367">
        <f t="shared" si="442"/>
        <v>684812.68510237918</v>
      </c>
      <c r="BF402" s="367">
        <f t="shared" si="442"/>
        <v>-2709292.9389171689</v>
      </c>
      <c r="BG402" s="367">
        <f t="shared" si="442"/>
        <v>-4702427.6393142557</v>
      </c>
      <c r="BH402" s="367">
        <f t="shared" si="442"/>
        <v>-487206.00641163293</v>
      </c>
      <c r="BI402" s="367">
        <f t="shared" si="442"/>
        <v>-5898716.6996206352</v>
      </c>
      <c r="BJ402" s="367">
        <f t="shared" si="442"/>
        <v>-3647873.6877999557</v>
      </c>
      <c r="BK402" s="367">
        <f t="shared" si="442"/>
        <v>-5327769.6552968165</v>
      </c>
      <c r="BL402" s="367">
        <f t="shared" si="442"/>
        <v>5086998.7051985161</v>
      </c>
      <c r="BM402" s="367">
        <f t="shared" si="442"/>
        <v>-3787666.1358558643</v>
      </c>
      <c r="BN402" s="367">
        <f t="shared" si="442"/>
        <v>-2175283.7877122564</v>
      </c>
      <c r="BO402" s="367">
        <f t="shared" si="442"/>
        <v>-4134069.9440678786</v>
      </c>
      <c r="BP402" s="367">
        <f t="shared" ref="BP402:CM402" si="443">SUM(BP12,BP30,BP38,BP46,BP53,BP61,BP69,BP77,BP96,BP104,BP112,BP121,BP131,BP139,BP148,BP167,BP175,BP183,BP193,BP204,BP212,BP220,BP227,BP234,BP242,BP257,BP264,BP272,BP280,BP288,BP296,BP305,BP330,BP338,BP352,BP359,BP367,BP382,BP389,BP397,BP21,BP88,BP159,BP322,BP375,BP314,BP250,BP345)</f>
        <v>-6057253.3915631352</v>
      </c>
      <c r="BQ402" s="367">
        <f t="shared" si="443"/>
        <v>351515.06177142682</v>
      </c>
      <c r="BR402" s="367">
        <f t="shared" si="443"/>
        <v>-2184674.6803590315</v>
      </c>
      <c r="BS402" s="367">
        <f t="shared" si="443"/>
        <v>946526.36115737224</v>
      </c>
      <c r="BT402" s="367">
        <f t="shared" si="443"/>
        <v>3267145.4920946788</v>
      </c>
      <c r="BU402" s="367">
        <f t="shared" si="443"/>
        <v>-1433923.6547983296</v>
      </c>
      <c r="BV402" s="367">
        <f t="shared" si="443"/>
        <v>5567271.1924093161</v>
      </c>
      <c r="BW402" s="367">
        <f t="shared" si="443"/>
        <v>8395327.6737027261</v>
      </c>
      <c r="BX402" s="367">
        <f t="shared" si="443"/>
        <v>7665857.0079766791</v>
      </c>
      <c r="BY402" s="367">
        <f t="shared" si="443"/>
        <v>-9071747.0832438208</v>
      </c>
      <c r="BZ402" s="367">
        <f t="shared" si="443"/>
        <v>1641992.3515654325</v>
      </c>
      <c r="CA402" s="367">
        <f t="shared" si="443"/>
        <v>2945853.8594919532</v>
      </c>
      <c r="CB402" s="367">
        <f t="shared" si="443"/>
        <v>1779826.6963560809</v>
      </c>
      <c r="CC402" s="367">
        <f t="shared" si="443"/>
        <v>-571042.24297167244</v>
      </c>
      <c r="CD402" s="367">
        <f t="shared" si="443"/>
        <v>2309426.1367103108</v>
      </c>
      <c r="CE402" s="367">
        <f t="shared" si="443"/>
        <v>-1878340.560942495</v>
      </c>
      <c r="CF402" s="367">
        <f t="shared" si="443"/>
        <v>-17005.229260111657</v>
      </c>
      <c r="CG402" s="367">
        <f t="shared" si="443"/>
        <v>-4132057.8339124322</v>
      </c>
      <c r="CH402" s="367">
        <f t="shared" si="443"/>
        <v>6255413.680203693</v>
      </c>
      <c r="CI402" s="367">
        <f t="shared" si="443"/>
        <v>2239118.2998026805</v>
      </c>
      <c r="CJ402" s="367">
        <f t="shared" si="443"/>
        <v>-1599515.5054673876</v>
      </c>
      <c r="CK402" s="367">
        <f t="shared" si="443"/>
        <v>-1437638.8043177896</v>
      </c>
      <c r="CL402" s="367">
        <f t="shared" si="443"/>
        <v>-1507890.4254435655</v>
      </c>
      <c r="CM402" s="367">
        <f t="shared" si="443"/>
        <v>-1316718.6716329255</v>
      </c>
    </row>
    <row r="403" spans="1:91" ht="12" thickBot="1" x14ac:dyDescent="0.25">
      <c r="B403" s="39" t="s">
        <v>255</v>
      </c>
      <c r="D403" s="119">
        <f t="shared" ref="D403:AI403" si="444">SUM(D13,D31,D39,D47,D54,D62,D70,D78,D97,D105,D113,D122,D132,D140,D149,D168,D176,D184,D194,D205,D213,D221,D228,D235,D243,D258,D265,D273,D281,D289,D297,D306,D331,D339,D353,D360,D368,D383,D390,D398,D22,D89,D160,D323,D346,D376,D315,D251)</f>
        <v>0</v>
      </c>
      <c r="E403" s="119">
        <f t="shared" si="444"/>
        <v>0</v>
      </c>
      <c r="F403" s="119">
        <f t="shared" si="444"/>
        <v>0</v>
      </c>
      <c r="G403" s="119">
        <f t="shared" si="444"/>
        <v>0</v>
      </c>
      <c r="H403" s="119">
        <f t="shared" si="444"/>
        <v>0</v>
      </c>
      <c r="I403" s="119">
        <f t="shared" si="444"/>
        <v>0</v>
      </c>
      <c r="J403" s="119">
        <f t="shared" si="444"/>
        <v>-1059806.4328660099</v>
      </c>
      <c r="K403" s="119">
        <f t="shared" si="444"/>
        <v>-2656999.3762602592</v>
      </c>
      <c r="L403" s="119">
        <f t="shared" si="444"/>
        <v>-3160368.3017349476</v>
      </c>
      <c r="M403" s="119">
        <f t="shared" si="444"/>
        <v>-8772013.9952380266</v>
      </c>
      <c r="N403" s="119">
        <f t="shared" si="444"/>
        <v>-10458746.097180951</v>
      </c>
      <c r="O403" s="119">
        <f t="shared" si="444"/>
        <v>-15079686.300326034</v>
      </c>
      <c r="P403" s="119">
        <f t="shared" si="444"/>
        <v>-11825170.386513367</v>
      </c>
      <c r="Q403" s="119">
        <f t="shared" si="444"/>
        <v>-7377166.9217203157</v>
      </c>
      <c r="R403" s="119">
        <f t="shared" si="444"/>
        <v>-3101554.4394587427</v>
      </c>
      <c r="S403" s="119">
        <f t="shared" si="444"/>
        <v>2856600.891854336</v>
      </c>
      <c r="T403" s="119">
        <f t="shared" si="444"/>
        <v>7028782.0957492441</v>
      </c>
      <c r="U403" s="119">
        <f t="shared" si="444"/>
        <v>11054079.567268208</v>
      </c>
      <c r="V403" s="119">
        <f t="shared" si="444"/>
        <v>10392046.112392299</v>
      </c>
      <c r="W403" s="119">
        <f t="shared" si="444"/>
        <v>10864332.798120633</v>
      </c>
      <c r="X403" s="119">
        <f t="shared" si="444"/>
        <v>13942980.530175973</v>
      </c>
      <c r="Y403" s="119">
        <f t="shared" si="444"/>
        <v>15037437.112768251</v>
      </c>
      <c r="Z403" s="119">
        <f t="shared" si="444"/>
        <v>15453507.441327266</v>
      </c>
      <c r="AA403" s="119">
        <f t="shared" si="444"/>
        <v>19892247.059373684</v>
      </c>
      <c r="AB403" s="119">
        <f t="shared" si="444"/>
        <v>28119818.131310303</v>
      </c>
      <c r="AC403" s="119">
        <f t="shared" si="444"/>
        <v>41368402.263811737</v>
      </c>
      <c r="AD403" s="119">
        <f t="shared" si="444"/>
        <v>38261143.501702793</v>
      </c>
      <c r="AE403" s="119">
        <f t="shared" si="444"/>
        <v>45122735.629779123</v>
      </c>
      <c r="AF403" s="119">
        <f t="shared" si="444"/>
        <v>46392510.952951558</v>
      </c>
      <c r="AG403" s="119">
        <f t="shared" si="444"/>
        <v>46444016.084019303</v>
      </c>
      <c r="AH403" s="119">
        <f t="shared" si="444"/>
        <v>41546794.78466595</v>
      </c>
      <c r="AI403" s="119">
        <f t="shared" si="444"/>
        <v>39072183.428386986</v>
      </c>
      <c r="AJ403" s="119">
        <f t="shared" ref="AJ403:BO403" si="445">SUM(AJ13,AJ31,AJ39,AJ47,AJ54,AJ62,AJ70,AJ78,AJ97,AJ105,AJ113,AJ122,AJ132,AJ140,AJ149,AJ168,AJ176,AJ184,AJ194,AJ205,AJ213,AJ221,AJ228,AJ235,AJ243,AJ258,AJ265,AJ273,AJ281,AJ289,AJ297,AJ306,AJ331,AJ339,AJ353,AJ360,AJ368,AJ383,AJ390,AJ398,AJ22,AJ89,AJ160,AJ323,AJ346,AJ376,AJ315,AJ251)</f>
        <v>39812472.644484825</v>
      </c>
      <c r="AK403" s="119">
        <f t="shared" si="445"/>
        <v>37780619.261489153</v>
      </c>
      <c r="AL403" s="119">
        <f t="shared" si="445"/>
        <v>32991966.382264495</v>
      </c>
      <c r="AM403" s="119">
        <f t="shared" si="445"/>
        <v>30765130.780540999</v>
      </c>
      <c r="AN403" s="119">
        <f t="shared" si="445"/>
        <v>32757324.151981123</v>
      </c>
      <c r="AO403" s="119">
        <f t="shared" si="445"/>
        <v>39768150.341562077</v>
      </c>
      <c r="AP403" s="119">
        <f t="shared" si="445"/>
        <v>45847000.716823168</v>
      </c>
      <c r="AQ403" s="119">
        <f t="shared" si="445"/>
        <v>55225889.578541145</v>
      </c>
      <c r="AR403" s="119">
        <f t="shared" si="445"/>
        <v>45415488.775785416</v>
      </c>
      <c r="AS403" s="119">
        <f t="shared" si="445"/>
        <v>47821061.243125439</v>
      </c>
      <c r="AT403" s="119">
        <f t="shared" si="445"/>
        <v>46053315.953200191</v>
      </c>
      <c r="AU403" s="119">
        <f t="shared" si="445"/>
        <v>43696032.810665324</v>
      </c>
      <c r="AV403" s="119">
        <f t="shared" si="445"/>
        <v>45079164.473207049</v>
      </c>
      <c r="AW403" s="119">
        <f t="shared" si="445"/>
        <v>41320553.176199809</v>
      </c>
      <c r="AX403" s="119">
        <f t="shared" si="445"/>
        <v>44339408.950751632</v>
      </c>
      <c r="AY403" s="119">
        <f t="shared" si="445"/>
        <v>37446005.899547808</v>
      </c>
      <c r="AZ403" s="119">
        <f t="shared" si="445"/>
        <v>34610397.019547805</v>
      </c>
      <c r="BA403" s="119">
        <f t="shared" si="445"/>
        <v>39255113.299547799</v>
      </c>
      <c r="BB403" s="119">
        <f t="shared" si="445"/>
        <v>42105091.159547806</v>
      </c>
      <c r="BC403" s="119">
        <f t="shared" si="445"/>
        <v>47574073.129547805</v>
      </c>
      <c r="BD403" s="119">
        <f t="shared" si="445"/>
        <v>35595472.60058821</v>
      </c>
      <c r="BE403" s="119">
        <f t="shared" si="445"/>
        <v>36280285.285690583</v>
      </c>
      <c r="BF403" s="119">
        <f t="shared" si="445"/>
        <v>33570992.346773423</v>
      </c>
      <c r="BG403" s="119">
        <f t="shared" si="445"/>
        <v>28868564.707459167</v>
      </c>
      <c r="BH403" s="119">
        <f t="shared" si="445"/>
        <v>28381358.701047532</v>
      </c>
      <c r="BI403" s="119">
        <f t="shared" si="445"/>
        <v>22482642.001426898</v>
      </c>
      <c r="BJ403" s="119">
        <f t="shared" si="445"/>
        <v>18834768.313626945</v>
      </c>
      <c r="BK403" s="119">
        <f t="shared" si="445"/>
        <v>13506998.658330126</v>
      </c>
      <c r="BL403" s="119">
        <f t="shared" si="445"/>
        <v>18593997.363528654</v>
      </c>
      <c r="BM403" s="119">
        <f t="shared" si="445"/>
        <v>14806331.227672789</v>
      </c>
      <c r="BN403" s="119">
        <f t="shared" si="445"/>
        <v>12631047.439960534</v>
      </c>
      <c r="BO403" s="119">
        <f t="shared" si="445"/>
        <v>8496977.4958926588</v>
      </c>
      <c r="BP403" s="119">
        <f t="shared" ref="BP403:CM403" si="446">SUM(BP13,BP31,BP39,BP47,BP54,BP62,BP70,BP78,BP97,BP105,BP113,BP122,BP132,BP140,BP149,BP168,BP176,BP184,BP194,BP205,BP213,BP221,BP228,BP235,BP243,BP258,BP265,BP273,BP281,BP289,BP297,BP306,BP331,BP339,BP353,BP360,BP368,BP383,BP390,BP398,BP22,BP89,BP160,BP323,BP346,BP376,BP315,BP251)</f>
        <v>2439724.1043295208</v>
      </c>
      <c r="BQ403" s="119">
        <f t="shared" si="446"/>
        <v>2791239.1661009477</v>
      </c>
      <c r="BR403" s="119">
        <f t="shared" si="446"/>
        <v>606564.48574191739</v>
      </c>
      <c r="BS403" s="119">
        <f t="shared" si="446"/>
        <v>1553090.8468992889</v>
      </c>
      <c r="BT403" s="119">
        <f t="shared" si="446"/>
        <v>4820236.3389939731</v>
      </c>
      <c r="BU403" s="119">
        <f t="shared" si="446"/>
        <v>3386312.6841956414</v>
      </c>
      <c r="BV403" s="119">
        <f t="shared" si="446"/>
        <v>8953583.8766049556</v>
      </c>
      <c r="BW403" s="119">
        <f t="shared" si="446"/>
        <v>17348911.550307687</v>
      </c>
      <c r="BX403" s="119">
        <f t="shared" si="446"/>
        <v>25014768.558284357</v>
      </c>
      <c r="BY403" s="119">
        <f t="shared" si="446"/>
        <v>15943021.475040549</v>
      </c>
      <c r="BZ403" s="119">
        <f t="shared" si="446"/>
        <v>17585013.826605972</v>
      </c>
      <c r="CA403" s="119">
        <f t="shared" si="446"/>
        <v>20530867.686097924</v>
      </c>
      <c r="CB403" s="119">
        <f t="shared" si="446"/>
        <v>22310694.382454008</v>
      </c>
      <c r="CC403" s="119">
        <f t="shared" si="446"/>
        <v>21739652.139482334</v>
      </c>
      <c r="CD403" s="119">
        <f t="shared" si="446"/>
        <v>24049078.276192646</v>
      </c>
      <c r="CE403" s="119">
        <f t="shared" si="446"/>
        <v>22170737.715250146</v>
      </c>
      <c r="CF403" s="119">
        <f t="shared" si="446"/>
        <v>22153732.485990036</v>
      </c>
      <c r="CG403" s="119">
        <f t="shared" si="446"/>
        <v>18021674.652077604</v>
      </c>
      <c r="CH403" s="119">
        <f t="shared" si="446"/>
        <v>24277088.332281295</v>
      </c>
      <c r="CI403" s="119">
        <f t="shared" si="446"/>
        <v>26516206.632083982</v>
      </c>
      <c r="CJ403" s="119">
        <f t="shared" si="446"/>
        <v>24916691.126616601</v>
      </c>
      <c r="CK403" s="119">
        <f t="shared" si="446"/>
        <v>23479052.322298814</v>
      </c>
      <c r="CL403" s="119">
        <f t="shared" si="446"/>
        <v>21971161.896855246</v>
      </c>
      <c r="CM403" s="119">
        <f t="shared" si="446"/>
        <v>20654443.225222323</v>
      </c>
    </row>
    <row r="404" spans="1:91" ht="12" thickTop="1" x14ac:dyDescent="0.2">
      <c r="A404" s="39" t="s">
        <v>283</v>
      </c>
      <c r="D404" s="120">
        <f t="shared" ref="D404:AI404" si="447">SUM(D13,D31,D39,D47,D54,D62,D70,D221,D228,D235,D243,D258,D265,D273,D22,D251)</f>
        <v>0</v>
      </c>
      <c r="E404" s="120">
        <f t="shared" si="447"/>
        <v>0</v>
      </c>
      <c r="F404" s="120">
        <f t="shared" si="447"/>
        <v>0</v>
      </c>
      <c r="G404" s="120">
        <f t="shared" si="447"/>
        <v>0</v>
      </c>
      <c r="H404" s="120">
        <f t="shared" si="447"/>
        <v>0</v>
      </c>
      <c r="I404" s="120">
        <f t="shared" si="447"/>
        <v>0</v>
      </c>
      <c r="J404" s="120">
        <f t="shared" si="447"/>
        <v>0</v>
      </c>
      <c r="K404" s="120">
        <f t="shared" si="447"/>
        <v>0</v>
      </c>
      <c r="L404" s="120">
        <f t="shared" si="447"/>
        <v>0</v>
      </c>
      <c r="M404" s="120">
        <f t="shared" si="447"/>
        <v>0</v>
      </c>
      <c r="N404" s="120">
        <f t="shared" si="447"/>
        <v>0</v>
      </c>
      <c r="O404" s="120">
        <f t="shared" si="447"/>
        <v>0</v>
      </c>
      <c r="P404" s="120">
        <f t="shared" si="447"/>
        <v>0</v>
      </c>
      <c r="Q404" s="120">
        <f t="shared" si="447"/>
        <v>0</v>
      </c>
      <c r="R404" s="120">
        <f t="shared" si="447"/>
        <v>0</v>
      </c>
      <c r="S404" s="120">
        <f t="shared" si="447"/>
        <v>0</v>
      </c>
      <c r="T404" s="120">
        <f t="shared" si="447"/>
        <v>-14055967.791575229</v>
      </c>
      <c r="U404" s="120">
        <f t="shared" si="447"/>
        <v>-13135328.853126857</v>
      </c>
      <c r="V404" s="120">
        <f t="shared" si="447"/>
        <v>-12121317.805045297</v>
      </c>
      <c r="W404" s="120">
        <f t="shared" si="447"/>
        <v>-11117829.500475712</v>
      </c>
      <c r="X404" s="120">
        <f t="shared" si="447"/>
        <v>-10184707.996251281</v>
      </c>
      <c r="Y404" s="120">
        <f t="shared" si="447"/>
        <v>-9121194.840434473</v>
      </c>
      <c r="Z404" s="120">
        <f t="shared" si="447"/>
        <v>-7652309.9159564646</v>
      </c>
      <c r="AA404" s="120">
        <f t="shared" si="447"/>
        <v>-6025483.8963674381</v>
      </c>
      <c r="AB404" s="120">
        <f t="shared" si="447"/>
        <v>-4464928.3046824373</v>
      </c>
      <c r="AC404" s="120">
        <f t="shared" si="447"/>
        <v>-3219326.9772909847</v>
      </c>
      <c r="AD404" s="120">
        <f t="shared" si="447"/>
        <v>-1928668.1944913962</v>
      </c>
      <c r="AE404" s="120">
        <f t="shared" si="447"/>
        <v>-751171.01173311088</v>
      </c>
      <c r="AF404" s="120">
        <f t="shared" si="447"/>
        <v>13152080.695775144</v>
      </c>
      <c r="AG404" s="120">
        <f t="shared" si="447"/>
        <v>12190283.441923205</v>
      </c>
      <c r="AH404" s="120">
        <f t="shared" si="447"/>
        <v>11071390.14240393</v>
      </c>
      <c r="AI404" s="120">
        <f t="shared" si="447"/>
        <v>9998729.6239364129</v>
      </c>
      <c r="AJ404" s="120">
        <f t="shared" ref="AJ404:BO404" si="448">SUM(AJ13,AJ31,AJ39,AJ47,AJ54,AJ62,AJ70,AJ221,AJ228,AJ235,AJ243,AJ258,AJ265,AJ273,AJ22,AJ251)</f>
        <v>9006540.2944740485</v>
      </c>
      <c r="AK404" s="120">
        <f t="shared" si="448"/>
        <v>7934059.5309596332</v>
      </c>
      <c r="AL404" s="120">
        <f t="shared" si="448"/>
        <v>6606621.9038906191</v>
      </c>
      <c r="AM404" s="120">
        <f t="shared" si="448"/>
        <v>5172233.0558231529</v>
      </c>
      <c r="AN404" s="120">
        <f t="shared" si="448"/>
        <v>3734876.5710652554</v>
      </c>
      <c r="AO404" s="120">
        <f t="shared" si="448"/>
        <v>2482773.5844162372</v>
      </c>
      <c r="AP404" s="120">
        <f t="shared" si="448"/>
        <v>1271230.9576475006</v>
      </c>
      <c r="AQ404" s="120">
        <f t="shared" si="448"/>
        <v>262841.98329358076</v>
      </c>
      <c r="AR404" s="120">
        <f t="shared" si="448"/>
        <v>13521723.016341472</v>
      </c>
      <c r="AS404" s="120">
        <f t="shared" si="448"/>
        <v>12594704.74957649</v>
      </c>
      <c r="AT404" s="120">
        <f t="shared" si="448"/>
        <v>11606351.256262548</v>
      </c>
      <c r="AU404" s="120">
        <f t="shared" si="448"/>
        <v>10575376.610200405</v>
      </c>
      <c r="AV404" s="120">
        <f t="shared" si="448"/>
        <v>9649081.7336371765</v>
      </c>
      <c r="AW404" s="120">
        <f t="shared" si="448"/>
        <v>8549398.22848792</v>
      </c>
      <c r="AX404" s="120">
        <f t="shared" si="448"/>
        <v>7413653.0144367786</v>
      </c>
      <c r="AY404" s="120">
        <f t="shared" si="448"/>
        <v>5795270.9802416759</v>
      </c>
      <c r="AZ404" s="120">
        <f t="shared" si="448"/>
        <v>4191561.6302416762</v>
      </c>
      <c r="BA404" s="120">
        <f t="shared" si="448"/>
        <v>2839305.3102416759</v>
      </c>
      <c r="BB404" s="120">
        <f t="shared" si="448"/>
        <v>1521845.0702416757</v>
      </c>
      <c r="BC404" s="120">
        <f t="shared" si="448"/>
        <v>405933.34024167585</v>
      </c>
      <c r="BD404" s="120">
        <f t="shared" si="448"/>
        <v>19066914.695852693</v>
      </c>
      <c r="BE404" s="120">
        <f t="shared" si="448"/>
        <v>17688880.010705866</v>
      </c>
      <c r="BF404" s="120">
        <f t="shared" si="448"/>
        <v>16220673.344986558</v>
      </c>
      <c r="BG404" s="120">
        <f t="shared" si="448"/>
        <v>14681118.685505455</v>
      </c>
      <c r="BH404" s="120">
        <f t="shared" si="448"/>
        <v>13283294.573114339</v>
      </c>
      <c r="BI404" s="120">
        <f t="shared" si="448"/>
        <v>11665463.736655155</v>
      </c>
      <c r="BJ404" s="120">
        <f t="shared" si="448"/>
        <v>9821684.4929340314</v>
      </c>
      <c r="BK404" s="120">
        <f t="shared" si="448"/>
        <v>7583146.4487886047</v>
      </c>
      <c r="BL404" s="120">
        <f t="shared" si="448"/>
        <v>5530794.2487886045</v>
      </c>
      <c r="BM404" s="120">
        <f t="shared" si="448"/>
        <v>3568771.7787886043</v>
      </c>
      <c r="BN404" s="120">
        <f t="shared" si="448"/>
        <v>1724545.4787886043</v>
      </c>
      <c r="BO404" s="120">
        <f t="shared" si="448"/>
        <v>128662.16878860455</v>
      </c>
      <c r="BP404" s="120">
        <f t="shared" ref="BP404:CM404" si="449">SUM(BP13,BP31,BP39,BP47,BP54,BP62,BP70,BP221,BP228,BP235,BP243,BP258,BP265,BP273,BP22,BP251)</f>
        <v>-2943829.2896513199</v>
      </c>
      <c r="BQ404" s="120">
        <f t="shared" si="449"/>
        <v>-2848785.9896513168</v>
      </c>
      <c r="BR404" s="120">
        <f t="shared" si="449"/>
        <v>-2747040.9696513177</v>
      </c>
      <c r="BS404" s="120">
        <f t="shared" si="449"/>
        <v>-2646847.1796513172</v>
      </c>
      <c r="BT404" s="120">
        <f t="shared" si="449"/>
        <v>-2534764.1796513172</v>
      </c>
      <c r="BU404" s="120">
        <f t="shared" si="449"/>
        <v>-2257265.4696513177</v>
      </c>
      <c r="BV404" s="120">
        <f t="shared" si="449"/>
        <v>-1826168.2996513185</v>
      </c>
      <c r="BW404" s="120">
        <f t="shared" si="449"/>
        <v>-1160365.3996513172</v>
      </c>
      <c r="BX404" s="120">
        <f t="shared" si="449"/>
        <v>-572775.82965131744</v>
      </c>
      <c r="BY404" s="120">
        <f t="shared" si="449"/>
        <v>105876.4303486826</v>
      </c>
      <c r="BZ404" s="120">
        <f t="shared" si="449"/>
        <v>574165.08034868259</v>
      </c>
      <c r="CA404" s="120">
        <f t="shared" si="449"/>
        <v>810163.50489223201</v>
      </c>
      <c r="CB404" s="120">
        <f t="shared" si="449"/>
        <v>15470309.675279954</v>
      </c>
      <c r="CC404" s="120">
        <f t="shared" si="449"/>
        <v>14363435.895783257</v>
      </c>
      <c r="CD404" s="120">
        <f t="shared" si="449"/>
        <v>13307911.612969562</v>
      </c>
      <c r="CE404" s="120">
        <f t="shared" si="449"/>
        <v>12178424.903955264</v>
      </c>
      <c r="CF404" s="120">
        <f t="shared" si="449"/>
        <v>11078828.460171603</v>
      </c>
      <c r="CG404" s="120">
        <f t="shared" si="449"/>
        <v>9750108.1774991397</v>
      </c>
      <c r="CH404" s="120">
        <f t="shared" si="449"/>
        <v>8472322.0651930012</v>
      </c>
      <c r="CI404" s="120">
        <f t="shared" si="449"/>
        <v>6951241.6239929283</v>
      </c>
      <c r="CJ404" s="120">
        <f t="shared" si="449"/>
        <v>5351726.1185255423</v>
      </c>
      <c r="CK404" s="120">
        <f t="shared" si="449"/>
        <v>3914087.3142077532</v>
      </c>
      <c r="CL404" s="120">
        <f t="shared" si="449"/>
        <v>2406196.8887641882</v>
      </c>
      <c r="CM404" s="120">
        <f t="shared" si="449"/>
        <v>1089478.2171312624</v>
      </c>
    </row>
    <row r="405" spans="1:91" ht="12" thickBot="1" x14ac:dyDescent="0.25">
      <c r="A405" s="39" t="s">
        <v>284</v>
      </c>
      <c r="D405" s="121">
        <f t="shared" ref="D405:AI405" si="450">D403-D404</f>
        <v>0</v>
      </c>
      <c r="E405" s="121">
        <f t="shared" si="450"/>
        <v>0</v>
      </c>
      <c r="F405" s="121">
        <f t="shared" si="450"/>
        <v>0</v>
      </c>
      <c r="G405" s="121">
        <f t="shared" si="450"/>
        <v>0</v>
      </c>
      <c r="H405" s="121">
        <f t="shared" si="450"/>
        <v>0</v>
      </c>
      <c r="I405" s="121">
        <f t="shared" si="450"/>
        <v>0</v>
      </c>
      <c r="J405" s="121">
        <f t="shared" si="450"/>
        <v>-1059806.4328660099</v>
      </c>
      <c r="K405" s="121">
        <f t="shared" si="450"/>
        <v>-2656999.3762602592</v>
      </c>
      <c r="L405" s="121">
        <f t="shared" si="450"/>
        <v>-3160368.3017349476</v>
      </c>
      <c r="M405" s="121">
        <f t="shared" si="450"/>
        <v>-8772013.9952380266</v>
      </c>
      <c r="N405" s="121">
        <f t="shared" si="450"/>
        <v>-10458746.097180951</v>
      </c>
      <c r="O405" s="121">
        <f t="shared" si="450"/>
        <v>-15079686.300326034</v>
      </c>
      <c r="P405" s="121">
        <f t="shared" si="450"/>
        <v>-11825170.386513367</v>
      </c>
      <c r="Q405" s="121">
        <f t="shared" si="450"/>
        <v>-7377166.9217203157</v>
      </c>
      <c r="R405" s="121">
        <f t="shared" si="450"/>
        <v>-3101554.4394587427</v>
      </c>
      <c r="S405" s="121">
        <f t="shared" si="450"/>
        <v>2856600.891854336</v>
      </c>
      <c r="T405" s="121">
        <f t="shared" si="450"/>
        <v>21084749.887324475</v>
      </c>
      <c r="U405" s="121">
        <f t="shared" si="450"/>
        <v>24189408.420395065</v>
      </c>
      <c r="V405" s="121">
        <f t="shared" si="450"/>
        <v>22513363.917437598</v>
      </c>
      <c r="W405" s="121">
        <f t="shared" si="450"/>
        <v>21982162.298596345</v>
      </c>
      <c r="X405" s="121">
        <f t="shared" si="450"/>
        <v>24127688.526427254</v>
      </c>
      <c r="Y405" s="121">
        <f t="shared" si="450"/>
        <v>24158631.953202724</v>
      </c>
      <c r="Z405" s="121">
        <f t="shared" si="450"/>
        <v>23105817.35728373</v>
      </c>
      <c r="AA405" s="121">
        <f t="shared" si="450"/>
        <v>25917730.955741122</v>
      </c>
      <c r="AB405" s="121">
        <f t="shared" si="450"/>
        <v>32584746.43599274</v>
      </c>
      <c r="AC405" s="121">
        <f t="shared" si="450"/>
        <v>44587729.241102725</v>
      </c>
      <c r="AD405" s="121">
        <f t="shared" si="450"/>
        <v>40189811.696194187</v>
      </c>
      <c r="AE405" s="121">
        <f t="shared" si="450"/>
        <v>45873906.64151223</v>
      </c>
      <c r="AF405" s="121">
        <f t="shared" si="450"/>
        <v>33240430.257176414</v>
      </c>
      <c r="AG405" s="121">
        <f t="shared" si="450"/>
        <v>34253732.642096102</v>
      </c>
      <c r="AH405" s="121">
        <f t="shared" si="450"/>
        <v>30475404.642262019</v>
      </c>
      <c r="AI405" s="121">
        <f t="shared" si="450"/>
        <v>29073453.804450572</v>
      </c>
      <c r="AJ405" s="121">
        <f t="shared" ref="AJ405:BO405" si="451">AJ403-AJ404</f>
        <v>30805932.350010775</v>
      </c>
      <c r="AK405" s="121">
        <f t="shared" si="451"/>
        <v>29846559.730529521</v>
      </c>
      <c r="AL405" s="121">
        <f t="shared" si="451"/>
        <v>26385344.478373878</v>
      </c>
      <c r="AM405" s="121">
        <f t="shared" si="451"/>
        <v>25592897.724717848</v>
      </c>
      <c r="AN405" s="121">
        <f t="shared" si="451"/>
        <v>29022447.580915868</v>
      </c>
      <c r="AO405" s="121">
        <f t="shared" si="451"/>
        <v>37285376.757145837</v>
      </c>
      <c r="AP405" s="121">
        <f t="shared" si="451"/>
        <v>44575769.759175666</v>
      </c>
      <c r="AQ405" s="121">
        <f t="shared" si="451"/>
        <v>54963047.595247567</v>
      </c>
      <c r="AR405" s="121">
        <f t="shared" si="451"/>
        <v>31893765.759443946</v>
      </c>
      <c r="AS405" s="121">
        <f t="shared" si="451"/>
        <v>35226356.493548945</v>
      </c>
      <c r="AT405" s="121">
        <f t="shared" si="451"/>
        <v>34446964.696937643</v>
      </c>
      <c r="AU405" s="121">
        <f t="shared" si="451"/>
        <v>33120656.200464919</v>
      </c>
      <c r="AV405" s="121">
        <f t="shared" si="451"/>
        <v>35430082.739569873</v>
      </c>
      <c r="AW405" s="121">
        <f t="shared" si="451"/>
        <v>32771154.947711889</v>
      </c>
      <c r="AX405" s="121">
        <f t="shared" si="451"/>
        <v>36925755.936314851</v>
      </c>
      <c r="AY405" s="121">
        <f t="shared" si="451"/>
        <v>31650734.919306133</v>
      </c>
      <c r="AZ405" s="121">
        <f t="shared" si="451"/>
        <v>30418835.389306128</v>
      </c>
      <c r="BA405" s="121">
        <f t="shared" si="451"/>
        <v>36415807.989306122</v>
      </c>
      <c r="BB405" s="121">
        <f t="shared" si="451"/>
        <v>40583246.089306131</v>
      </c>
      <c r="BC405" s="121">
        <f t="shared" si="451"/>
        <v>47168139.789306127</v>
      </c>
      <c r="BD405" s="121">
        <f t="shared" si="451"/>
        <v>16528557.904735517</v>
      </c>
      <c r="BE405" s="121">
        <f t="shared" si="451"/>
        <v>18591405.274984717</v>
      </c>
      <c r="BF405" s="121">
        <f t="shared" si="451"/>
        <v>17350319.001786865</v>
      </c>
      <c r="BG405" s="121">
        <f t="shared" si="451"/>
        <v>14187446.021953711</v>
      </c>
      <c r="BH405" s="121">
        <f t="shared" si="451"/>
        <v>15098064.127933193</v>
      </c>
      <c r="BI405" s="121">
        <f t="shared" si="451"/>
        <v>10817178.264771743</v>
      </c>
      <c r="BJ405" s="121">
        <f t="shared" si="451"/>
        <v>9013083.8206929136</v>
      </c>
      <c r="BK405" s="121">
        <f t="shared" si="451"/>
        <v>5923852.209541521</v>
      </c>
      <c r="BL405" s="121">
        <f t="shared" si="451"/>
        <v>13063203.114740049</v>
      </c>
      <c r="BM405" s="121">
        <f t="shared" si="451"/>
        <v>11237559.448884185</v>
      </c>
      <c r="BN405" s="121">
        <f t="shared" si="451"/>
        <v>10906501.961171929</v>
      </c>
      <c r="BO405" s="121">
        <f t="shared" si="451"/>
        <v>8368315.3271040544</v>
      </c>
      <c r="BP405" s="121">
        <f t="shared" ref="BP405:CM405" si="452">BP403-BP404</f>
        <v>5383553.3939808402</v>
      </c>
      <c r="BQ405" s="121">
        <f t="shared" si="452"/>
        <v>5640025.155752264</v>
      </c>
      <c r="BR405" s="121">
        <f t="shared" si="452"/>
        <v>3353605.4553932352</v>
      </c>
      <c r="BS405" s="121">
        <f t="shared" si="452"/>
        <v>4199938.0265506059</v>
      </c>
      <c r="BT405" s="121">
        <f t="shared" si="452"/>
        <v>7355000.5186452903</v>
      </c>
      <c r="BU405" s="121">
        <f t="shared" si="452"/>
        <v>5643578.1538469587</v>
      </c>
      <c r="BV405" s="121">
        <f t="shared" si="452"/>
        <v>10779752.176256275</v>
      </c>
      <c r="BW405" s="121">
        <f t="shared" si="452"/>
        <v>18509276.949959006</v>
      </c>
      <c r="BX405" s="121">
        <f t="shared" si="452"/>
        <v>25587544.387935676</v>
      </c>
      <c r="BY405" s="121">
        <f t="shared" si="452"/>
        <v>15837145.044691866</v>
      </c>
      <c r="BZ405" s="121">
        <f t="shared" si="452"/>
        <v>17010848.74625729</v>
      </c>
      <c r="CA405" s="121">
        <f t="shared" si="452"/>
        <v>19720704.18120569</v>
      </c>
      <c r="CB405" s="121">
        <f t="shared" si="452"/>
        <v>6840384.7071740534</v>
      </c>
      <c r="CC405" s="121">
        <f t="shared" si="452"/>
        <v>7376216.2436990775</v>
      </c>
      <c r="CD405" s="121">
        <f t="shared" si="452"/>
        <v>10741166.663223084</v>
      </c>
      <c r="CE405" s="121">
        <f t="shared" si="452"/>
        <v>9992312.8112948816</v>
      </c>
      <c r="CF405" s="121">
        <f t="shared" si="452"/>
        <v>11074904.025818434</v>
      </c>
      <c r="CG405" s="121">
        <f t="shared" si="452"/>
        <v>8271566.4745784644</v>
      </c>
      <c r="CH405" s="121">
        <f t="shared" si="452"/>
        <v>15804766.267088294</v>
      </c>
      <c r="CI405" s="121">
        <f t="shared" si="452"/>
        <v>19564965.008091055</v>
      </c>
      <c r="CJ405" s="121">
        <f t="shared" si="452"/>
        <v>19564965.008091059</v>
      </c>
      <c r="CK405" s="121">
        <f t="shared" si="452"/>
        <v>19564965.008091062</v>
      </c>
      <c r="CL405" s="121">
        <f t="shared" si="452"/>
        <v>19564965.008091059</v>
      </c>
      <c r="CM405" s="121">
        <f t="shared" si="452"/>
        <v>19564965.008091062</v>
      </c>
    </row>
    <row r="406" spans="1:91" ht="12" thickTop="1" x14ac:dyDescent="0.2">
      <c r="BT406" s="107"/>
      <c r="BU406" s="107"/>
      <c r="BV406" s="107"/>
      <c r="BX406" s="107"/>
      <c r="BY406" s="107"/>
      <c r="BZ406" s="107"/>
      <c r="CA406" s="107"/>
      <c r="CB406" s="107"/>
      <c r="CC406" s="107"/>
      <c r="CD406" s="107"/>
      <c r="CE406" s="107"/>
      <c r="CF406" s="107"/>
      <c r="CG406" s="107"/>
      <c r="CH406" s="107"/>
      <c r="CI406" s="107"/>
    </row>
    <row r="407" spans="1:91" x14ac:dyDescent="0.2">
      <c r="B407" s="87" t="s">
        <v>431</v>
      </c>
    </row>
    <row r="422" spans="2:91" x14ac:dyDescent="0.2">
      <c r="B422" s="123"/>
      <c r="CL422" s="25"/>
      <c r="CM422" s="25"/>
    </row>
    <row r="423" spans="2:91" x14ac:dyDescent="0.2">
      <c r="B423" s="124"/>
      <c r="CL423" s="25"/>
      <c r="CM423" s="25"/>
    </row>
    <row r="424" spans="2:91" x14ac:dyDescent="0.2">
      <c r="B424" s="124"/>
      <c r="CL424" s="25"/>
      <c r="CM424" s="25"/>
    </row>
  </sheetData>
  <printOptions horizontalCentered="1"/>
  <pageMargins left="0.45" right="0.45" top="0.75" bottom="0.75" header="0.3" footer="0.3"/>
  <pageSetup scale="10" fitToHeight="20" orientation="portrait" blackAndWhite="1" horizontalDpi="1200" verticalDpi="1200" r:id="rId1"/>
  <headerFooter>
    <oddFooter>&amp;R&amp;F
&amp;A</oddFooter>
  </headerFooter>
  <customProperties>
    <customPr name="_pios_id" r:id="rId2"/>
  </customPropertie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J80"/>
  <sheetViews>
    <sheetView topLeftCell="A19" zoomScaleNormal="100" workbookViewId="0">
      <selection activeCell="I43" sqref="I43"/>
    </sheetView>
  </sheetViews>
  <sheetFormatPr defaultColWidth="9.140625" defaultRowHeight="11.25" x14ac:dyDescent="0.2"/>
  <cols>
    <col min="1" max="1" width="6.140625" style="87" bestFit="1" customWidth="1"/>
    <col min="2" max="2" width="2.7109375" style="87" customWidth="1"/>
    <col min="3" max="3" width="52.42578125" style="87" customWidth="1"/>
    <col min="4" max="4" width="12" style="87" bestFit="1" customWidth="1"/>
    <col min="5" max="5" width="10.7109375" style="87" bestFit="1" customWidth="1"/>
    <col min="6" max="6" width="2" style="87" customWidth="1"/>
    <col min="7" max="7" width="9.5703125" style="87" customWidth="1"/>
    <col min="8" max="8" width="47.7109375" style="87" customWidth="1"/>
    <col min="9" max="9" width="12" style="87" bestFit="1" customWidth="1"/>
    <col min="10" max="10" width="10.7109375" style="87" bestFit="1" customWidth="1"/>
    <col min="11" max="16384" width="9.140625" style="87"/>
  </cols>
  <sheetData>
    <row r="1" spans="1:10" ht="15" x14ac:dyDescent="0.25">
      <c r="A1" s="576" t="s">
        <v>0</v>
      </c>
      <c r="B1" s="576"/>
      <c r="C1" s="576"/>
      <c r="D1" s="576"/>
      <c r="E1" s="576"/>
      <c r="F1" s="564"/>
      <c r="G1" s="564"/>
      <c r="H1" s="564"/>
      <c r="I1" s="564"/>
      <c r="J1" s="564"/>
    </row>
    <row r="2" spans="1:10" ht="15" x14ac:dyDescent="0.25">
      <c r="A2" s="552" t="str">
        <f>'Delivery Rate Change Calc'!A2:H2</f>
        <v>2020 Electric Decoupling Filing</v>
      </c>
      <c r="B2" s="552"/>
      <c r="C2" s="552"/>
      <c r="D2" s="552"/>
      <c r="E2" s="552"/>
      <c r="F2" s="579"/>
      <c r="G2" s="579"/>
      <c r="H2" s="579"/>
      <c r="I2" s="579"/>
      <c r="J2" s="579"/>
    </row>
    <row r="3" spans="1:10" ht="15" x14ac:dyDescent="0.25">
      <c r="A3" s="576" t="s">
        <v>408</v>
      </c>
      <c r="B3" s="576"/>
      <c r="C3" s="576"/>
      <c r="D3" s="576"/>
      <c r="E3" s="576"/>
      <c r="F3" s="564"/>
      <c r="G3" s="564"/>
      <c r="H3" s="564"/>
      <c r="I3" s="564"/>
      <c r="J3" s="564"/>
    </row>
    <row r="4" spans="1:10" ht="15" x14ac:dyDescent="0.25">
      <c r="A4" s="552" t="str">
        <f>'Delivery Rate Change Calc'!A4:H4</f>
        <v>Proposed Effective May 1, 2020</v>
      </c>
      <c r="B4" s="552"/>
      <c r="C4" s="552"/>
      <c r="D4" s="552"/>
      <c r="E4" s="552"/>
      <c r="F4" s="579"/>
      <c r="G4" s="579"/>
      <c r="H4" s="579"/>
      <c r="I4" s="579"/>
      <c r="J4" s="579"/>
    </row>
    <row r="5" spans="1:10" ht="15" x14ac:dyDescent="0.25">
      <c r="A5" s="7"/>
      <c r="B5" s="7"/>
      <c r="C5" s="7"/>
      <c r="D5" s="7"/>
      <c r="E5" s="7"/>
      <c r="F5" s="257"/>
      <c r="G5" s="257"/>
      <c r="H5" s="257"/>
      <c r="I5" s="257"/>
      <c r="J5" s="257"/>
    </row>
    <row r="6" spans="1:10" ht="15" x14ac:dyDescent="0.25">
      <c r="A6" s="13"/>
      <c r="B6" s="13"/>
      <c r="C6" s="13"/>
      <c r="D6" s="577" t="s">
        <v>363</v>
      </c>
      <c r="E6" s="578"/>
      <c r="F6" s="254"/>
      <c r="G6" s="254"/>
      <c r="H6" s="254"/>
      <c r="I6" s="577" t="s">
        <v>95</v>
      </c>
      <c r="J6" s="578"/>
    </row>
    <row r="7" spans="1:10" x14ac:dyDescent="0.2">
      <c r="A7" s="12"/>
      <c r="B7" s="12"/>
      <c r="C7" s="12"/>
      <c r="D7" s="259" t="s">
        <v>174</v>
      </c>
      <c r="E7" s="259" t="s">
        <v>174</v>
      </c>
      <c r="F7" s="13"/>
      <c r="G7" s="13"/>
      <c r="H7" s="13"/>
      <c r="I7" s="259" t="s">
        <v>174</v>
      </c>
      <c r="J7" s="259" t="s">
        <v>174</v>
      </c>
    </row>
    <row r="8" spans="1:10" ht="22.5" x14ac:dyDescent="0.2">
      <c r="A8" s="125" t="s">
        <v>58</v>
      </c>
      <c r="B8" s="125"/>
      <c r="C8" s="126"/>
      <c r="D8" s="229">
        <v>43921</v>
      </c>
      <c r="E8" s="229">
        <f t="shared" ref="E8" si="0">EDATE(D8,1)</f>
        <v>43951</v>
      </c>
      <c r="F8" s="255"/>
      <c r="G8" s="255"/>
      <c r="H8" s="255"/>
      <c r="I8" s="338">
        <f>D8</f>
        <v>43921</v>
      </c>
      <c r="J8" s="338">
        <f>E8</f>
        <v>43951</v>
      </c>
    </row>
    <row r="9" spans="1:10" x14ac:dyDescent="0.2">
      <c r="A9" s="95">
        <v>1</v>
      </c>
      <c r="B9" s="127" t="s">
        <v>181</v>
      </c>
      <c r="G9" s="127" t="s">
        <v>181</v>
      </c>
    </row>
    <row r="10" spans="1:10" x14ac:dyDescent="0.2">
      <c r="A10" s="95">
        <f>A9+1</f>
        <v>2</v>
      </c>
      <c r="B10" s="95"/>
      <c r="C10" s="87" t="s">
        <v>111</v>
      </c>
      <c r="D10" s="128">
        <f>'F2019 Forecast'!B8</f>
        <v>1048952146</v>
      </c>
      <c r="E10" s="128">
        <f>'F2019 Forecast'!C8</f>
        <v>864439423</v>
      </c>
      <c r="F10" s="128"/>
      <c r="G10" s="95"/>
      <c r="H10" s="87" t="s">
        <v>111</v>
      </c>
      <c r="I10" s="128">
        <f>'F2019 Forecast'!B8</f>
        <v>1048952146</v>
      </c>
      <c r="J10" s="128">
        <f>'F2019 Forecast'!C8</f>
        <v>864439423</v>
      </c>
    </row>
    <row r="11" spans="1:10" x14ac:dyDescent="0.2">
      <c r="A11" s="95">
        <f t="shared" ref="A11:A74" si="1">A10+1</f>
        <v>3</v>
      </c>
      <c r="B11" s="95"/>
      <c r="C11" s="12" t="s">
        <v>175</v>
      </c>
      <c r="D11" s="253">
        <f>'Schedule 7'!G28</f>
        <v>7.6800000000000002E-4</v>
      </c>
      <c r="E11" s="252">
        <f>D11</f>
        <v>7.6800000000000002E-4</v>
      </c>
      <c r="F11" s="252"/>
      <c r="G11" s="95"/>
      <c r="H11" s="12" t="s">
        <v>175</v>
      </c>
      <c r="I11" s="253">
        <f>'FPC Sch 7'!G26</f>
        <v>-1.47E-4</v>
      </c>
      <c r="J11" s="252">
        <f>I11</f>
        <v>-1.47E-4</v>
      </c>
    </row>
    <row r="12" spans="1:10" x14ac:dyDescent="0.2">
      <c r="A12" s="95">
        <f t="shared" si="1"/>
        <v>4</v>
      </c>
      <c r="B12" s="95"/>
      <c r="C12" s="12" t="s">
        <v>176</v>
      </c>
      <c r="D12" s="129">
        <f>D10*D11</f>
        <v>805595.24812800006</v>
      </c>
      <c r="E12" s="129">
        <f>E10*E11</f>
        <v>663889.47686399997</v>
      </c>
      <c r="F12" s="256"/>
      <c r="G12" s="95"/>
      <c r="H12" s="12" t="s">
        <v>176</v>
      </c>
      <c r="I12" s="129">
        <f>I10*I11</f>
        <v>-154195.96546199999</v>
      </c>
      <c r="J12" s="129">
        <f>J10*J11</f>
        <v>-127072.595181</v>
      </c>
    </row>
    <row r="13" spans="1:10" x14ac:dyDescent="0.2">
      <c r="A13" s="95">
        <f t="shared" si="1"/>
        <v>5</v>
      </c>
      <c r="B13" s="95"/>
      <c r="C13" s="12"/>
      <c r="G13" s="95"/>
      <c r="H13" s="12"/>
    </row>
    <row r="14" spans="1:10" x14ac:dyDescent="0.2">
      <c r="A14" s="95">
        <f t="shared" si="1"/>
        <v>6</v>
      </c>
      <c r="B14" s="95"/>
      <c r="C14" s="12" t="s">
        <v>177</v>
      </c>
      <c r="D14" s="130">
        <f>'2017 GRC Conversion Factor'!$E$19</f>
        <v>0.95238599999999995</v>
      </c>
      <c r="E14" s="39">
        <f>$D$14</f>
        <v>0.95238599999999995</v>
      </c>
      <c r="F14" s="130"/>
      <c r="G14" s="95"/>
      <c r="H14" s="12" t="s">
        <v>177</v>
      </c>
      <c r="I14" s="39">
        <f t="shared" ref="I14:J14" si="2">$D$14</f>
        <v>0.95238599999999995</v>
      </c>
      <c r="J14" s="39">
        <f t="shared" si="2"/>
        <v>0.95238599999999995</v>
      </c>
    </row>
    <row r="15" spans="1:10" x14ac:dyDescent="0.2">
      <c r="A15" s="95">
        <f t="shared" si="1"/>
        <v>7</v>
      </c>
      <c r="B15" s="95"/>
      <c r="C15" s="12"/>
      <c r="G15" s="95"/>
      <c r="H15" s="12"/>
    </row>
    <row r="16" spans="1:10" x14ac:dyDescent="0.2">
      <c r="A16" s="95">
        <f t="shared" si="1"/>
        <v>8</v>
      </c>
      <c r="B16" s="95"/>
      <c r="C16" s="12" t="s">
        <v>178</v>
      </c>
      <c r="D16" s="129">
        <f>D12*D14</f>
        <v>767237.63598363346</v>
      </c>
      <c r="E16" s="129">
        <f>E12*E14</f>
        <v>632279.04331259744</v>
      </c>
      <c r="F16" s="256"/>
      <c r="G16" s="95"/>
      <c r="H16" s="12" t="s">
        <v>178</v>
      </c>
      <c r="I16" s="129">
        <f>I12*I14</f>
        <v>-146854.07876249231</v>
      </c>
      <c r="J16" s="129">
        <f>J12*J14</f>
        <v>-121022.16063405186</v>
      </c>
    </row>
    <row r="17" spans="1:10" x14ac:dyDescent="0.2">
      <c r="A17" s="95">
        <f t="shared" si="1"/>
        <v>9</v>
      </c>
      <c r="B17" s="95"/>
      <c r="G17" s="95"/>
    </row>
    <row r="18" spans="1:10" x14ac:dyDescent="0.2">
      <c r="A18" s="95">
        <f t="shared" si="1"/>
        <v>10</v>
      </c>
      <c r="B18" s="127" t="s">
        <v>182</v>
      </c>
      <c r="G18" s="127" t="s">
        <v>182</v>
      </c>
    </row>
    <row r="19" spans="1:10" x14ac:dyDescent="0.2">
      <c r="A19" s="95">
        <f t="shared" si="1"/>
        <v>11</v>
      </c>
      <c r="B19" s="95"/>
      <c r="C19" s="87" t="s">
        <v>111</v>
      </c>
      <c r="D19" s="128">
        <f>'F2019 Forecast'!B10</f>
        <v>261584673</v>
      </c>
      <c r="E19" s="128">
        <f>'F2019 Forecast'!C10</f>
        <v>232206988</v>
      </c>
      <c r="F19" s="128"/>
      <c r="G19" s="95"/>
      <c r="H19" s="87" t="s">
        <v>111</v>
      </c>
      <c r="I19" s="128">
        <f>'F2019 Forecast'!B10</f>
        <v>261584673</v>
      </c>
      <c r="J19" s="128">
        <f>'F2019 Forecast'!C10</f>
        <v>232206988</v>
      </c>
    </row>
    <row r="20" spans="1:10" x14ac:dyDescent="0.2">
      <c r="A20" s="95">
        <f t="shared" si="1"/>
        <v>12</v>
      </c>
      <c r="B20" s="95"/>
      <c r="C20" s="12" t="s">
        <v>175</v>
      </c>
      <c r="D20" s="253">
        <f>'Schedule 8&amp;24'!G28</f>
        <v>1.9759999999999999E-3</v>
      </c>
      <c r="E20" s="252">
        <f>D20</f>
        <v>1.9759999999999999E-3</v>
      </c>
      <c r="F20" s="252"/>
      <c r="G20" s="95"/>
      <c r="H20" s="12" t="s">
        <v>175</v>
      </c>
      <c r="I20" s="253">
        <f>'FPC Sch 8&amp;24'!G26</f>
        <v>8.4099999999999995E-4</v>
      </c>
      <c r="J20" s="252">
        <f>I20</f>
        <v>8.4099999999999995E-4</v>
      </c>
    </row>
    <row r="21" spans="1:10" x14ac:dyDescent="0.2">
      <c r="A21" s="95">
        <f t="shared" si="1"/>
        <v>13</v>
      </c>
      <c r="B21" s="95"/>
      <c r="C21" s="12" t="s">
        <v>176</v>
      </c>
      <c r="D21" s="129">
        <f>D19*D20</f>
        <v>516891.31384799996</v>
      </c>
      <c r="E21" s="129">
        <f>E19*E20</f>
        <v>458841.00828799995</v>
      </c>
      <c r="F21" s="256"/>
      <c r="G21" s="95"/>
      <c r="H21" s="12" t="s">
        <v>176</v>
      </c>
      <c r="I21" s="129">
        <f>I19*I20</f>
        <v>219992.709993</v>
      </c>
      <c r="J21" s="129">
        <f>J19*J20</f>
        <v>195286.07690799999</v>
      </c>
    </row>
    <row r="22" spans="1:10" x14ac:dyDescent="0.2">
      <c r="A22" s="95">
        <f t="shared" si="1"/>
        <v>14</v>
      </c>
      <c r="B22" s="95"/>
      <c r="C22" s="12"/>
      <c r="G22" s="95"/>
      <c r="H22" s="12"/>
    </row>
    <row r="23" spans="1:10" x14ac:dyDescent="0.2">
      <c r="A23" s="95">
        <f t="shared" si="1"/>
        <v>15</v>
      </c>
      <c r="B23" s="95"/>
      <c r="C23" s="12" t="s">
        <v>177</v>
      </c>
      <c r="D23" s="39">
        <f>$D$14</f>
        <v>0.95238599999999995</v>
      </c>
      <c r="E23" s="39">
        <f>$D$14</f>
        <v>0.95238599999999995</v>
      </c>
      <c r="F23" s="130"/>
      <c r="G23" s="95"/>
      <c r="H23" s="12" t="s">
        <v>177</v>
      </c>
      <c r="I23" s="39">
        <f>$D$14</f>
        <v>0.95238599999999995</v>
      </c>
      <c r="J23" s="39">
        <f>$D$14</f>
        <v>0.95238599999999995</v>
      </c>
    </row>
    <row r="24" spans="1:10" x14ac:dyDescent="0.2">
      <c r="A24" s="95">
        <f t="shared" si="1"/>
        <v>16</v>
      </c>
      <c r="B24" s="95"/>
      <c r="C24" s="12"/>
      <c r="G24" s="95"/>
      <c r="H24" s="12"/>
    </row>
    <row r="25" spans="1:10" x14ac:dyDescent="0.2">
      <c r="A25" s="95">
        <f t="shared" si="1"/>
        <v>17</v>
      </c>
      <c r="B25" s="95"/>
      <c r="C25" s="12" t="s">
        <v>178</v>
      </c>
      <c r="D25" s="129">
        <f>D21*D23</f>
        <v>492280.05083044129</v>
      </c>
      <c r="E25" s="129">
        <f>E21*E23</f>
        <v>436993.75251937512</v>
      </c>
      <c r="F25" s="256"/>
      <c r="G25" s="95"/>
      <c r="H25" s="12" t="s">
        <v>178</v>
      </c>
      <c r="I25" s="129">
        <f>I21*I23</f>
        <v>209517.97709939329</v>
      </c>
      <c r="J25" s="129">
        <f>J21*J23</f>
        <v>185987.72564210248</v>
      </c>
    </row>
    <row r="26" spans="1:10" x14ac:dyDescent="0.2">
      <c r="A26" s="95">
        <f t="shared" si="1"/>
        <v>18</v>
      </c>
    </row>
    <row r="27" spans="1:10" x14ac:dyDescent="0.2">
      <c r="A27" s="95">
        <f t="shared" si="1"/>
        <v>19</v>
      </c>
      <c r="B27" s="127" t="s">
        <v>183</v>
      </c>
      <c r="G27" s="127" t="s">
        <v>183</v>
      </c>
    </row>
    <row r="28" spans="1:10" x14ac:dyDescent="0.2">
      <c r="A28" s="95">
        <f t="shared" si="1"/>
        <v>20</v>
      </c>
      <c r="B28" s="95"/>
      <c r="C28" s="87" t="s">
        <v>111</v>
      </c>
      <c r="D28" s="128">
        <f>'F2019 Forecast'!B23</f>
        <v>269309497</v>
      </c>
      <c r="E28" s="128">
        <f>'F2019 Forecast'!C23</f>
        <v>251628999</v>
      </c>
      <c r="F28" s="128"/>
      <c r="G28" s="95"/>
      <c r="H28" s="87" t="s">
        <v>111</v>
      </c>
      <c r="I28" s="128">
        <f>'F2019 Forecast'!B23</f>
        <v>269309497</v>
      </c>
      <c r="J28" s="128">
        <f>'F2019 Forecast'!C23</f>
        <v>251628999</v>
      </c>
    </row>
    <row r="29" spans="1:10" x14ac:dyDescent="0.2">
      <c r="A29" s="95">
        <f t="shared" si="1"/>
        <v>21</v>
      </c>
      <c r="B29" s="95"/>
      <c r="C29" s="12" t="s">
        <v>175</v>
      </c>
      <c r="D29" s="253">
        <f>'Schedule 7A,11,25,29,35,43'!G28</f>
        <v>4.8299999999999998E-4</v>
      </c>
      <c r="E29" s="252">
        <f>D29</f>
        <v>4.8299999999999998E-4</v>
      </c>
      <c r="F29" s="252"/>
      <c r="G29" s="95"/>
      <c r="H29" s="12" t="s">
        <v>175</v>
      </c>
      <c r="I29" s="253">
        <f>'FPC Sch 7A,11,25,29,35,43'!G26</f>
        <v>-1.14E-3</v>
      </c>
      <c r="J29" s="252">
        <f>I29</f>
        <v>-1.14E-3</v>
      </c>
    </row>
    <row r="30" spans="1:10" x14ac:dyDescent="0.2">
      <c r="A30" s="95">
        <f t="shared" si="1"/>
        <v>22</v>
      </c>
      <c r="B30" s="95"/>
      <c r="C30" s="12" t="s">
        <v>176</v>
      </c>
      <c r="D30" s="129">
        <f>D28*D29</f>
        <v>130076.48705099999</v>
      </c>
      <c r="E30" s="129">
        <f>E28*E29</f>
        <v>121536.80651699999</v>
      </c>
      <c r="F30" s="256"/>
      <c r="G30" s="95"/>
      <c r="H30" s="12" t="s">
        <v>176</v>
      </c>
      <c r="I30" s="129">
        <f>I28*I29</f>
        <v>-307012.82657999999</v>
      </c>
      <c r="J30" s="129">
        <f>J28*J29</f>
        <v>-286857.05885999999</v>
      </c>
    </row>
    <row r="31" spans="1:10" x14ac:dyDescent="0.2">
      <c r="A31" s="95">
        <f t="shared" si="1"/>
        <v>23</v>
      </c>
      <c r="B31" s="95"/>
      <c r="C31" s="12"/>
      <c r="G31" s="95"/>
      <c r="H31" s="12"/>
    </row>
    <row r="32" spans="1:10" x14ac:dyDescent="0.2">
      <c r="A32" s="95">
        <f t="shared" si="1"/>
        <v>24</v>
      </c>
      <c r="B32" s="95"/>
      <c r="C32" s="12" t="s">
        <v>177</v>
      </c>
      <c r="D32" s="39">
        <f t="shared" ref="D32:E32" si="3">$D$14</f>
        <v>0.95238599999999995</v>
      </c>
      <c r="E32" s="39">
        <f t="shared" si="3"/>
        <v>0.95238599999999995</v>
      </c>
      <c r="F32" s="130"/>
      <c r="G32" s="95"/>
      <c r="H32" s="12" t="s">
        <v>177</v>
      </c>
      <c r="I32" s="39">
        <f t="shared" ref="I32:J32" si="4">$D$14</f>
        <v>0.95238599999999995</v>
      </c>
      <c r="J32" s="39">
        <f t="shared" si="4"/>
        <v>0.95238599999999995</v>
      </c>
    </row>
    <row r="33" spans="1:10" x14ac:dyDescent="0.2">
      <c r="A33" s="95">
        <f t="shared" si="1"/>
        <v>25</v>
      </c>
      <c r="B33" s="95"/>
      <c r="C33" s="12"/>
      <c r="G33" s="95"/>
      <c r="H33" s="12"/>
    </row>
    <row r="34" spans="1:10" x14ac:dyDescent="0.2">
      <c r="A34" s="95">
        <f t="shared" si="1"/>
        <v>26</v>
      </c>
      <c r="B34" s="95"/>
      <c r="C34" s="12" t="s">
        <v>178</v>
      </c>
      <c r="D34" s="129">
        <f>D30*D32</f>
        <v>123883.02519655367</v>
      </c>
      <c r="E34" s="129">
        <f>E30*E32</f>
        <v>115749.95301149954</v>
      </c>
      <c r="F34" s="256"/>
      <c r="G34" s="95"/>
      <c r="H34" s="12" t="s">
        <v>178</v>
      </c>
      <c r="I34" s="129">
        <f>I30*I32</f>
        <v>-292394.71785521985</v>
      </c>
      <c r="J34" s="129">
        <f>J30*J32</f>
        <v>-273198.64685943996</v>
      </c>
    </row>
    <row r="35" spans="1:10" x14ac:dyDescent="0.2">
      <c r="A35" s="95">
        <f t="shared" si="1"/>
        <v>27</v>
      </c>
    </row>
    <row r="36" spans="1:10" x14ac:dyDescent="0.2">
      <c r="A36" s="95">
        <f t="shared" si="1"/>
        <v>28</v>
      </c>
      <c r="B36" s="127" t="s">
        <v>430</v>
      </c>
      <c r="G36" s="428" t="s">
        <v>445</v>
      </c>
      <c r="H36" s="422"/>
    </row>
    <row r="37" spans="1:10" x14ac:dyDescent="0.2">
      <c r="A37" s="95">
        <f t="shared" si="1"/>
        <v>29</v>
      </c>
      <c r="B37" s="95"/>
      <c r="C37" s="87" t="s">
        <v>111</v>
      </c>
      <c r="D37" s="128">
        <f>'F2019 Forecast'!B16+'F2019 Forecast'!B20</f>
        <v>55317200</v>
      </c>
      <c r="E37" s="128">
        <f>'F2019 Forecast'!C16+'F2019 Forecast'!$C$20</f>
        <v>52526940</v>
      </c>
      <c r="F37" s="128"/>
      <c r="G37" s="95"/>
      <c r="H37" s="87" t="s">
        <v>111</v>
      </c>
      <c r="I37" s="128">
        <f>'F2019 Forecast'!B16</f>
        <v>12299171</v>
      </c>
      <c r="J37" s="128">
        <f>'F2019 Forecast'!C16</f>
        <v>11684692</v>
      </c>
    </row>
    <row r="38" spans="1:10" x14ac:dyDescent="0.2">
      <c r="A38" s="95">
        <f t="shared" si="1"/>
        <v>30</v>
      </c>
      <c r="B38" s="95"/>
      <c r="C38" s="12" t="s">
        <v>175</v>
      </c>
      <c r="D38" s="253">
        <f>'Schedule 40'!G28</f>
        <v>1.7849999999999997E-3</v>
      </c>
      <c r="E38" s="252">
        <f>D38</f>
        <v>1.7849999999999997E-3</v>
      </c>
      <c r="F38" s="252"/>
      <c r="G38" s="95"/>
      <c r="H38" s="12" t="s">
        <v>175</v>
      </c>
      <c r="I38" s="253">
        <f>'FPC Sch 40'!G28</f>
        <v>2.3970000000000003E-3</v>
      </c>
      <c r="J38" s="252">
        <f>I38</f>
        <v>2.3970000000000003E-3</v>
      </c>
    </row>
    <row r="39" spans="1:10" x14ac:dyDescent="0.2">
      <c r="A39" s="95">
        <f t="shared" si="1"/>
        <v>31</v>
      </c>
      <c r="B39" s="95"/>
      <c r="C39" s="12" t="s">
        <v>176</v>
      </c>
      <c r="D39" s="129">
        <f>D37*D38</f>
        <v>98741.20199999999</v>
      </c>
      <c r="E39" s="129">
        <f>E37*E38</f>
        <v>93760.587899999984</v>
      </c>
      <c r="F39" s="256"/>
      <c r="G39" s="95"/>
      <c r="H39" s="12" t="s">
        <v>176</v>
      </c>
      <c r="I39" s="129">
        <f>I37*I38</f>
        <v>29481.112887000003</v>
      </c>
      <c r="J39" s="129">
        <f>J37*J38</f>
        <v>28008.206724000003</v>
      </c>
    </row>
    <row r="40" spans="1:10" x14ac:dyDescent="0.2">
      <c r="A40" s="95">
        <f t="shared" si="1"/>
        <v>32</v>
      </c>
      <c r="B40" s="95"/>
      <c r="C40" s="12"/>
      <c r="G40" s="95"/>
      <c r="H40" s="12"/>
    </row>
    <row r="41" spans="1:10" x14ac:dyDescent="0.2">
      <c r="A41" s="95">
        <f t="shared" si="1"/>
        <v>33</v>
      </c>
      <c r="B41" s="95"/>
      <c r="C41" s="12" t="s">
        <v>177</v>
      </c>
      <c r="D41" s="39">
        <f t="shared" ref="D41:E41" si="5">$D$14</f>
        <v>0.95238599999999995</v>
      </c>
      <c r="E41" s="39">
        <f t="shared" si="5"/>
        <v>0.95238599999999995</v>
      </c>
      <c r="F41" s="130"/>
      <c r="G41" s="95"/>
      <c r="H41" s="12" t="s">
        <v>177</v>
      </c>
      <c r="I41" s="39">
        <f t="shared" ref="I41:J41" si="6">$D$14</f>
        <v>0.95238599999999995</v>
      </c>
      <c r="J41" s="39">
        <f t="shared" si="6"/>
        <v>0.95238599999999995</v>
      </c>
    </row>
    <row r="42" spans="1:10" x14ac:dyDescent="0.2">
      <c r="A42" s="95">
        <f t="shared" si="1"/>
        <v>34</v>
      </c>
      <c r="B42" s="95"/>
      <c r="C42" s="12"/>
      <c r="G42" s="95"/>
      <c r="H42" s="12"/>
    </row>
    <row r="43" spans="1:10" x14ac:dyDescent="0.2">
      <c r="A43" s="95">
        <f t="shared" si="1"/>
        <v>35</v>
      </c>
      <c r="B43" s="95"/>
      <c r="C43" s="12" t="s">
        <v>178</v>
      </c>
      <c r="D43" s="129">
        <f>D39*D41</f>
        <v>94039.738407971992</v>
      </c>
      <c r="E43" s="129">
        <f>E39*E41</f>
        <v>89296.271267729375</v>
      </c>
      <c r="F43" s="256"/>
      <c r="G43" s="95"/>
      <c r="H43" s="12" t="s">
        <v>178</v>
      </c>
      <c r="I43" s="129">
        <f>I39*I41</f>
        <v>28077.399177998384</v>
      </c>
      <c r="J43" s="129">
        <f>J39*J41</f>
        <v>26674.623969043467</v>
      </c>
    </row>
    <row r="44" spans="1:10" x14ac:dyDescent="0.2">
      <c r="A44" s="95">
        <f t="shared" si="1"/>
        <v>36</v>
      </c>
    </row>
    <row r="45" spans="1:10" x14ac:dyDescent="0.2">
      <c r="A45" s="95">
        <f t="shared" si="1"/>
        <v>37</v>
      </c>
      <c r="B45" s="127" t="s">
        <v>184</v>
      </c>
      <c r="G45" s="428" t="s">
        <v>459</v>
      </c>
      <c r="H45" s="422"/>
    </row>
    <row r="46" spans="1:10" x14ac:dyDescent="0.2">
      <c r="A46" s="95">
        <f t="shared" si="1"/>
        <v>38</v>
      </c>
      <c r="B46" s="95"/>
      <c r="C46" s="87" t="s">
        <v>113</v>
      </c>
      <c r="D46" s="128">
        <f>'F2019 Forecast'!B28</f>
        <v>360888</v>
      </c>
      <c r="E46" s="128">
        <f>'F2019 Forecast'!C28</f>
        <v>348705</v>
      </c>
      <c r="F46" s="128"/>
      <c r="G46" s="95"/>
      <c r="H46" s="87" t="s">
        <v>111</v>
      </c>
      <c r="I46" s="128">
        <f>'F2019 Forecast'!$B$20</f>
        <v>43018029</v>
      </c>
      <c r="J46" s="128">
        <f>'F2019 Forecast'!$C$20</f>
        <v>40842248</v>
      </c>
    </row>
    <row r="47" spans="1:10" x14ac:dyDescent="0.2">
      <c r="A47" s="95">
        <f t="shared" si="1"/>
        <v>39</v>
      </c>
      <c r="B47" s="95"/>
      <c r="C47" s="12" t="s">
        <v>180</v>
      </c>
      <c r="D47" s="325">
        <f>'Schedule 12&amp;26'!G28</f>
        <v>0.37</v>
      </c>
      <c r="E47" s="122">
        <f>D47</f>
        <v>0.37</v>
      </c>
      <c r="F47" s="252"/>
      <c r="G47" s="95"/>
      <c r="H47" s="12" t="s">
        <v>175</v>
      </c>
      <c r="I47" s="253">
        <f>I38</f>
        <v>2.3970000000000003E-3</v>
      </c>
      <c r="J47" s="252">
        <f>I47</f>
        <v>2.3970000000000003E-3</v>
      </c>
    </row>
    <row r="48" spans="1:10" x14ac:dyDescent="0.2">
      <c r="A48" s="95">
        <f t="shared" si="1"/>
        <v>40</v>
      </c>
      <c r="B48" s="95"/>
      <c r="C48" s="12" t="s">
        <v>176</v>
      </c>
      <c r="D48" s="129">
        <f>D46*D47</f>
        <v>133528.56</v>
      </c>
      <c r="E48" s="129">
        <f>E46*E47</f>
        <v>129020.84999999999</v>
      </c>
      <c r="F48" s="256"/>
      <c r="G48" s="95"/>
      <c r="H48" s="12" t="s">
        <v>176</v>
      </c>
      <c r="I48" s="129">
        <f>I46*I47</f>
        <v>103114.21551300002</v>
      </c>
      <c r="J48" s="129">
        <f>J46*J47</f>
        <v>97898.868456000011</v>
      </c>
    </row>
    <row r="49" spans="1:10" x14ac:dyDescent="0.2">
      <c r="A49" s="95">
        <f t="shared" si="1"/>
        <v>41</v>
      </c>
      <c r="B49" s="95"/>
      <c r="C49" s="12"/>
      <c r="G49" s="95"/>
      <c r="H49" s="12"/>
    </row>
    <row r="50" spans="1:10" x14ac:dyDescent="0.2">
      <c r="A50" s="95">
        <f t="shared" si="1"/>
        <v>42</v>
      </c>
      <c r="B50" s="95"/>
      <c r="C50" s="12" t="s">
        <v>177</v>
      </c>
      <c r="D50" s="39">
        <f t="shared" ref="D50:E50" si="7">$D$14</f>
        <v>0.95238599999999995</v>
      </c>
      <c r="E50" s="39">
        <f t="shared" si="7"/>
        <v>0.95238599999999995</v>
      </c>
      <c r="F50" s="130"/>
      <c r="G50" s="95"/>
      <c r="H50" s="12" t="s">
        <v>177</v>
      </c>
      <c r="I50" s="39">
        <f t="shared" ref="I50:J50" si="8">$D$14</f>
        <v>0.95238599999999995</v>
      </c>
      <c r="J50" s="39">
        <f t="shared" si="8"/>
        <v>0.95238599999999995</v>
      </c>
    </row>
    <row r="51" spans="1:10" x14ac:dyDescent="0.2">
      <c r="A51" s="95">
        <f t="shared" si="1"/>
        <v>43</v>
      </c>
      <c r="B51" s="95"/>
      <c r="C51" s="12"/>
      <c r="G51" s="95"/>
      <c r="H51" s="12"/>
    </row>
    <row r="52" spans="1:10" x14ac:dyDescent="0.2">
      <c r="A52" s="95">
        <f t="shared" si="1"/>
        <v>44</v>
      </c>
      <c r="B52" s="95"/>
      <c r="C52" s="12" t="s">
        <v>178</v>
      </c>
      <c r="D52" s="129">
        <f>D48*D50</f>
        <v>127170.73114415999</v>
      </c>
      <c r="E52" s="129">
        <f>E48*E50</f>
        <v>122877.65124809998</v>
      </c>
      <c r="F52" s="256"/>
      <c r="G52" s="95"/>
      <c r="H52" s="12" t="s">
        <v>178</v>
      </c>
      <c r="I52" s="129">
        <f>I48*I50</f>
        <v>98204.535255564027</v>
      </c>
      <c r="J52" s="129">
        <f>J48*J50</f>
        <v>93237.511733336025</v>
      </c>
    </row>
    <row r="53" spans="1:10" x14ac:dyDescent="0.2">
      <c r="A53" s="95">
        <f t="shared" si="1"/>
        <v>45</v>
      </c>
    </row>
    <row r="54" spans="1:10" x14ac:dyDescent="0.2">
      <c r="A54" s="95">
        <f t="shared" si="1"/>
        <v>46</v>
      </c>
      <c r="B54" s="127" t="s">
        <v>185</v>
      </c>
      <c r="G54" s="127" t="s">
        <v>184</v>
      </c>
    </row>
    <row r="55" spans="1:10" x14ac:dyDescent="0.2">
      <c r="A55" s="95">
        <f t="shared" si="1"/>
        <v>47</v>
      </c>
      <c r="B55" s="95"/>
      <c r="C55" s="87" t="s">
        <v>179</v>
      </c>
      <c r="D55" s="128">
        <f>'F2019 Forecast'!B29</f>
        <v>277974</v>
      </c>
      <c r="E55" s="128">
        <f>'F2019 Forecast'!C29</f>
        <v>271453</v>
      </c>
      <c r="F55" s="128"/>
      <c r="G55" s="95"/>
      <c r="H55" s="87" t="s">
        <v>365</v>
      </c>
      <c r="I55" s="128">
        <f>'F2019 Forecast'!B12</f>
        <v>148807286</v>
      </c>
      <c r="J55" s="128">
        <f>'F2019 Forecast'!C12</f>
        <v>138522192</v>
      </c>
    </row>
    <row r="56" spans="1:10" x14ac:dyDescent="0.2">
      <c r="A56" s="95">
        <f t="shared" si="1"/>
        <v>48</v>
      </c>
      <c r="B56" s="95"/>
      <c r="C56" s="12" t="s">
        <v>180</v>
      </c>
      <c r="D56" s="325">
        <f>'Schedule 10&amp;31'!G28</f>
        <v>0.16</v>
      </c>
      <c r="E56" s="122">
        <f>D56</f>
        <v>0.16</v>
      </c>
      <c r="F56" s="252"/>
      <c r="G56" s="95"/>
      <c r="H56" s="12" t="s">
        <v>364</v>
      </c>
      <c r="I56" s="253">
        <f>'FPC Sch 12&amp;26'!G26</f>
        <v>-1.27E-4</v>
      </c>
      <c r="J56" s="252">
        <f>I56</f>
        <v>-1.27E-4</v>
      </c>
    </row>
    <row r="57" spans="1:10" x14ac:dyDescent="0.2">
      <c r="A57" s="95">
        <f t="shared" si="1"/>
        <v>49</v>
      </c>
      <c r="B57" s="95"/>
      <c r="C57" s="12" t="s">
        <v>176</v>
      </c>
      <c r="D57" s="129">
        <f>D55*D56</f>
        <v>44475.840000000004</v>
      </c>
      <c r="E57" s="129">
        <f>E55*E56</f>
        <v>43432.480000000003</v>
      </c>
      <c r="F57" s="256"/>
      <c r="G57" s="95"/>
      <c r="H57" s="12" t="s">
        <v>176</v>
      </c>
      <c r="I57" s="129">
        <f>I55*I56</f>
        <v>-18898.525322000001</v>
      </c>
      <c r="J57" s="129">
        <f>J55*J56</f>
        <v>-17592.318383999998</v>
      </c>
    </row>
    <row r="58" spans="1:10" x14ac:dyDescent="0.2">
      <c r="A58" s="95">
        <f t="shared" si="1"/>
        <v>50</v>
      </c>
      <c r="B58" s="95"/>
      <c r="C58" s="12"/>
      <c r="G58" s="95"/>
      <c r="H58" s="12"/>
    </row>
    <row r="59" spans="1:10" x14ac:dyDescent="0.2">
      <c r="A59" s="95">
        <f t="shared" si="1"/>
        <v>51</v>
      </c>
      <c r="B59" s="95"/>
      <c r="C59" s="12" t="s">
        <v>177</v>
      </c>
      <c r="D59" s="39">
        <f t="shared" ref="D59:E59" si="9">$D$14</f>
        <v>0.95238599999999995</v>
      </c>
      <c r="E59" s="39">
        <f t="shared" si="9"/>
        <v>0.95238599999999995</v>
      </c>
      <c r="F59" s="130"/>
      <c r="G59" s="95"/>
      <c r="H59" s="12" t="s">
        <v>177</v>
      </c>
      <c r="I59" s="39">
        <f t="shared" ref="I59:J59" si="10">$D$14</f>
        <v>0.95238599999999995</v>
      </c>
      <c r="J59" s="39">
        <f t="shared" si="10"/>
        <v>0.95238599999999995</v>
      </c>
    </row>
    <row r="60" spans="1:10" x14ac:dyDescent="0.2">
      <c r="A60" s="95">
        <f t="shared" si="1"/>
        <v>52</v>
      </c>
      <c r="B60" s="95"/>
      <c r="C60" s="12"/>
      <c r="G60" s="95"/>
      <c r="H60" s="12"/>
    </row>
    <row r="61" spans="1:10" x14ac:dyDescent="0.2">
      <c r="A61" s="95">
        <f t="shared" si="1"/>
        <v>53</v>
      </c>
      <c r="B61" s="95"/>
      <c r="C61" s="12" t="s">
        <v>178</v>
      </c>
      <c r="D61" s="129">
        <f>D57*D59</f>
        <v>42358.167354240002</v>
      </c>
      <c r="E61" s="129">
        <f>E57*E59</f>
        <v>41364.485897279999</v>
      </c>
      <c r="F61" s="256"/>
      <c r="G61" s="95"/>
      <c r="H61" s="12" t="s">
        <v>178</v>
      </c>
      <c r="I61" s="129">
        <f>I57*I59</f>
        <v>-17998.690937318293</v>
      </c>
      <c r="J61" s="129">
        <f>J57*J59</f>
        <v>-16754.677736464222</v>
      </c>
    </row>
    <row r="62" spans="1:10" x14ac:dyDescent="0.2">
      <c r="A62" s="95">
        <f t="shared" si="1"/>
        <v>54</v>
      </c>
    </row>
    <row r="63" spans="1:10" x14ac:dyDescent="0.2">
      <c r="A63" s="95">
        <f t="shared" si="1"/>
        <v>55</v>
      </c>
      <c r="B63" s="127" t="s">
        <v>186</v>
      </c>
      <c r="G63" s="127" t="s">
        <v>185</v>
      </c>
    </row>
    <row r="64" spans="1:10" x14ac:dyDescent="0.2">
      <c r="A64" s="95">
        <f t="shared" si="1"/>
        <v>56</v>
      </c>
      <c r="B64" s="95"/>
      <c r="C64" s="87" t="s">
        <v>111</v>
      </c>
      <c r="D64" s="128">
        <f>'F2019 Forecast'!B24</f>
        <v>54597794</v>
      </c>
      <c r="E64" s="128">
        <f>'F2019 Forecast'!C24</f>
        <v>49948540</v>
      </c>
      <c r="F64" s="128"/>
      <c r="G64" s="95"/>
      <c r="H64" s="87" t="s">
        <v>365</v>
      </c>
      <c r="I64" s="128">
        <f>'F2019 Forecast'!B14</f>
        <v>112436263</v>
      </c>
      <c r="J64" s="128">
        <f>'F2019 Forecast'!C14</f>
        <v>105494657</v>
      </c>
    </row>
    <row r="65" spans="1:10" x14ac:dyDescent="0.2">
      <c r="A65" s="95">
        <f t="shared" si="1"/>
        <v>57</v>
      </c>
      <c r="B65" s="95"/>
      <c r="C65" s="12" t="s">
        <v>175</v>
      </c>
      <c r="D65" s="253">
        <f>'Schedule 46&amp;49'!G14</f>
        <v>1.84E-4</v>
      </c>
      <c r="E65" s="252">
        <f>D65</f>
        <v>1.84E-4</v>
      </c>
      <c r="F65" s="252"/>
      <c r="G65" s="95"/>
      <c r="H65" s="12" t="s">
        <v>364</v>
      </c>
      <c r="I65" s="253">
        <f>'FPC Sch 10&amp;31'!G26</f>
        <v>-2.5399999999999999E-4</v>
      </c>
      <c r="J65" s="252">
        <f>I65</f>
        <v>-2.5399999999999999E-4</v>
      </c>
    </row>
    <row r="66" spans="1:10" x14ac:dyDescent="0.2">
      <c r="A66" s="95">
        <f t="shared" si="1"/>
        <v>58</v>
      </c>
      <c r="B66" s="95"/>
      <c r="C66" s="12" t="s">
        <v>176</v>
      </c>
      <c r="D66" s="129">
        <f>D64*D65</f>
        <v>10045.994096</v>
      </c>
      <c r="E66" s="129">
        <f>E64*E65</f>
        <v>9190.5313600000009</v>
      </c>
      <c r="F66" s="256"/>
      <c r="G66" s="95"/>
      <c r="H66" s="12" t="s">
        <v>176</v>
      </c>
      <c r="I66" s="129">
        <f>I64*I65</f>
        <v>-28558.810802</v>
      </c>
      <c r="J66" s="129">
        <f>J64*J65</f>
        <v>-26795.642877999999</v>
      </c>
    </row>
    <row r="67" spans="1:10" x14ac:dyDescent="0.2">
      <c r="A67" s="95">
        <f t="shared" si="1"/>
        <v>59</v>
      </c>
      <c r="B67" s="95"/>
      <c r="C67" s="12"/>
      <c r="G67" s="95"/>
      <c r="H67" s="12"/>
    </row>
    <row r="68" spans="1:10" x14ac:dyDescent="0.2">
      <c r="A68" s="95">
        <f t="shared" si="1"/>
        <v>60</v>
      </c>
      <c r="B68" s="95"/>
      <c r="C68" s="12" t="s">
        <v>177</v>
      </c>
      <c r="D68" s="39">
        <f t="shared" ref="D68:E68" si="11">$D$14</f>
        <v>0.95238599999999995</v>
      </c>
      <c r="E68" s="39">
        <f t="shared" si="11"/>
        <v>0.95238599999999995</v>
      </c>
      <c r="F68" s="130"/>
      <c r="G68" s="95"/>
      <c r="H68" s="12" t="s">
        <v>177</v>
      </c>
      <c r="I68" s="39">
        <f t="shared" ref="I68:J68" si="12">$D$14</f>
        <v>0.95238599999999995</v>
      </c>
      <c r="J68" s="39">
        <f t="shared" si="12"/>
        <v>0.95238599999999995</v>
      </c>
    </row>
    <row r="69" spans="1:10" x14ac:dyDescent="0.2">
      <c r="A69" s="95">
        <f t="shared" si="1"/>
        <v>61</v>
      </c>
      <c r="B69" s="95"/>
      <c r="C69" s="12"/>
      <c r="G69" s="95"/>
      <c r="H69" s="12"/>
    </row>
    <row r="70" spans="1:10" x14ac:dyDescent="0.2">
      <c r="A70" s="95">
        <f t="shared" si="1"/>
        <v>62</v>
      </c>
      <c r="B70" s="95"/>
      <c r="C70" s="12" t="s">
        <v>178</v>
      </c>
      <c r="D70" s="129">
        <f>D66*D68</f>
        <v>9567.6641331130559</v>
      </c>
      <c r="E70" s="129">
        <f>E66*E68</f>
        <v>8752.9333998249604</v>
      </c>
      <c r="F70" s="256"/>
      <c r="G70" s="95"/>
      <c r="H70" s="12" t="s">
        <v>178</v>
      </c>
      <c r="I70" s="129">
        <f>I66*I68</f>
        <v>-27199.01158447357</v>
      </c>
      <c r="J70" s="129">
        <f>J66*J68</f>
        <v>-25519.795138006906</v>
      </c>
    </row>
    <row r="71" spans="1:10" x14ac:dyDescent="0.2">
      <c r="A71" s="95">
        <f t="shared" si="1"/>
        <v>63</v>
      </c>
    </row>
    <row r="72" spans="1:10" x14ac:dyDescent="0.2">
      <c r="A72" s="95">
        <f t="shared" si="1"/>
        <v>64</v>
      </c>
      <c r="D72" s="196"/>
      <c r="G72" s="127" t="s">
        <v>186</v>
      </c>
    </row>
    <row r="73" spans="1:10" x14ac:dyDescent="0.2">
      <c r="A73" s="95">
        <f t="shared" si="1"/>
        <v>65</v>
      </c>
      <c r="G73" s="95"/>
      <c r="H73" s="87" t="s">
        <v>111</v>
      </c>
      <c r="I73" s="128">
        <f>'F2019 Forecast'!B24</f>
        <v>54597794</v>
      </c>
      <c r="J73" s="128">
        <f>'F2019 Forecast'!C24</f>
        <v>49948540</v>
      </c>
    </row>
    <row r="74" spans="1:10" x14ac:dyDescent="0.2">
      <c r="A74" s="95">
        <f t="shared" si="1"/>
        <v>66</v>
      </c>
      <c r="G74" s="95"/>
      <c r="H74" s="12" t="s">
        <v>175</v>
      </c>
      <c r="I74" s="253">
        <f>'FPC Sch 46&amp;49'!G14</f>
        <v>0</v>
      </c>
      <c r="J74" s="252">
        <f>I74</f>
        <v>0</v>
      </c>
    </row>
    <row r="75" spans="1:10" x14ac:dyDescent="0.2">
      <c r="A75" s="95">
        <f t="shared" ref="A75:A80" si="13">A74+1</f>
        <v>67</v>
      </c>
      <c r="G75" s="95"/>
      <c r="H75" s="12" t="s">
        <v>176</v>
      </c>
      <c r="I75" s="129">
        <f>I73*I74</f>
        <v>0</v>
      </c>
      <c r="J75" s="129">
        <f>J73*J74</f>
        <v>0</v>
      </c>
    </row>
    <row r="76" spans="1:10" x14ac:dyDescent="0.2">
      <c r="A76" s="95">
        <f t="shared" si="13"/>
        <v>68</v>
      </c>
      <c r="G76" s="95"/>
      <c r="H76" s="12"/>
    </row>
    <row r="77" spans="1:10" x14ac:dyDescent="0.2">
      <c r="A77" s="95">
        <f t="shared" si="13"/>
        <v>69</v>
      </c>
      <c r="G77" s="95"/>
      <c r="H77" s="12" t="s">
        <v>177</v>
      </c>
      <c r="I77" s="39">
        <f t="shared" ref="I77:J77" si="14">$D$14</f>
        <v>0.95238599999999995</v>
      </c>
      <c r="J77" s="39">
        <f t="shared" si="14"/>
        <v>0.95238599999999995</v>
      </c>
    </row>
    <row r="78" spans="1:10" x14ac:dyDescent="0.2">
      <c r="A78" s="95">
        <f t="shared" si="13"/>
        <v>70</v>
      </c>
      <c r="G78" s="95"/>
      <c r="H78" s="12"/>
    </row>
    <row r="79" spans="1:10" x14ac:dyDescent="0.2">
      <c r="A79" s="95">
        <f t="shared" si="13"/>
        <v>71</v>
      </c>
      <c r="G79" s="95"/>
      <c r="H79" s="12" t="s">
        <v>178</v>
      </c>
      <c r="I79" s="129">
        <f>I75*I77</f>
        <v>0</v>
      </c>
      <c r="J79" s="129">
        <f>J75*J77</f>
        <v>0</v>
      </c>
    </row>
    <row r="80" spans="1:10" x14ac:dyDescent="0.2">
      <c r="A80" s="95">
        <f t="shared" si="13"/>
        <v>72</v>
      </c>
      <c r="C80" s="87" t="s">
        <v>431</v>
      </c>
    </row>
  </sheetData>
  <mergeCells count="6">
    <mergeCell ref="I6:J6"/>
    <mergeCell ref="D6:E6"/>
    <mergeCell ref="A1:J1"/>
    <mergeCell ref="A2:J2"/>
    <mergeCell ref="A3:J3"/>
    <mergeCell ref="A4:J4"/>
  </mergeCells>
  <printOptions horizontalCentered="1"/>
  <pageMargins left="0.45" right="0.45" top="0.75" bottom="0.75" header="0.3" footer="0.3"/>
  <pageSetup scale="60" orientation="portrait" blackAndWhite="1" r:id="rId1"/>
  <headerFooter>
    <oddFooter>&amp;R&amp;F
&amp;A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8"/>
  <sheetViews>
    <sheetView workbookViewId="0">
      <selection activeCell="F11" sqref="F11"/>
    </sheetView>
  </sheetViews>
  <sheetFormatPr defaultRowHeight="11.25" x14ac:dyDescent="0.2"/>
  <cols>
    <col min="1" max="1" width="5.28515625" style="87" customWidth="1"/>
    <col min="2" max="2" width="51.5703125" style="87" bestFit="1" customWidth="1"/>
    <col min="3" max="3" width="16.140625" style="87" bestFit="1" customWidth="1"/>
    <col min="4" max="4" width="12" style="87" bestFit="1" customWidth="1"/>
    <col min="5" max="5" width="10.7109375" style="87" bestFit="1" customWidth="1"/>
    <col min="6" max="6" width="12" style="87" bestFit="1" customWidth="1"/>
    <col min="7" max="16384" width="9.140625" style="87"/>
  </cols>
  <sheetData>
    <row r="1" spans="1:13" x14ac:dyDescent="0.2">
      <c r="A1" s="551" t="s">
        <v>0</v>
      </c>
      <c r="B1" s="551"/>
      <c r="C1" s="551"/>
      <c r="D1" s="551"/>
      <c r="E1" s="551"/>
      <c r="F1" s="551"/>
      <c r="G1" s="27"/>
      <c r="H1" s="4"/>
      <c r="I1" s="4"/>
      <c r="J1" s="4"/>
      <c r="K1" s="4"/>
      <c r="L1" s="4"/>
      <c r="M1" s="4"/>
    </row>
    <row r="2" spans="1:13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552"/>
      <c r="G2" s="27"/>
      <c r="H2" s="4"/>
      <c r="I2" s="4"/>
      <c r="J2" s="4"/>
      <c r="K2" s="4"/>
      <c r="L2" s="4"/>
      <c r="M2" s="4"/>
    </row>
    <row r="3" spans="1:13" x14ac:dyDescent="0.2">
      <c r="A3" s="551" t="s">
        <v>535</v>
      </c>
      <c r="B3" s="551"/>
      <c r="C3" s="551"/>
      <c r="D3" s="551"/>
      <c r="E3" s="551"/>
      <c r="F3" s="551"/>
      <c r="G3" s="27"/>
      <c r="H3" s="4"/>
      <c r="I3" s="4"/>
      <c r="J3" s="4"/>
      <c r="K3" s="4"/>
      <c r="L3" s="4"/>
      <c r="M3" s="4"/>
    </row>
    <row r="4" spans="1:13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552"/>
      <c r="G4" s="27"/>
      <c r="H4" s="4"/>
      <c r="I4" s="4"/>
      <c r="J4" s="4"/>
      <c r="K4" s="4"/>
      <c r="L4" s="4"/>
      <c r="M4" s="4"/>
    </row>
    <row r="5" spans="1:13" x14ac:dyDescent="0.2">
      <c r="A5" s="12"/>
      <c r="B5" s="12"/>
      <c r="C5" s="12"/>
      <c r="D5" s="12"/>
      <c r="E5" s="12"/>
      <c r="F5" s="12"/>
      <c r="G5" s="12"/>
    </row>
    <row r="6" spans="1:13" x14ac:dyDescent="0.2">
      <c r="A6" s="12"/>
      <c r="B6" s="12"/>
      <c r="C6" s="12"/>
      <c r="D6" s="12"/>
      <c r="E6" s="12"/>
      <c r="F6" s="12"/>
      <c r="G6" s="12"/>
    </row>
    <row r="7" spans="1:13" x14ac:dyDescent="0.2">
      <c r="A7" s="8" t="s">
        <v>2</v>
      </c>
      <c r="B7" s="12"/>
      <c r="C7" s="12"/>
      <c r="D7" s="12"/>
      <c r="E7" s="416" t="s">
        <v>3</v>
      </c>
      <c r="F7" s="416" t="s">
        <v>4</v>
      </c>
      <c r="G7" s="12"/>
    </row>
    <row r="8" spans="1:13" x14ac:dyDescent="0.2">
      <c r="A8" s="311" t="s">
        <v>5</v>
      </c>
      <c r="B8" s="397"/>
      <c r="C8" s="311" t="s">
        <v>6</v>
      </c>
      <c r="D8" s="311" t="s">
        <v>79</v>
      </c>
      <c r="E8" s="311">
        <v>40</v>
      </c>
      <c r="F8" s="311" t="s">
        <v>438</v>
      </c>
      <c r="G8" s="12"/>
    </row>
    <row r="9" spans="1:13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2"/>
    </row>
    <row r="10" spans="1:13" x14ac:dyDescent="0.2">
      <c r="A10" s="13">
        <v>1</v>
      </c>
      <c r="B10" s="14"/>
      <c r="C10" s="13"/>
      <c r="D10" s="13"/>
      <c r="E10" s="13"/>
      <c r="F10" s="13"/>
      <c r="G10" s="12"/>
    </row>
    <row r="11" spans="1:13" x14ac:dyDescent="0.2">
      <c r="A11" s="13">
        <f t="shared" ref="A11:A41" si="0">A10+1</f>
        <v>2</v>
      </c>
      <c r="B11" s="12" t="s">
        <v>577</v>
      </c>
      <c r="C11" s="512"/>
      <c r="D11" s="534">
        <f>SUM(E11:F11)</f>
        <v>44455864.219999999</v>
      </c>
      <c r="E11" s="535">
        <f>'SCH 40 - 2018 Billed Revenue'!D21</f>
        <v>13050009.17</v>
      </c>
      <c r="F11" s="535">
        <f>'SCH 40 - 2018 Billed Revenue'!D22</f>
        <v>31405855.050000001</v>
      </c>
      <c r="G11" s="12"/>
    </row>
    <row r="12" spans="1:13" x14ac:dyDescent="0.2">
      <c r="A12" s="13">
        <f t="shared" si="0"/>
        <v>3</v>
      </c>
      <c r="B12" s="12"/>
      <c r="C12" s="13"/>
      <c r="D12" s="13"/>
      <c r="E12" s="12"/>
      <c r="F12" s="12"/>
      <c r="G12" s="12"/>
    </row>
    <row r="13" spans="1:13" x14ac:dyDescent="0.2">
      <c r="A13" s="13">
        <f t="shared" si="0"/>
        <v>4</v>
      </c>
      <c r="B13" s="12" t="s">
        <v>515</v>
      </c>
      <c r="C13" s="91" t="s">
        <v>516</v>
      </c>
      <c r="D13" s="58">
        <f>SUM(E13:F13)</f>
        <v>1</v>
      </c>
      <c r="E13" s="536">
        <f>ROUND(E11/D11,4)</f>
        <v>0.29349999999999998</v>
      </c>
      <c r="F13" s="536">
        <f>ROUND(F11/D11,4)</f>
        <v>0.70650000000000002</v>
      </c>
      <c r="G13" s="12"/>
    </row>
    <row r="14" spans="1:13" x14ac:dyDescent="0.2">
      <c r="A14" s="13">
        <f t="shared" si="0"/>
        <v>5</v>
      </c>
      <c r="B14" s="12"/>
      <c r="C14" s="91"/>
      <c r="D14" s="91"/>
      <c r="E14" s="21"/>
      <c r="F14" s="21"/>
      <c r="G14" s="12"/>
    </row>
    <row r="15" spans="1:13" x14ac:dyDescent="0.2">
      <c r="A15" s="13">
        <f t="shared" si="0"/>
        <v>6</v>
      </c>
      <c r="B15" s="406" t="s">
        <v>517</v>
      </c>
      <c r="C15" s="91"/>
      <c r="D15" s="91"/>
      <c r="E15" s="21"/>
      <c r="F15" s="21"/>
      <c r="G15" s="12"/>
    </row>
    <row r="16" spans="1:13" x14ac:dyDescent="0.2">
      <c r="A16" s="13">
        <f t="shared" si="0"/>
        <v>7</v>
      </c>
      <c r="B16" s="12" t="s">
        <v>539</v>
      </c>
      <c r="C16" s="13" t="s">
        <v>215</v>
      </c>
      <c r="D16" s="312">
        <f>'Electric Account Balance'!BW243</f>
        <v>66995.943179740003</v>
      </c>
      <c r="E16" s="62"/>
      <c r="F16" s="62"/>
      <c r="G16" s="12"/>
    </row>
    <row r="17" spans="1:7" x14ac:dyDescent="0.2">
      <c r="A17" s="13">
        <f t="shared" si="0"/>
        <v>8</v>
      </c>
      <c r="D17" s="426"/>
      <c r="E17" s="362"/>
      <c r="F17" s="362"/>
      <c r="G17" s="12"/>
    </row>
    <row r="18" spans="1:7" x14ac:dyDescent="0.2">
      <c r="A18" s="13">
        <f t="shared" si="0"/>
        <v>9</v>
      </c>
      <c r="B18" s="12" t="s">
        <v>518</v>
      </c>
      <c r="C18" s="91" t="s">
        <v>519</v>
      </c>
      <c r="D18" s="424">
        <f>SUM(E18:F18)</f>
        <v>66995.943179740003</v>
      </c>
      <c r="E18" s="424">
        <f>D16*$E$13</f>
        <v>19663.309323253688</v>
      </c>
      <c r="F18" s="424">
        <f>D16*$F$13</f>
        <v>47332.633856486311</v>
      </c>
      <c r="G18" s="12"/>
    </row>
    <row r="19" spans="1:7" x14ac:dyDescent="0.2">
      <c r="A19" s="13">
        <f t="shared" si="0"/>
        <v>10</v>
      </c>
      <c r="B19" s="12"/>
      <c r="C19" s="91"/>
      <c r="D19" s="423"/>
      <c r="E19" s="424"/>
      <c r="F19" s="424"/>
      <c r="G19" s="12"/>
    </row>
    <row r="20" spans="1:7" x14ac:dyDescent="0.2">
      <c r="A20" s="13">
        <f t="shared" si="0"/>
        <v>11</v>
      </c>
      <c r="B20" s="12" t="s">
        <v>538</v>
      </c>
      <c r="C20" s="13" t="s">
        <v>215</v>
      </c>
      <c r="D20" s="312">
        <f>'Electric Account Balance'!BW306</f>
        <v>2784489.89</v>
      </c>
      <c r="E20" s="62"/>
      <c r="F20" s="62"/>
      <c r="G20" s="12"/>
    </row>
    <row r="21" spans="1:7" x14ac:dyDescent="0.2">
      <c r="A21" s="13">
        <f t="shared" si="0"/>
        <v>12</v>
      </c>
      <c r="D21" s="426"/>
      <c r="E21" s="362"/>
      <c r="F21" s="362"/>
      <c r="G21" s="12"/>
    </row>
    <row r="22" spans="1:7" x14ac:dyDescent="0.2">
      <c r="A22" s="13">
        <f t="shared" si="0"/>
        <v>13</v>
      </c>
      <c r="B22" s="12" t="s">
        <v>520</v>
      </c>
      <c r="C22" s="91" t="s">
        <v>521</v>
      </c>
      <c r="D22" s="424">
        <f>SUM(E22:F22)</f>
        <v>2784489.89</v>
      </c>
      <c r="E22" s="424">
        <f>D20*$E$13</f>
        <v>817247.78271499998</v>
      </c>
      <c r="F22" s="424">
        <f>D20*$F$13</f>
        <v>1967242.1072850002</v>
      </c>
      <c r="G22" s="12"/>
    </row>
    <row r="23" spans="1:7" x14ac:dyDescent="0.2">
      <c r="A23" s="13">
        <f t="shared" si="0"/>
        <v>14</v>
      </c>
      <c r="B23" s="12"/>
      <c r="C23" s="13"/>
      <c r="D23" s="423"/>
      <c r="E23" s="62"/>
      <c r="F23" s="62"/>
      <c r="G23" s="12"/>
    </row>
    <row r="24" spans="1:7" x14ac:dyDescent="0.2">
      <c r="A24" s="13">
        <f t="shared" si="0"/>
        <v>15</v>
      </c>
      <c r="B24" s="12" t="s">
        <v>537</v>
      </c>
      <c r="C24" s="13" t="s">
        <v>215</v>
      </c>
      <c r="D24" s="312">
        <f>'Electric Account Balance'!BW368</f>
        <v>65483.140000000007</v>
      </c>
      <c r="E24" s="62"/>
      <c r="F24" s="62"/>
      <c r="G24" s="12"/>
    </row>
    <row r="25" spans="1:7" x14ac:dyDescent="0.2">
      <c r="A25" s="13">
        <f t="shared" si="0"/>
        <v>16</v>
      </c>
      <c r="D25" s="362"/>
      <c r="E25" s="362"/>
      <c r="F25" s="362"/>
      <c r="G25" s="12"/>
    </row>
    <row r="26" spans="1:7" x14ac:dyDescent="0.2">
      <c r="A26" s="13">
        <f t="shared" si="0"/>
        <v>17</v>
      </c>
      <c r="B26" s="12" t="s">
        <v>522</v>
      </c>
      <c r="C26" s="91" t="s">
        <v>523</v>
      </c>
      <c r="D26" s="424">
        <f>SUM(E26:F26)</f>
        <v>65483.14</v>
      </c>
      <c r="E26" s="424">
        <f>D24*$E$13</f>
        <v>19219.301589999999</v>
      </c>
      <c r="F26" s="424">
        <f>D24*$F$13</f>
        <v>46263.838410000004</v>
      </c>
      <c r="G26" s="12"/>
    </row>
    <row r="27" spans="1:7" x14ac:dyDescent="0.2">
      <c r="A27" s="13">
        <f>A26+1</f>
        <v>18</v>
      </c>
      <c r="B27" s="12"/>
      <c r="C27" s="13"/>
      <c r="D27" s="312"/>
      <c r="E27" s="62"/>
      <c r="F27" s="62"/>
      <c r="G27" s="12"/>
    </row>
    <row r="28" spans="1:7" x14ac:dyDescent="0.2">
      <c r="A28" s="13">
        <f t="shared" si="0"/>
        <v>19</v>
      </c>
      <c r="B28" s="406" t="s">
        <v>152</v>
      </c>
      <c r="C28" s="13" t="s">
        <v>524</v>
      </c>
      <c r="D28" s="96">
        <f>'2017 GRC Conversion Factor'!E19</f>
        <v>0.95238599999999995</v>
      </c>
      <c r="E28" s="425"/>
      <c r="F28" s="425"/>
      <c r="G28" s="12"/>
    </row>
    <row r="29" spans="1:7" x14ac:dyDescent="0.2">
      <c r="A29" s="13">
        <f t="shared" si="0"/>
        <v>20</v>
      </c>
      <c r="B29" s="12"/>
      <c r="C29" s="13"/>
      <c r="D29" s="312"/>
      <c r="E29" s="62"/>
      <c r="F29" s="62"/>
      <c r="G29" s="12"/>
    </row>
    <row r="30" spans="1:7" x14ac:dyDescent="0.2">
      <c r="A30" s="13">
        <f t="shared" si="0"/>
        <v>21</v>
      </c>
      <c r="B30" s="406" t="s">
        <v>525</v>
      </c>
      <c r="C30" s="91"/>
      <c r="D30" s="22"/>
      <c r="E30" s="62"/>
      <c r="F30" s="62"/>
      <c r="G30" s="12"/>
    </row>
    <row r="31" spans="1:7" x14ac:dyDescent="0.2">
      <c r="A31" s="13">
        <f t="shared" si="0"/>
        <v>22</v>
      </c>
      <c r="B31" s="12" t="s">
        <v>532</v>
      </c>
      <c r="C31" s="13" t="s">
        <v>526</v>
      </c>
      <c r="D31" s="427">
        <f>D16/D$28</f>
        <v>70345.367508279218</v>
      </c>
      <c r="E31" s="62"/>
      <c r="F31" s="62"/>
      <c r="G31" s="12"/>
    </row>
    <row r="32" spans="1:7" x14ac:dyDescent="0.2">
      <c r="A32" s="13">
        <f t="shared" si="0"/>
        <v>23</v>
      </c>
      <c r="D32" s="426"/>
      <c r="E32" s="362"/>
      <c r="F32" s="362"/>
      <c r="G32" s="12"/>
    </row>
    <row r="33" spans="1:7" x14ac:dyDescent="0.2">
      <c r="A33" s="13">
        <f t="shared" si="0"/>
        <v>24</v>
      </c>
      <c r="B33" s="12" t="s">
        <v>518</v>
      </c>
      <c r="C33" s="91" t="s">
        <v>527</v>
      </c>
      <c r="D33" s="424">
        <f>SUM(E33:F33)</f>
        <v>70345.367508279218</v>
      </c>
      <c r="E33" s="424">
        <f>D31*$E$13</f>
        <v>20646.36536367995</v>
      </c>
      <c r="F33" s="424">
        <f>D31*$F$13</f>
        <v>49699.002144599268</v>
      </c>
      <c r="G33" s="12"/>
    </row>
    <row r="34" spans="1:7" x14ac:dyDescent="0.2">
      <c r="A34" s="13">
        <f t="shared" si="0"/>
        <v>25</v>
      </c>
      <c r="B34" s="12"/>
      <c r="C34" s="91"/>
      <c r="D34" s="63"/>
      <c r="E34" s="62"/>
      <c r="F34" s="62"/>
      <c r="G34" s="12"/>
    </row>
    <row r="35" spans="1:7" x14ac:dyDescent="0.2">
      <c r="A35" s="13">
        <f t="shared" si="0"/>
        <v>26</v>
      </c>
      <c r="B35" s="12" t="s">
        <v>533</v>
      </c>
      <c r="C35" s="13" t="s">
        <v>528</v>
      </c>
      <c r="D35" s="427">
        <f>D20/D$28</f>
        <v>2923698.8888958893</v>
      </c>
      <c r="E35" s="62"/>
      <c r="F35" s="62"/>
      <c r="G35" s="12"/>
    </row>
    <row r="36" spans="1:7" x14ac:dyDescent="0.2">
      <c r="A36" s="13">
        <f t="shared" si="0"/>
        <v>27</v>
      </c>
      <c r="C36" s="91"/>
      <c r="D36" s="63"/>
      <c r="E36" s="62"/>
      <c r="F36" s="62"/>
      <c r="G36" s="12"/>
    </row>
    <row r="37" spans="1:7" x14ac:dyDescent="0.2">
      <c r="A37" s="13">
        <f t="shared" si="0"/>
        <v>28</v>
      </c>
      <c r="B37" s="12" t="s">
        <v>520</v>
      </c>
      <c r="C37" s="91" t="s">
        <v>529</v>
      </c>
      <c r="D37" s="424">
        <f>SUM(E37:F37)</f>
        <v>2923698.8888958893</v>
      </c>
      <c r="E37" s="424">
        <f>D35*E13</f>
        <v>858105.62389094348</v>
      </c>
      <c r="F37" s="424">
        <f>D35*F13</f>
        <v>2065593.2650049459</v>
      </c>
      <c r="G37" s="12"/>
    </row>
    <row r="38" spans="1:7" x14ac:dyDescent="0.2">
      <c r="A38" s="13">
        <f t="shared" si="0"/>
        <v>29</v>
      </c>
      <c r="B38" s="12"/>
      <c r="C38" s="91"/>
      <c r="D38" s="63"/>
      <c r="E38" s="62"/>
      <c r="F38" s="62"/>
      <c r="G38" s="12"/>
    </row>
    <row r="39" spans="1:7" x14ac:dyDescent="0.2">
      <c r="A39" s="13">
        <f t="shared" si="0"/>
        <v>30</v>
      </c>
      <c r="B39" s="12" t="s">
        <v>534</v>
      </c>
      <c r="C39" s="13" t="s">
        <v>530</v>
      </c>
      <c r="D39" s="427">
        <f>D24/D$28</f>
        <v>68756.932588257288</v>
      </c>
      <c r="E39" s="62"/>
      <c r="F39" s="62"/>
      <c r="G39" s="12"/>
    </row>
    <row r="40" spans="1:7" x14ac:dyDescent="0.2">
      <c r="A40" s="13">
        <f t="shared" si="0"/>
        <v>31</v>
      </c>
      <c r="C40" s="91"/>
      <c r="D40" s="424"/>
      <c r="E40" s="62"/>
      <c r="F40" s="62"/>
      <c r="G40" s="12"/>
    </row>
    <row r="41" spans="1:7" x14ac:dyDescent="0.2">
      <c r="A41" s="13">
        <f t="shared" si="0"/>
        <v>32</v>
      </c>
      <c r="B41" s="12" t="s">
        <v>522</v>
      </c>
      <c r="C41" s="91" t="s">
        <v>531</v>
      </c>
      <c r="D41" s="424">
        <f>SUM(E41:F41)</f>
        <v>68756.932588257288</v>
      </c>
      <c r="E41" s="424">
        <f>$D$39*E13</f>
        <v>20180.159714653513</v>
      </c>
      <c r="F41" s="424">
        <f>$D$39*F13</f>
        <v>48576.772873603775</v>
      </c>
      <c r="G41" s="12"/>
    </row>
    <row r="42" spans="1:7" x14ac:dyDescent="0.2">
      <c r="A42" s="13"/>
      <c r="B42" s="12"/>
      <c r="C42" s="12"/>
      <c r="D42" s="12"/>
      <c r="E42" s="12"/>
      <c r="F42" s="12"/>
      <c r="G42" s="12"/>
    </row>
    <row r="43" spans="1:7" x14ac:dyDescent="0.2">
      <c r="A43" s="13"/>
      <c r="B43" s="12"/>
      <c r="C43" s="12"/>
      <c r="D43" s="12"/>
      <c r="E43" s="12"/>
      <c r="F43" s="12"/>
      <c r="G43" s="12"/>
    </row>
    <row r="44" spans="1:7" x14ac:dyDescent="0.2">
      <c r="A44" s="13"/>
      <c r="B44" s="12"/>
      <c r="C44" s="12"/>
      <c r="D44" s="12"/>
      <c r="E44" s="12"/>
      <c r="F44" s="12"/>
      <c r="G44" s="12"/>
    </row>
    <row r="45" spans="1:7" x14ac:dyDescent="0.2">
      <c r="A45" s="12"/>
      <c r="B45" s="12"/>
      <c r="C45" s="12"/>
      <c r="D45" s="12"/>
      <c r="E45" s="12"/>
      <c r="F45" s="12"/>
      <c r="G45" s="12"/>
    </row>
    <row r="46" spans="1:7" x14ac:dyDescent="0.2">
      <c r="A46" s="12"/>
      <c r="B46" s="12"/>
      <c r="C46" s="12"/>
      <c r="D46" s="12"/>
      <c r="E46" s="12"/>
      <c r="F46" s="12"/>
      <c r="G46" s="12"/>
    </row>
    <row r="47" spans="1:7" x14ac:dyDescent="0.2">
      <c r="A47" s="12"/>
      <c r="B47" s="12"/>
      <c r="C47" s="12"/>
      <c r="D47" s="12"/>
      <c r="E47" s="12"/>
      <c r="F47" s="12"/>
      <c r="G47" s="12"/>
    </row>
    <row r="48" spans="1:7" x14ac:dyDescent="0.2">
      <c r="A48" s="12"/>
      <c r="B48" s="12"/>
      <c r="C48" s="12"/>
      <c r="D48" s="12"/>
      <c r="E48" s="12"/>
      <c r="F48" s="12"/>
      <c r="G48" s="12"/>
    </row>
    <row r="49" spans="1:7" x14ac:dyDescent="0.2">
      <c r="A49" s="12"/>
      <c r="B49" s="12"/>
      <c r="C49" s="12"/>
      <c r="D49" s="12"/>
      <c r="E49" s="12"/>
      <c r="F49" s="12"/>
      <c r="G49" s="12"/>
    </row>
    <row r="50" spans="1:7" x14ac:dyDescent="0.2">
      <c r="A50" s="12"/>
      <c r="B50" s="12"/>
      <c r="C50" s="12"/>
      <c r="D50" s="12"/>
      <c r="E50" s="12"/>
      <c r="F50" s="12"/>
      <c r="G50" s="12"/>
    </row>
    <row r="51" spans="1:7" x14ac:dyDescent="0.2">
      <c r="A51" s="12"/>
      <c r="B51" s="12"/>
      <c r="C51" s="12"/>
      <c r="D51" s="12"/>
      <c r="E51" s="12"/>
      <c r="F51" s="12"/>
      <c r="G51" s="12"/>
    </row>
    <row r="52" spans="1:7" x14ac:dyDescent="0.2">
      <c r="A52" s="12"/>
      <c r="B52" s="12"/>
      <c r="C52" s="12"/>
      <c r="D52" s="12"/>
      <c r="E52" s="12"/>
      <c r="F52" s="12"/>
      <c r="G52" s="12"/>
    </row>
    <row r="53" spans="1:7" x14ac:dyDescent="0.2">
      <c r="A53" s="12"/>
      <c r="B53" s="12"/>
      <c r="C53" s="12"/>
      <c r="D53" s="12"/>
      <c r="E53" s="12"/>
      <c r="F53" s="12"/>
      <c r="G53" s="12"/>
    </row>
    <row r="54" spans="1:7" x14ac:dyDescent="0.2">
      <c r="A54" s="12"/>
      <c r="B54" s="12"/>
      <c r="C54" s="12"/>
      <c r="D54" s="12"/>
      <c r="E54" s="12"/>
      <c r="F54" s="12"/>
      <c r="G54" s="12"/>
    </row>
    <row r="55" spans="1:7" x14ac:dyDescent="0.2">
      <c r="A55" s="12"/>
      <c r="B55" s="12"/>
      <c r="C55" s="12"/>
      <c r="D55" s="12"/>
      <c r="E55" s="12"/>
      <c r="F55" s="12"/>
      <c r="G55" s="12"/>
    </row>
    <row r="56" spans="1:7" x14ac:dyDescent="0.2">
      <c r="A56" s="12"/>
      <c r="B56" s="12"/>
      <c r="C56" s="12"/>
      <c r="D56" s="12"/>
      <c r="E56" s="12"/>
      <c r="F56" s="12"/>
      <c r="G56" s="12"/>
    </row>
    <row r="57" spans="1:7" x14ac:dyDescent="0.2">
      <c r="A57" s="12"/>
      <c r="B57" s="12"/>
      <c r="C57" s="12"/>
      <c r="D57" s="12"/>
      <c r="E57" s="12"/>
      <c r="F57" s="12"/>
      <c r="G57" s="12"/>
    </row>
    <row r="58" spans="1:7" x14ac:dyDescent="0.2">
      <c r="A58" s="12"/>
      <c r="B58" s="12"/>
      <c r="C58" s="12"/>
      <c r="D58" s="12"/>
      <c r="E58" s="12"/>
      <c r="F58" s="12"/>
      <c r="G58" s="1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000"/>
    <pageSetUpPr fitToPage="1"/>
  </sheetPr>
  <dimension ref="A1"/>
  <sheetViews>
    <sheetView workbookViewId="0">
      <selection activeCell="J45" sqref="J45"/>
    </sheetView>
  </sheetViews>
  <sheetFormatPr defaultRowHeight="15" x14ac:dyDescent="0.25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M34"/>
  <sheetViews>
    <sheetView zoomScaleNormal="100" workbookViewId="0">
      <selection activeCell="B21" sqref="B21"/>
    </sheetView>
  </sheetViews>
  <sheetFormatPr defaultColWidth="9.140625" defaultRowHeight="11.25" x14ac:dyDescent="0.2"/>
  <cols>
    <col min="1" max="1" width="3.85546875" style="5" bestFit="1" customWidth="1"/>
    <col min="2" max="2" width="39.28515625" style="5" bestFit="1" customWidth="1"/>
    <col min="3" max="3" width="12.42578125" style="5" bestFit="1" customWidth="1"/>
    <col min="4" max="4" width="8.85546875" style="5" bestFit="1" customWidth="1"/>
    <col min="5" max="5" width="9.85546875" style="5" bestFit="1" customWidth="1"/>
    <col min="6" max="16384" width="9.140625" style="5"/>
  </cols>
  <sheetData>
    <row r="1" spans="1:13" x14ac:dyDescent="0.2">
      <c r="A1" s="551" t="s">
        <v>0</v>
      </c>
      <c r="B1" s="551"/>
      <c r="C1" s="551"/>
      <c r="D1" s="551"/>
      <c r="E1" s="551"/>
      <c r="F1" s="4"/>
      <c r="G1" s="4"/>
      <c r="H1" s="4"/>
      <c r="I1" s="4"/>
      <c r="J1" s="4"/>
      <c r="K1" s="4"/>
      <c r="L1" s="4"/>
      <c r="M1" s="4"/>
    </row>
    <row r="2" spans="1:13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4"/>
      <c r="G2" s="4"/>
      <c r="H2" s="4"/>
      <c r="I2" s="4"/>
      <c r="J2" s="4"/>
      <c r="K2" s="4"/>
      <c r="L2" s="4"/>
      <c r="M2" s="4"/>
    </row>
    <row r="3" spans="1:13" x14ac:dyDescent="0.2">
      <c r="A3" s="551" t="s">
        <v>161</v>
      </c>
      <c r="B3" s="551"/>
      <c r="C3" s="551"/>
      <c r="D3" s="551"/>
      <c r="E3" s="551"/>
      <c r="F3" s="4"/>
      <c r="G3" s="4"/>
      <c r="H3" s="4"/>
      <c r="I3" s="4"/>
      <c r="J3" s="4"/>
      <c r="K3" s="4"/>
      <c r="L3" s="4"/>
      <c r="M3" s="4"/>
    </row>
    <row r="4" spans="1:13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4"/>
      <c r="G4" s="4"/>
      <c r="H4" s="4"/>
      <c r="I4" s="4"/>
      <c r="J4" s="4"/>
      <c r="K4" s="4"/>
      <c r="L4" s="4"/>
      <c r="M4" s="4"/>
    </row>
    <row r="5" spans="1:13" x14ac:dyDescent="0.2">
      <c r="A5" s="6"/>
      <c r="B5" s="6"/>
      <c r="C5" s="6"/>
      <c r="D5" s="6"/>
      <c r="E5" s="6"/>
    </row>
    <row r="6" spans="1:13" x14ac:dyDescent="0.2">
      <c r="A6" s="6"/>
      <c r="B6" s="6"/>
      <c r="C6" s="6"/>
      <c r="D6" s="6"/>
      <c r="E6" s="7"/>
    </row>
    <row r="7" spans="1:13" x14ac:dyDescent="0.2">
      <c r="A7" s="8" t="s">
        <v>2</v>
      </c>
      <c r="B7" s="6"/>
      <c r="C7" s="6"/>
      <c r="D7" s="9" t="s">
        <v>4</v>
      </c>
      <c r="E7" s="9" t="s">
        <v>4</v>
      </c>
    </row>
    <row r="8" spans="1:13" x14ac:dyDescent="0.2">
      <c r="A8" s="10" t="s">
        <v>5</v>
      </c>
      <c r="B8" s="11"/>
      <c r="C8" s="10" t="s">
        <v>6</v>
      </c>
      <c r="D8" s="10" t="s">
        <v>24</v>
      </c>
      <c r="E8" s="10" t="s">
        <v>25</v>
      </c>
    </row>
    <row r="9" spans="1:13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</row>
    <row r="10" spans="1:13" x14ac:dyDescent="0.2">
      <c r="A10" s="13"/>
      <c r="B10" s="14"/>
      <c r="C10" s="13"/>
      <c r="D10" s="13"/>
      <c r="E10" s="13"/>
    </row>
    <row r="11" spans="1:13" x14ac:dyDescent="0.2">
      <c r="A11" s="13">
        <v>1</v>
      </c>
      <c r="B11" s="12"/>
      <c r="C11" s="13"/>
      <c r="D11" s="15"/>
      <c r="E11" s="15"/>
    </row>
    <row r="12" spans="1:13" x14ac:dyDescent="0.2">
      <c r="A12" s="13">
        <f t="shared" ref="A12:A32" si="0">A11+1</f>
        <v>2</v>
      </c>
      <c r="B12" s="12" t="s">
        <v>436</v>
      </c>
      <c r="C12" s="13" t="s">
        <v>15</v>
      </c>
      <c r="D12" s="16">
        <f>'Delivery Deferral Balance'!H20</f>
        <v>67622.612274278028</v>
      </c>
      <c r="E12" s="16">
        <f>'Delivery Deferral Balance'!I20</f>
        <v>63667.691003319793</v>
      </c>
    </row>
    <row r="13" spans="1:13" x14ac:dyDescent="0.2">
      <c r="A13" s="13">
        <f t="shared" si="0"/>
        <v>3</v>
      </c>
      <c r="B13" s="12"/>
      <c r="C13" s="13"/>
      <c r="D13" s="15"/>
      <c r="E13" s="15"/>
    </row>
    <row r="14" spans="1:13" x14ac:dyDescent="0.2">
      <c r="A14" s="13">
        <f t="shared" si="0"/>
        <v>4</v>
      </c>
      <c r="B14" s="12" t="s">
        <v>427</v>
      </c>
      <c r="C14" s="13" t="s">
        <v>15</v>
      </c>
      <c r="D14" s="16">
        <f>'Delivery Deferral Balance'!H22</f>
        <v>792160.43704968342</v>
      </c>
      <c r="E14" s="16">
        <f>'Delivery Deferral Balance'!I22</f>
        <v>1120489.3499064455</v>
      </c>
    </row>
    <row r="15" spans="1:13" x14ac:dyDescent="0.2">
      <c r="A15" s="13">
        <f t="shared" si="0"/>
        <v>5</v>
      </c>
      <c r="B15" s="12"/>
      <c r="C15" s="13"/>
      <c r="D15" s="16"/>
      <c r="E15" s="16"/>
    </row>
    <row r="16" spans="1:13" x14ac:dyDescent="0.2">
      <c r="A16" s="13">
        <f t="shared" si="0"/>
        <v>6</v>
      </c>
      <c r="B16" s="12" t="s">
        <v>428</v>
      </c>
      <c r="C16" s="13" t="s">
        <v>15</v>
      </c>
      <c r="D16" s="16">
        <f>'Delivery Deferral Balance'!H24</f>
        <v>122642.85699285795</v>
      </c>
      <c r="E16" s="16">
        <f>'Delivery Deferral Balance'!I24</f>
        <v>67394.921806914426</v>
      </c>
    </row>
    <row r="17" spans="1:7" x14ac:dyDescent="0.2">
      <c r="A17" s="13">
        <f t="shared" si="0"/>
        <v>7</v>
      </c>
      <c r="B17" s="12"/>
      <c r="C17" s="13"/>
      <c r="D17" s="16"/>
      <c r="E17" s="16"/>
    </row>
    <row r="18" spans="1:7" x14ac:dyDescent="0.2">
      <c r="A18" s="13">
        <f t="shared" si="0"/>
        <v>8</v>
      </c>
      <c r="B18" s="12" t="s">
        <v>429</v>
      </c>
      <c r="C18" s="13" t="s">
        <v>15</v>
      </c>
      <c r="D18" s="17">
        <f>-'2019 Earn Test Alloc'!N18</f>
        <v>0</v>
      </c>
      <c r="E18" s="17">
        <f>-'2019 Earn Test Alloc'!O18</f>
        <v>0</v>
      </c>
    </row>
    <row r="19" spans="1:7" x14ac:dyDescent="0.2">
      <c r="A19" s="13">
        <f t="shared" si="0"/>
        <v>9</v>
      </c>
      <c r="B19" s="12"/>
      <c r="C19" s="13"/>
      <c r="D19" s="15"/>
      <c r="E19" s="15"/>
    </row>
    <row r="20" spans="1:7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982425.90631681948</v>
      </c>
      <c r="E20" s="15">
        <f t="shared" ref="E20" si="1">E12+E14+E16+E18</f>
        <v>1251551.9627166798</v>
      </c>
    </row>
    <row r="21" spans="1:7" x14ac:dyDescent="0.2">
      <c r="A21" s="13">
        <f t="shared" si="0"/>
        <v>11</v>
      </c>
      <c r="B21" s="12"/>
      <c r="C21" s="13"/>
      <c r="D21" s="15"/>
      <c r="E21" s="15"/>
    </row>
    <row r="22" spans="1:7" x14ac:dyDescent="0.2">
      <c r="A22" s="13">
        <f t="shared" si="0"/>
        <v>12</v>
      </c>
      <c r="B22" s="12" t="s">
        <v>26</v>
      </c>
      <c r="C22" s="13" t="s">
        <v>15</v>
      </c>
      <c r="D22" s="18">
        <f>'F2019 Forecast'!P28</f>
        <v>4350458</v>
      </c>
      <c r="E22" s="18">
        <f>'F2019 Forecast'!P29</f>
        <v>3302142</v>
      </c>
    </row>
    <row r="23" spans="1:7" x14ac:dyDescent="0.2">
      <c r="A23" s="13">
        <f t="shared" si="0"/>
        <v>13</v>
      </c>
      <c r="B23" s="6"/>
      <c r="C23" s="6"/>
      <c r="D23" s="6"/>
      <c r="E23" s="6"/>
    </row>
    <row r="24" spans="1:7" ht="12" thickBot="1" x14ac:dyDescent="0.25">
      <c r="A24" s="13">
        <f t="shared" si="0"/>
        <v>14</v>
      </c>
      <c r="B24" s="12" t="s">
        <v>27</v>
      </c>
      <c r="C24" s="13" t="str">
        <f>"("&amp;A20&amp;") / ("&amp;A22&amp;")"</f>
        <v>(10) / (12)</v>
      </c>
      <c r="D24" s="304">
        <f>ROUND(D20/D22,2)</f>
        <v>0.23</v>
      </c>
      <c r="E24" s="304">
        <f>ROUND(E20/E22,2)</f>
        <v>0.38</v>
      </c>
    </row>
    <row r="25" spans="1:7" ht="12" thickTop="1" x14ac:dyDescent="0.2">
      <c r="A25" s="13">
        <f t="shared" si="0"/>
        <v>15</v>
      </c>
      <c r="B25" s="6"/>
      <c r="C25" s="6"/>
      <c r="D25" s="69"/>
      <c r="E25" s="69"/>
    </row>
    <row r="26" spans="1:7" x14ac:dyDescent="0.2">
      <c r="A26" s="13">
        <f t="shared" si="0"/>
        <v>16</v>
      </c>
      <c r="B26" s="12" t="s">
        <v>28</v>
      </c>
      <c r="C26" s="13" t="s">
        <v>15</v>
      </c>
      <c r="D26" s="22">
        <f>'Rate Test 26&amp;31'!D45</f>
        <v>0.23</v>
      </c>
      <c r="E26" s="22">
        <f>'Rate Test 26&amp;31'!E45</f>
        <v>0.38</v>
      </c>
      <c r="F26" s="421"/>
      <c r="G26" s="421"/>
    </row>
    <row r="27" spans="1:7" x14ac:dyDescent="0.2">
      <c r="A27" s="13">
        <f t="shared" si="0"/>
        <v>17</v>
      </c>
      <c r="B27" s="12"/>
      <c r="C27" s="13"/>
      <c r="D27" s="6"/>
      <c r="E27" s="6"/>
    </row>
    <row r="28" spans="1:7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792160.43704968342</v>
      </c>
      <c r="E28" s="15">
        <f t="shared" ref="E28" si="2">IF(E24=E26,E14,(E14-((E24-E26)*E22)))</f>
        <v>1120489.3499064455</v>
      </c>
    </row>
    <row r="29" spans="1:7" x14ac:dyDescent="0.2">
      <c r="A29" s="13">
        <f t="shared" si="0"/>
        <v>19</v>
      </c>
      <c r="B29" s="6"/>
      <c r="C29" s="6"/>
      <c r="D29" s="15"/>
      <c r="E29" s="21"/>
    </row>
    <row r="30" spans="1:7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982425.90631681948</v>
      </c>
      <c r="E30" s="21">
        <f>E28+E12+E16+E18</f>
        <v>1251551.9627166798</v>
      </c>
    </row>
    <row r="31" spans="1:7" x14ac:dyDescent="0.2">
      <c r="A31" s="13">
        <f t="shared" si="0"/>
        <v>21</v>
      </c>
      <c r="B31" s="6"/>
      <c r="C31" s="6"/>
      <c r="D31" s="12"/>
      <c r="E31" s="12"/>
    </row>
    <row r="32" spans="1:7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>E20-E30</f>
        <v>0</v>
      </c>
    </row>
    <row r="33" spans="1:5" x14ac:dyDescent="0.2">
      <c r="A33" s="6"/>
      <c r="B33" s="12"/>
      <c r="C33" s="6"/>
      <c r="D33" s="6"/>
      <c r="E33" s="6"/>
    </row>
    <row r="34" spans="1:5" x14ac:dyDescent="0.2">
      <c r="B34" s="12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79998168889431442"/>
    <pageSetUpPr fitToPage="1"/>
  </sheetPr>
  <dimension ref="A1:O84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3" width="14.7109375" style="12" bestFit="1" customWidth="1"/>
    <col min="4" max="5" width="12" style="12" bestFit="1" customWidth="1"/>
    <col min="6" max="6" width="10.7109375" style="12" bestFit="1" customWidth="1"/>
    <col min="7" max="7" width="11.28515625" style="12" bestFit="1" customWidth="1"/>
    <col min="8" max="8" width="10.7109375" style="12" bestFit="1" customWidth="1"/>
    <col min="9" max="13" width="10.42578125" style="12" bestFit="1" customWidth="1"/>
    <col min="14" max="14" width="12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331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5" ht="12" thickBot="1" x14ac:dyDescent="0.25"/>
    <row r="6" spans="1:15" ht="33.75" x14ac:dyDescent="0.2">
      <c r="A6" s="230" t="s">
        <v>58</v>
      </c>
      <c r="B6" s="194"/>
      <c r="C6" s="328"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  <c r="O6" s="417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18"/>
    </row>
    <row r="8" spans="1:15" ht="12" thickBot="1" x14ac:dyDescent="0.25">
      <c r="A8" s="13">
        <v>1</v>
      </c>
      <c r="B8" s="232" t="s">
        <v>81</v>
      </c>
      <c r="C8" s="233">
        <v>1019184</v>
      </c>
      <c r="D8" s="233">
        <v>1020224</v>
      </c>
      <c r="E8" s="233">
        <v>1021029</v>
      </c>
      <c r="F8" s="233">
        <v>1022143</v>
      </c>
      <c r="G8" s="233">
        <v>1023051</v>
      </c>
      <c r="H8" s="233">
        <v>1023752</v>
      </c>
      <c r="I8" s="233">
        <v>1024607</v>
      </c>
      <c r="J8" s="233">
        <v>1026007</v>
      </c>
      <c r="K8" s="233">
        <v>1027533</v>
      </c>
      <c r="L8" s="233">
        <v>1029125</v>
      </c>
      <c r="M8" s="233">
        <v>1030991</v>
      </c>
      <c r="N8" s="233">
        <v>1032615</v>
      </c>
      <c r="O8" s="419">
        <f>AVERAGE(C8:N8)</f>
        <v>1025021.75</v>
      </c>
    </row>
    <row r="9" spans="1:15" x14ac:dyDescent="0.2">
      <c r="A9" s="13">
        <f>A8+1</f>
        <v>2</v>
      </c>
      <c r="B9" s="12" t="s">
        <v>332</v>
      </c>
      <c r="C9" s="63">
        <v>37.93</v>
      </c>
      <c r="D9" s="63">
        <v>32.15</v>
      </c>
      <c r="E9" s="63">
        <v>32.386400086054842</v>
      </c>
      <c r="F9" s="63">
        <v>26.36135934351735</v>
      </c>
      <c r="G9" s="63">
        <v>21.194143806445826</v>
      </c>
      <c r="H9" s="63">
        <v>20.575636337939383</v>
      </c>
      <c r="I9" s="63">
        <v>21.223401324898539</v>
      </c>
      <c r="J9" s="63">
        <v>21.42431735611196</v>
      </c>
      <c r="K9" s="63">
        <v>20.45935634562003</v>
      </c>
      <c r="L9" s="63">
        <v>26.113966659686689</v>
      </c>
      <c r="M9" s="63">
        <v>32.148001879245889</v>
      </c>
      <c r="N9" s="63">
        <v>39.442605197858725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38657649.119999997</v>
      </c>
      <c r="D10" s="21">
        <f t="shared" si="2"/>
        <v>32800201.599999998</v>
      </c>
      <c r="E10" s="21">
        <f t="shared" si="2"/>
        <v>33067453.693464488</v>
      </c>
      <c r="F10" s="21">
        <f t="shared" si="2"/>
        <v>26945078.923460856</v>
      </c>
      <c r="G10" s="153">
        <f t="shared" si="2"/>
        <v>21682690.01532821</v>
      </c>
      <c r="H10" s="153">
        <f t="shared" si="2"/>
        <v>21064348.852238119</v>
      </c>
      <c r="I10" s="153">
        <f t="shared" si="2"/>
        <v>21745645.561300319</v>
      </c>
      <c r="J10" s="153">
        <f t="shared" si="2"/>
        <v>21981499.577592362</v>
      </c>
      <c r="K10" s="153">
        <f t="shared" si="2"/>
        <v>21022663.803883985</v>
      </c>
      <c r="L10" s="153">
        <f t="shared" si="2"/>
        <v>26874535.938650064</v>
      </c>
      <c r="M10" s="153">
        <f t="shared" si="2"/>
        <v>33144300.605485599</v>
      </c>
      <c r="N10" s="153">
        <f t="shared" si="2"/>
        <v>40729025.766386889</v>
      </c>
    </row>
    <row r="11" spans="1:15" x14ac:dyDescent="0.2">
      <c r="A11" s="13">
        <f t="shared" si="1"/>
        <v>4</v>
      </c>
      <c r="G11" s="25"/>
      <c r="H11" s="25"/>
      <c r="I11" s="25"/>
      <c r="J11" s="25"/>
      <c r="K11" s="25"/>
      <c r="L11" s="25"/>
      <c r="M11" s="25"/>
      <c r="N11" s="25"/>
    </row>
    <row r="12" spans="1:15" x14ac:dyDescent="0.2">
      <c r="A12" s="13">
        <f t="shared" si="1"/>
        <v>5</v>
      </c>
      <c r="B12" s="232" t="s">
        <v>323</v>
      </c>
      <c r="C12" s="233">
        <v>1161603704.3619471</v>
      </c>
      <c r="D12" s="233">
        <v>1228621773.3058846</v>
      </c>
      <c r="E12" s="233">
        <v>1129322523.9248657</v>
      </c>
      <c r="F12" s="233">
        <v>799421622.84594619</v>
      </c>
      <c r="G12" s="233">
        <v>792394427.44411969</v>
      </c>
      <c r="H12" s="233">
        <v>641493231.39916992</v>
      </c>
      <c r="I12" s="233">
        <v>661975285.58038282</v>
      </c>
      <c r="J12" s="233">
        <v>727806423.92207444</v>
      </c>
      <c r="K12" s="233">
        <v>662135990.02037239</v>
      </c>
      <c r="L12" s="233">
        <v>921263257.53896797</v>
      </c>
      <c r="M12" s="233">
        <v>993994711.39989686</v>
      </c>
      <c r="N12" s="233">
        <v>1198892808.260716</v>
      </c>
    </row>
    <row r="13" spans="1:15" x14ac:dyDescent="0.2">
      <c r="A13" s="13">
        <f t="shared" si="1"/>
        <v>6</v>
      </c>
      <c r="B13" s="12" t="s">
        <v>158</v>
      </c>
      <c r="C13" s="331">
        <v>3.0348E-2</v>
      </c>
      <c r="D13" s="331">
        <f>C13</f>
        <v>3.0348E-2</v>
      </c>
      <c r="E13" s="234">
        <v>3.1196000000000002E-2</v>
      </c>
      <c r="F13" s="52">
        <f>$E$13</f>
        <v>3.1196000000000002E-2</v>
      </c>
      <c r="G13" s="52">
        <f t="shared" ref="G13:N13" si="3">$E$13</f>
        <v>3.1196000000000002E-2</v>
      </c>
      <c r="H13" s="52">
        <f t="shared" si="3"/>
        <v>3.1196000000000002E-2</v>
      </c>
      <c r="I13" s="52">
        <f t="shared" si="3"/>
        <v>3.1196000000000002E-2</v>
      </c>
      <c r="J13" s="52">
        <f t="shared" si="3"/>
        <v>3.1196000000000002E-2</v>
      </c>
      <c r="K13" s="52">
        <f t="shared" si="3"/>
        <v>3.1196000000000002E-2</v>
      </c>
      <c r="L13" s="52">
        <f t="shared" si="3"/>
        <v>3.1196000000000002E-2</v>
      </c>
      <c r="M13" s="52">
        <f t="shared" si="3"/>
        <v>3.1196000000000002E-2</v>
      </c>
      <c r="N13" s="52">
        <f t="shared" si="3"/>
        <v>3.1196000000000002E-2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35252349.219976373</v>
      </c>
      <c r="D14" s="21">
        <f t="shared" si="4"/>
        <v>37286213.576286986</v>
      </c>
      <c r="E14" s="21">
        <f t="shared" si="4"/>
        <v>35230345.456360109</v>
      </c>
      <c r="F14" s="21">
        <f t="shared" si="4"/>
        <v>24938756.946302138</v>
      </c>
      <c r="G14" s="153">
        <f t="shared" si="4"/>
        <v>24719536.558546759</v>
      </c>
      <c r="H14" s="153">
        <f t="shared" si="4"/>
        <v>20012022.846728507</v>
      </c>
      <c r="I14" s="153">
        <f t="shared" si="4"/>
        <v>20650981.008965623</v>
      </c>
      <c r="J14" s="153">
        <f t="shared" si="4"/>
        <v>22704649.200673036</v>
      </c>
      <c r="K14" s="153">
        <f t="shared" si="4"/>
        <v>20655994.344675537</v>
      </c>
      <c r="L14" s="153">
        <f t="shared" si="4"/>
        <v>28739728.582185645</v>
      </c>
      <c r="M14" s="153">
        <f t="shared" si="4"/>
        <v>31008659.016831186</v>
      </c>
      <c r="N14" s="153">
        <f t="shared" si="4"/>
        <v>37400660.046501294</v>
      </c>
    </row>
    <row r="15" spans="1:15" x14ac:dyDescent="0.2">
      <c r="A15" s="13">
        <f t="shared" si="1"/>
        <v>8</v>
      </c>
      <c r="G15" s="25"/>
      <c r="H15" s="25"/>
      <c r="I15" s="25"/>
      <c r="J15" s="25"/>
      <c r="K15" s="25"/>
      <c r="L15" s="25"/>
      <c r="M15" s="25"/>
      <c r="N15" s="25"/>
    </row>
    <row r="16" spans="1:15" x14ac:dyDescent="0.2">
      <c r="A16" s="13">
        <f t="shared" si="1"/>
        <v>9</v>
      </c>
      <c r="B16" s="232" t="s">
        <v>324</v>
      </c>
      <c r="C16" s="233">
        <v>0</v>
      </c>
      <c r="D16" s="233">
        <v>0</v>
      </c>
      <c r="E16" s="233">
        <v>-90649612.147044778</v>
      </c>
      <c r="F16" s="233">
        <v>25384982.585000038</v>
      </c>
      <c r="G16" s="233">
        <v>-118505912.527812</v>
      </c>
      <c r="H16" s="233">
        <v>17138583.125</v>
      </c>
      <c r="I16" s="233">
        <v>1959563.1529999971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13">
        <f t="shared" si="1"/>
        <v>10</v>
      </c>
      <c r="B17" s="12" t="s">
        <v>158</v>
      </c>
      <c r="C17" s="193">
        <f>C13</f>
        <v>3.0348E-2</v>
      </c>
      <c r="D17" s="193">
        <f t="shared" ref="D17:N17" si="5">$C$17</f>
        <v>3.0348E-2</v>
      </c>
      <c r="E17" s="193">
        <f t="shared" si="5"/>
        <v>3.0348E-2</v>
      </c>
      <c r="F17" s="193">
        <f t="shared" si="5"/>
        <v>3.0348E-2</v>
      </c>
      <c r="G17" s="193">
        <f t="shared" si="5"/>
        <v>3.0348E-2</v>
      </c>
      <c r="H17" s="193">
        <f t="shared" si="5"/>
        <v>3.0348E-2</v>
      </c>
      <c r="I17" s="193">
        <f t="shared" si="5"/>
        <v>3.0348E-2</v>
      </c>
      <c r="J17" s="193">
        <f t="shared" si="5"/>
        <v>3.0348E-2</v>
      </c>
      <c r="K17" s="193">
        <f t="shared" si="5"/>
        <v>3.0348E-2</v>
      </c>
      <c r="L17" s="193">
        <f t="shared" si="5"/>
        <v>3.0348E-2</v>
      </c>
      <c r="M17" s="193">
        <f t="shared" si="5"/>
        <v>3.0348E-2</v>
      </c>
      <c r="N17" s="193">
        <f t="shared" si="5"/>
        <v>3.0348E-2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-2751034.4294385151</v>
      </c>
      <c r="F18" s="21">
        <f t="shared" si="6"/>
        <v>770383.45148958114</v>
      </c>
      <c r="G18" s="153">
        <f t="shared" si="6"/>
        <v>-3596417.4333940386</v>
      </c>
      <c r="H18" s="153">
        <f t="shared" si="6"/>
        <v>520121.72067750001</v>
      </c>
      <c r="I18" s="153">
        <f t="shared" si="6"/>
        <v>59468.822567243915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35252349.219976373</v>
      </c>
      <c r="D20" s="21">
        <f t="shared" si="7"/>
        <v>37286213.576286986</v>
      </c>
      <c r="E20" s="21">
        <f t="shared" si="7"/>
        <v>32479311.026921593</v>
      </c>
      <c r="F20" s="21">
        <f>F14+F18</f>
        <v>25709140.397791721</v>
      </c>
      <c r="G20" s="153">
        <f>G14+G18</f>
        <v>21123119.125152722</v>
      </c>
      <c r="H20" s="153">
        <f t="shared" si="7"/>
        <v>20532144.567406006</v>
      </c>
      <c r="I20" s="153">
        <f t="shared" si="7"/>
        <v>20710449.831532866</v>
      </c>
      <c r="J20" s="153">
        <f t="shared" si="7"/>
        <v>22704649.200673036</v>
      </c>
      <c r="K20" s="153">
        <f t="shared" si="7"/>
        <v>20655994.344675537</v>
      </c>
      <c r="L20" s="153">
        <f t="shared" si="7"/>
        <v>28739728.582185645</v>
      </c>
      <c r="M20" s="153">
        <f>M14+M18</f>
        <v>31008659.016831186</v>
      </c>
      <c r="N20" s="153">
        <f>N14+N18</f>
        <v>37400660.046501294</v>
      </c>
    </row>
    <row r="21" spans="1:14" x14ac:dyDescent="0.2">
      <c r="A21" s="13">
        <f t="shared" si="1"/>
        <v>14</v>
      </c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3405299.9000236243</v>
      </c>
      <c r="D22" s="21">
        <f t="shared" si="8"/>
        <v>-4486011.9762869887</v>
      </c>
      <c r="E22" s="21">
        <f t="shared" si="8"/>
        <v>588142.66654289514</v>
      </c>
      <c r="F22" s="21">
        <f t="shared" si="8"/>
        <v>1235938.5256691352</v>
      </c>
      <c r="G22" s="153">
        <f t="shared" si="8"/>
        <v>559570.89017548785</v>
      </c>
      <c r="H22" s="153">
        <f t="shared" si="8"/>
        <v>532204.28483211249</v>
      </c>
      <c r="I22" s="153">
        <f t="shared" si="8"/>
        <v>1035195.7297674529</v>
      </c>
      <c r="J22" s="153">
        <f t="shared" si="8"/>
        <v>-723149.62308067456</v>
      </c>
      <c r="K22" s="153">
        <f t="shared" si="8"/>
        <v>366669.45920844749</v>
      </c>
      <c r="L22" s="153">
        <f t="shared" si="8"/>
        <v>-1865192.6435355805</v>
      </c>
      <c r="M22" s="153">
        <f t="shared" si="8"/>
        <v>2135641.5886544138</v>
      </c>
      <c r="N22" s="153">
        <f t="shared" si="8"/>
        <v>3328365.7198855951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29">
        <v>24429.7</v>
      </c>
      <c r="D24" s="329">
        <v>27905.71</v>
      </c>
      <c r="E24" s="329">
        <v>25297.83</v>
      </c>
      <c r="F24" s="329">
        <v>35234.83</v>
      </c>
      <c r="G24" s="329">
        <v>39552.49</v>
      </c>
      <c r="H24" s="329">
        <v>39234.93</v>
      </c>
      <c r="I24" s="329">
        <v>40834.51</v>
      </c>
      <c r="J24" s="97">
        <v>39144.15</v>
      </c>
      <c r="K24" s="97">
        <v>35989.550000000003</v>
      </c>
      <c r="L24" s="329">
        <v>29575.08</v>
      </c>
      <c r="M24" s="329">
        <v>26929.63</v>
      </c>
      <c r="N24" s="329">
        <v>34986.730000000003</v>
      </c>
    </row>
    <row r="25" spans="1:14" x14ac:dyDescent="0.2">
      <c r="A25" s="13">
        <f t="shared" si="1"/>
        <v>18</v>
      </c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13">
        <f t="shared" si="1"/>
        <v>19</v>
      </c>
      <c r="B26" s="12" t="s">
        <v>336</v>
      </c>
      <c r="C26" s="97">
        <v>6246520.6152742943</v>
      </c>
      <c r="D26" s="21">
        <f t="shared" ref="D26:N26" si="9">C26+D22+D24</f>
        <v>1788414.3489873055</v>
      </c>
      <c r="E26" s="21">
        <f t="shared" si="9"/>
        <v>2401854.8455302007</v>
      </c>
      <c r="F26" s="21">
        <f t="shared" si="9"/>
        <v>3673028.201199336</v>
      </c>
      <c r="G26" s="153">
        <f t="shared" si="9"/>
        <v>4272151.581374824</v>
      </c>
      <c r="H26" s="153">
        <f t="shared" si="9"/>
        <v>4843590.7962069362</v>
      </c>
      <c r="I26" s="153">
        <f t="shared" si="9"/>
        <v>5919621.0359743889</v>
      </c>
      <c r="J26" s="153">
        <f t="shared" si="9"/>
        <v>5235615.5628937148</v>
      </c>
      <c r="K26" s="153">
        <f t="shared" si="9"/>
        <v>5638274.5721021621</v>
      </c>
      <c r="L26" s="153">
        <f t="shared" si="9"/>
        <v>3802657.0085665816</v>
      </c>
      <c r="M26" s="153">
        <f t="shared" si="9"/>
        <v>5965228.2272209954</v>
      </c>
      <c r="N26" s="153">
        <f t="shared" si="9"/>
        <v>9328580.6771065909</v>
      </c>
    </row>
    <row r="27" spans="1:14" x14ac:dyDescent="0.2">
      <c r="A27" s="13">
        <f t="shared" si="1"/>
        <v>20</v>
      </c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13">
        <f t="shared" si="1"/>
        <v>21</v>
      </c>
      <c r="B28" s="235" t="s">
        <v>327</v>
      </c>
      <c r="C28" s="236">
        <v>-1.1150000000000001E-3</v>
      </c>
      <c r="D28" s="237">
        <f>$C$28</f>
        <v>-1.1150000000000001E-3</v>
      </c>
      <c r="E28" s="237">
        <f t="shared" ref="E28:F28" si="10">$C$28</f>
        <v>-1.1150000000000001E-3</v>
      </c>
      <c r="F28" s="237">
        <f t="shared" si="10"/>
        <v>-1.1150000000000001E-3</v>
      </c>
      <c r="G28" s="236">
        <v>7.6800000000000002E-4</v>
      </c>
      <c r="H28" s="238">
        <f>$G$28</f>
        <v>7.6800000000000002E-4</v>
      </c>
      <c r="I28" s="238">
        <f t="shared" ref="I28:N28" si="11">$G$28</f>
        <v>7.6800000000000002E-4</v>
      </c>
      <c r="J28" s="238">
        <f t="shared" si="11"/>
        <v>7.6800000000000002E-4</v>
      </c>
      <c r="K28" s="238">
        <f t="shared" si="11"/>
        <v>7.6800000000000002E-4</v>
      </c>
      <c r="L28" s="238">
        <f t="shared" si="11"/>
        <v>7.6800000000000002E-4</v>
      </c>
      <c r="M28" s="238">
        <f t="shared" si="11"/>
        <v>7.6800000000000002E-4</v>
      </c>
      <c r="N28" s="238">
        <f t="shared" si="11"/>
        <v>7.6800000000000002E-4</v>
      </c>
    </row>
    <row r="29" spans="1:14" x14ac:dyDescent="0.2">
      <c r="A29" s="13">
        <f t="shared" si="1"/>
        <v>22</v>
      </c>
      <c r="C29" s="234"/>
      <c r="D29" s="52"/>
      <c r="E29" s="52"/>
      <c r="F29" s="52"/>
      <c r="G29" s="193"/>
      <c r="H29" s="193"/>
      <c r="I29" s="193"/>
      <c r="J29" s="193"/>
      <c r="K29" s="193"/>
      <c r="L29" s="193"/>
      <c r="M29" s="193"/>
      <c r="N29" s="193"/>
    </row>
    <row r="30" spans="1:14" x14ac:dyDescent="0.2">
      <c r="A30" s="13">
        <f t="shared" si="1"/>
        <v>23</v>
      </c>
      <c r="B30" s="235" t="s">
        <v>337</v>
      </c>
      <c r="C30" s="237">
        <f>C28</f>
        <v>-1.1150000000000001E-3</v>
      </c>
      <c r="D30" s="237">
        <f>$C$30</f>
        <v>-1.1150000000000001E-3</v>
      </c>
      <c r="E30" s="237">
        <f t="shared" ref="E30:N30" si="12">$C$30</f>
        <v>-1.1150000000000001E-3</v>
      </c>
      <c r="F30" s="237">
        <f t="shared" si="12"/>
        <v>-1.1150000000000001E-3</v>
      </c>
      <c r="G30" s="237">
        <f t="shared" si="12"/>
        <v>-1.1150000000000001E-3</v>
      </c>
      <c r="H30" s="237">
        <f t="shared" si="12"/>
        <v>-1.1150000000000001E-3</v>
      </c>
      <c r="I30" s="237">
        <f t="shared" si="12"/>
        <v>-1.1150000000000001E-3</v>
      </c>
      <c r="J30" s="237">
        <f t="shared" si="12"/>
        <v>-1.1150000000000001E-3</v>
      </c>
      <c r="K30" s="237">
        <f t="shared" si="12"/>
        <v>-1.1150000000000001E-3</v>
      </c>
      <c r="L30" s="237">
        <f t="shared" si="12"/>
        <v>-1.1150000000000001E-3</v>
      </c>
      <c r="M30" s="237">
        <f t="shared" si="12"/>
        <v>-1.1150000000000001E-3</v>
      </c>
      <c r="N30" s="237">
        <f t="shared" si="12"/>
        <v>-1.1150000000000001E-3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>(C12*C28)+(C16*C30)</f>
        <v>-1295188.130363571</v>
      </c>
      <c r="D32" s="21">
        <f t="shared" ref="D32:N32" si="13">(D12*D28)+(D16*D30)</f>
        <v>-1369913.2772360614</v>
      </c>
      <c r="E32" s="21">
        <f t="shared" si="13"/>
        <v>-1158120.2966322703</v>
      </c>
      <c r="F32" s="21">
        <f t="shared" si="13"/>
        <v>-919659.36505550519</v>
      </c>
      <c r="G32" s="153">
        <f t="shared" si="13"/>
        <v>740693.01274559437</v>
      </c>
      <c r="H32" s="153">
        <f t="shared" si="13"/>
        <v>473557.28153018752</v>
      </c>
      <c r="I32" s="153">
        <f t="shared" si="13"/>
        <v>506212.10641013901</v>
      </c>
      <c r="J32" s="153">
        <f t="shared" si="13"/>
        <v>558955.33357215323</v>
      </c>
      <c r="K32" s="153">
        <f t="shared" si="13"/>
        <v>508520.44033564598</v>
      </c>
      <c r="L32" s="153">
        <f t="shared" si="13"/>
        <v>707530.18178992742</v>
      </c>
      <c r="M32" s="153">
        <f t="shared" si="13"/>
        <v>763387.93835512083</v>
      </c>
      <c r="N32" s="153">
        <f t="shared" si="13"/>
        <v>920749.67674422986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8883673.315174425</v>
      </c>
      <c r="D34" s="21">
        <f t="shared" ref="D34:N34" si="14">C34+D22+D24-D32</f>
        <v>5795480.3261234974</v>
      </c>
      <c r="E34" s="21">
        <f t="shared" si="14"/>
        <v>7567041.119298663</v>
      </c>
      <c r="F34" s="21">
        <f t="shared" si="14"/>
        <v>9757873.8400233034</v>
      </c>
      <c r="G34" s="153">
        <f t="shared" si="14"/>
        <v>9616304.2074531969</v>
      </c>
      <c r="H34" s="153">
        <f t="shared" si="14"/>
        <v>9714186.1407551207</v>
      </c>
      <c r="I34" s="153">
        <f t="shared" si="14"/>
        <v>10284004.274112435</v>
      </c>
      <c r="J34" s="153">
        <f t="shared" si="14"/>
        <v>9041043.4674596079</v>
      </c>
      <c r="K34" s="153">
        <f t="shared" si="14"/>
        <v>8935182.0363324098</v>
      </c>
      <c r="L34" s="153">
        <f t="shared" si="14"/>
        <v>6392034.2910069022</v>
      </c>
      <c r="M34" s="153">
        <f t="shared" si="14"/>
        <v>7791217.571306196</v>
      </c>
      <c r="N34" s="153">
        <f t="shared" si="14"/>
        <v>10233820.344447561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39" t="s">
        <v>339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5">$E$36</f>
        <v>0.95238599999999995</v>
      </c>
      <c r="H36" s="240">
        <f t="shared" si="15"/>
        <v>0.95238599999999995</v>
      </c>
      <c r="I36" s="240">
        <f t="shared" si="15"/>
        <v>0.95238599999999995</v>
      </c>
      <c r="J36" s="240">
        <f t="shared" si="15"/>
        <v>0.95238599999999995</v>
      </c>
      <c r="K36" s="240">
        <f t="shared" si="15"/>
        <v>0.95238599999999995</v>
      </c>
      <c r="L36" s="240">
        <f t="shared" si="15"/>
        <v>0.95238599999999995</v>
      </c>
      <c r="M36" s="240">
        <f t="shared" si="15"/>
        <v>0.95238599999999995</v>
      </c>
      <c r="N36" s="240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1"/>
        <v>31</v>
      </c>
      <c r="B38" s="239" t="s">
        <v>340</v>
      </c>
      <c r="C38" s="330">
        <v>0.95238599999999995</v>
      </c>
      <c r="D38" s="240">
        <f>C38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1"/>
        <v>32</v>
      </c>
      <c r="C39" s="53"/>
      <c r="D39" s="53"/>
      <c r="E39" s="53"/>
      <c r="F39" s="53"/>
      <c r="G39" s="241"/>
      <c r="H39" s="241"/>
      <c r="I39" s="241"/>
      <c r="J39" s="241"/>
      <c r="K39" s="241"/>
      <c r="L39" s="241"/>
      <c r="M39" s="241"/>
      <c r="N39" s="241"/>
    </row>
    <row r="40" spans="1:14" ht="12" thickBot="1" x14ac:dyDescent="0.25">
      <c r="A40" s="13">
        <f t="shared" si="1"/>
        <v>33</v>
      </c>
      <c r="B40" s="12" t="s">
        <v>341</v>
      </c>
      <c r="C40" s="242">
        <f>ROUND((C22*C38),2)</f>
        <v>3243159.95</v>
      </c>
      <c r="D40" s="242">
        <f t="shared" ref="D40" si="16">ROUND((D22*D38),2)</f>
        <v>-4272415</v>
      </c>
      <c r="E40" s="242">
        <f>ROUND((E22*E36),2)</f>
        <v>560138.84</v>
      </c>
      <c r="F40" s="242">
        <f t="shared" ref="F40:N40" si="17">ROUND((F22*F36),2)</f>
        <v>1177090.55</v>
      </c>
      <c r="G40" s="242">
        <f t="shared" si="17"/>
        <v>532927.48</v>
      </c>
      <c r="H40" s="242">
        <f t="shared" si="17"/>
        <v>506863.91</v>
      </c>
      <c r="I40" s="242">
        <f t="shared" si="17"/>
        <v>985905.92</v>
      </c>
      <c r="J40" s="242">
        <f t="shared" si="17"/>
        <v>-688717.58</v>
      </c>
      <c r="K40" s="242">
        <f t="shared" si="17"/>
        <v>349210.86</v>
      </c>
      <c r="L40" s="242">
        <f t="shared" si="17"/>
        <v>-1776383.36</v>
      </c>
      <c r="M40" s="242">
        <f t="shared" si="17"/>
        <v>2033955.15</v>
      </c>
      <c r="N40" s="242">
        <f t="shared" si="17"/>
        <v>3169888.91</v>
      </c>
    </row>
    <row r="41" spans="1:14" x14ac:dyDescent="0.2">
      <c r="A41" s="13">
        <f t="shared" si="1"/>
        <v>34</v>
      </c>
      <c r="C41" s="21"/>
      <c r="D41" s="21"/>
      <c r="E41" s="21"/>
      <c r="F41" s="21"/>
      <c r="G41" s="153"/>
      <c r="H41" s="153"/>
      <c r="I41" s="153"/>
      <c r="J41" s="153"/>
      <c r="K41" s="153"/>
      <c r="L41" s="153"/>
      <c r="M41" s="153"/>
      <c r="N41" s="153"/>
    </row>
    <row r="42" spans="1:14" ht="12" thickBot="1" x14ac:dyDescent="0.25">
      <c r="A42" s="13">
        <f t="shared" si="1"/>
        <v>35</v>
      </c>
      <c r="B42" s="12" t="s">
        <v>342</v>
      </c>
      <c r="C42" s="242">
        <f>ROUND((C32*C38),2)</f>
        <v>-1233519.04</v>
      </c>
      <c r="D42" s="242">
        <f>ROUND((D32*D38),2)</f>
        <v>-1304686.23</v>
      </c>
      <c r="E42" s="242">
        <f>ROUND((E32*E36),2)</f>
        <v>-1102977.56</v>
      </c>
      <c r="F42" s="242">
        <f t="shared" ref="F42:N42" si="18">ROUND((F32*F36),2)</f>
        <v>-875870.7</v>
      </c>
      <c r="G42" s="242">
        <f t="shared" si="18"/>
        <v>705425.66</v>
      </c>
      <c r="H42" s="242">
        <f t="shared" si="18"/>
        <v>451009.33</v>
      </c>
      <c r="I42" s="242">
        <f t="shared" si="18"/>
        <v>482109.32</v>
      </c>
      <c r="J42" s="242">
        <f t="shared" si="18"/>
        <v>532341.23</v>
      </c>
      <c r="K42" s="242">
        <f t="shared" si="18"/>
        <v>484307.75</v>
      </c>
      <c r="L42" s="242">
        <f t="shared" si="18"/>
        <v>673841.84</v>
      </c>
      <c r="M42" s="242">
        <f t="shared" si="18"/>
        <v>727039.99</v>
      </c>
      <c r="N42" s="242">
        <f t="shared" si="18"/>
        <v>876909.1</v>
      </c>
    </row>
    <row r="43" spans="1:14" x14ac:dyDescent="0.2">
      <c r="A43" s="13">
        <f t="shared" si="1"/>
        <v>36</v>
      </c>
    </row>
    <row r="44" spans="1:14" s="232" customFormat="1" x14ac:dyDescent="0.2">
      <c r="A44" s="13">
        <f t="shared" si="1"/>
        <v>37</v>
      </c>
      <c r="B44" s="232" t="s">
        <v>343</v>
      </c>
    </row>
    <row r="45" spans="1:14" s="235" customFormat="1" x14ac:dyDescent="0.2">
      <c r="A45" s="13">
        <f t="shared" si="1"/>
        <v>38</v>
      </c>
      <c r="B45" s="235" t="s">
        <v>344</v>
      </c>
    </row>
    <row r="46" spans="1:14" s="239" customFormat="1" x14ac:dyDescent="0.2">
      <c r="A46" s="13">
        <f t="shared" si="1"/>
        <v>39</v>
      </c>
      <c r="B46" s="239" t="s">
        <v>345</v>
      </c>
    </row>
    <row r="47" spans="1:14" x14ac:dyDescent="0.2">
      <c r="A47" s="243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</sheetData>
  <printOptions horizontalCentered="1"/>
  <pageMargins left="0.45" right="0.45" top="0.75" bottom="0.75" header="0.3" footer="0.3"/>
  <pageSetup scale="71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activeCellId="1" sqref="O6:O8 O6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10.7109375" style="12" bestFit="1" customWidth="1"/>
    <col min="7" max="14" width="10.7109375" style="25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27"/>
      <c r="H1" s="27"/>
      <c r="I1" s="27"/>
      <c r="J1" s="27"/>
      <c r="K1" s="27"/>
      <c r="L1" s="27"/>
      <c r="M1" s="27"/>
    </row>
    <row r="2" spans="1:15" x14ac:dyDescent="0.2">
      <c r="A2" s="100" t="s">
        <v>1</v>
      </c>
      <c r="B2" s="100"/>
      <c r="C2" s="100"/>
      <c r="D2" s="100"/>
      <c r="E2" s="100"/>
      <c r="F2" s="100"/>
      <c r="G2" s="27"/>
      <c r="H2" s="27"/>
      <c r="I2" s="27"/>
      <c r="J2" s="27"/>
      <c r="K2" s="27"/>
      <c r="L2" s="27"/>
      <c r="M2" s="27"/>
    </row>
    <row r="3" spans="1:15" x14ac:dyDescent="0.2">
      <c r="A3" s="100" t="s">
        <v>330</v>
      </c>
      <c r="B3" s="100"/>
      <c r="C3" s="100"/>
      <c r="D3" s="100"/>
      <c r="E3" s="100"/>
      <c r="F3" s="100"/>
      <c r="G3" s="27"/>
      <c r="H3" s="27"/>
      <c r="I3" s="27"/>
      <c r="J3" s="27"/>
      <c r="K3" s="27"/>
      <c r="L3" s="27"/>
      <c r="M3" s="27"/>
    </row>
    <row r="4" spans="1:15" x14ac:dyDescent="0.2">
      <c r="A4" s="100" t="s">
        <v>102</v>
      </c>
      <c r="B4" s="100"/>
      <c r="C4" s="100"/>
      <c r="D4" s="100"/>
      <c r="E4" s="100"/>
      <c r="F4" s="100"/>
      <c r="G4" s="27"/>
      <c r="H4" s="27"/>
      <c r="I4" s="27"/>
      <c r="J4" s="27"/>
      <c r="K4" s="27"/>
      <c r="L4" s="27"/>
      <c r="M4" s="27"/>
      <c r="N4" s="27"/>
    </row>
    <row r="5" spans="1:15" ht="12" thickBot="1" x14ac:dyDescent="0.25"/>
    <row r="6" spans="1:15" ht="33.75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231">
        <f t="shared" si="0"/>
        <v>43613</v>
      </c>
      <c r="H6" s="231">
        <f t="shared" si="0"/>
        <v>43644</v>
      </c>
      <c r="I6" s="231">
        <f t="shared" si="0"/>
        <v>43674</v>
      </c>
      <c r="J6" s="231">
        <f t="shared" si="0"/>
        <v>43705</v>
      </c>
      <c r="K6" s="231">
        <f t="shared" si="0"/>
        <v>43736</v>
      </c>
      <c r="L6" s="231">
        <f t="shared" si="0"/>
        <v>43766</v>
      </c>
      <c r="M6" s="231">
        <f t="shared" si="0"/>
        <v>43797</v>
      </c>
      <c r="N6" s="231">
        <f t="shared" si="0"/>
        <v>43827</v>
      </c>
      <c r="O6" s="417" t="s">
        <v>513</v>
      </c>
    </row>
    <row r="7" spans="1:15" x14ac:dyDescent="0.2">
      <c r="A7" s="13"/>
      <c r="B7" s="13"/>
      <c r="C7" s="13"/>
      <c r="D7" s="13"/>
      <c r="E7" s="13"/>
      <c r="F7" s="13"/>
      <c r="G7" s="32"/>
      <c r="H7" s="32"/>
      <c r="I7" s="32"/>
      <c r="J7" s="32"/>
      <c r="K7" s="32"/>
      <c r="L7" s="32"/>
      <c r="M7" s="32"/>
      <c r="N7" s="32"/>
      <c r="O7" s="418"/>
    </row>
    <row r="8" spans="1:15" ht="12" thickBot="1" x14ac:dyDescent="0.25">
      <c r="A8" s="13">
        <v>1</v>
      </c>
      <c r="B8" s="232" t="s">
        <v>81</v>
      </c>
      <c r="C8" s="233">
        <v>121879</v>
      </c>
      <c r="D8" s="233">
        <v>121947</v>
      </c>
      <c r="E8" s="233">
        <v>122090</v>
      </c>
      <c r="F8" s="233">
        <v>122148</v>
      </c>
      <c r="G8" s="233">
        <v>122430</v>
      </c>
      <c r="H8" s="233">
        <v>122585</v>
      </c>
      <c r="I8" s="233">
        <v>122667</v>
      </c>
      <c r="J8" s="233">
        <v>122825</v>
      </c>
      <c r="K8" s="233">
        <v>122808</v>
      </c>
      <c r="L8" s="233">
        <v>122895</v>
      </c>
      <c r="M8" s="233">
        <v>123006</v>
      </c>
      <c r="N8" s="233">
        <v>123049</v>
      </c>
      <c r="O8" s="419">
        <f>AVERAGE(C8:N8)</f>
        <v>122527.41666666667</v>
      </c>
    </row>
    <row r="9" spans="1:15" x14ac:dyDescent="0.2">
      <c r="A9" s="13">
        <f>A8+1</f>
        <v>2</v>
      </c>
      <c r="B9" s="12" t="s">
        <v>332</v>
      </c>
      <c r="C9" s="63">
        <v>70.459999999999994</v>
      </c>
      <c r="D9" s="63">
        <v>57.31</v>
      </c>
      <c r="E9" s="63">
        <v>58.03615102447327</v>
      </c>
      <c r="F9" s="63">
        <v>50.148692586283666</v>
      </c>
      <c r="G9" s="63">
        <v>49.327993190736507</v>
      </c>
      <c r="H9" s="63">
        <v>47.464826412071361</v>
      </c>
      <c r="I9" s="63">
        <v>53.369926326847079</v>
      </c>
      <c r="J9" s="63">
        <v>56.132972446940926</v>
      </c>
      <c r="K9" s="63">
        <v>50.117062559339999</v>
      </c>
      <c r="L9" s="63">
        <v>52.881841985692567</v>
      </c>
      <c r="M9" s="63">
        <v>57.399630829752255</v>
      </c>
      <c r="N9" s="63">
        <v>64.66543949867669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8587594.3399999999</v>
      </c>
      <c r="D10" s="21">
        <f t="shared" si="2"/>
        <v>6988782.5700000003</v>
      </c>
      <c r="E10" s="21">
        <f t="shared" si="2"/>
        <v>7085633.6785779418</v>
      </c>
      <c r="F10" s="21">
        <f t="shared" si="2"/>
        <v>6125562.502029377</v>
      </c>
      <c r="G10" s="153">
        <f t="shared" si="2"/>
        <v>6039226.2063418701</v>
      </c>
      <c r="H10" s="153">
        <f t="shared" si="2"/>
        <v>5818475.7457237681</v>
      </c>
      <c r="I10" s="153">
        <f t="shared" si="2"/>
        <v>6546728.7527353503</v>
      </c>
      <c r="J10" s="153">
        <f t="shared" si="2"/>
        <v>6894532.3407955188</v>
      </c>
      <c r="K10" s="153">
        <f t="shared" si="2"/>
        <v>6154776.2187874271</v>
      </c>
      <c r="L10" s="153">
        <f t="shared" si="2"/>
        <v>6498913.9708316885</v>
      </c>
      <c r="M10" s="153">
        <f t="shared" si="2"/>
        <v>7060498.9898445057</v>
      </c>
      <c r="N10" s="153">
        <f t="shared" si="2"/>
        <v>7957017.6648726678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32" t="s">
        <v>323</v>
      </c>
      <c r="C12" s="233">
        <v>255601492.47018534</v>
      </c>
      <c r="D12" s="233">
        <v>237255377.94854617</v>
      </c>
      <c r="E12" s="233">
        <v>269739282.0104562</v>
      </c>
      <c r="F12" s="233">
        <v>208967983.51378199</v>
      </c>
      <c r="G12" s="233">
        <v>248356525.34098506</v>
      </c>
      <c r="H12" s="233">
        <v>211904164.74359775</v>
      </c>
      <c r="I12" s="233">
        <v>192348554.101542</v>
      </c>
      <c r="J12" s="233">
        <v>218735071.93342847</v>
      </c>
      <c r="K12" s="233">
        <v>206293456.14453471</v>
      </c>
      <c r="L12" s="233">
        <v>231195527.01451758</v>
      </c>
      <c r="M12" s="233">
        <v>215311154.38308364</v>
      </c>
      <c r="N12" s="233">
        <v>261745196.85564435</v>
      </c>
    </row>
    <row r="13" spans="1:15" x14ac:dyDescent="0.2">
      <c r="A13" s="13">
        <f t="shared" si="1"/>
        <v>6</v>
      </c>
      <c r="B13" s="12" t="s">
        <v>158</v>
      </c>
      <c r="C13" s="234">
        <v>2.9503999999999999E-2</v>
      </c>
      <c r="D13" s="193">
        <f>C13</f>
        <v>2.9503999999999999E-2</v>
      </c>
      <c r="E13" s="234">
        <v>2.8683E-2</v>
      </c>
      <c r="F13" s="52">
        <f>$E$13</f>
        <v>2.8683E-2</v>
      </c>
      <c r="G13" s="52">
        <f t="shared" ref="G13:N13" si="3">$E$13</f>
        <v>2.8683E-2</v>
      </c>
      <c r="H13" s="52">
        <f t="shared" si="3"/>
        <v>2.8683E-2</v>
      </c>
      <c r="I13" s="52">
        <f t="shared" si="3"/>
        <v>2.8683E-2</v>
      </c>
      <c r="J13" s="52">
        <f t="shared" si="3"/>
        <v>2.8683E-2</v>
      </c>
      <c r="K13" s="52">
        <f t="shared" si="3"/>
        <v>2.8683E-2</v>
      </c>
      <c r="L13" s="52">
        <f t="shared" si="3"/>
        <v>2.8683E-2</v>
      </c>
      <c r="M13" s="52">
        <f t="shared" si="3"/>
        <v>2.8683E-2</v>
      </c>
      <c r="N13" s="52">
        <f t="shared" si="3"/>
        <v>2.8683E-2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7541266.4338403484</v>
      </c>
      <c r="D14" s="21">
        <f t="shared" si="4"/>
        <v>6999982.6709939064</v>
      </c>
      <c r="E14" s="21">
        <f t="shared" si="4"/>
        <v>7736931.8259059153</v>
      </c>
      <c r="F14" s="21">
        <f t="shared" si="4"/>
        <v>5993828.6711258087</v>
      </c>
      <c r="G14" s="153">
        <f t="shared" si="4"/>
        <v>7123610.2163554747</v>
      </c>
      <c r="H14" s="153">
        <f t="shared" si="4"/>
        <v>6078047.1573406141</v>
      </c>
      <c r="I14" s="153">
        <f t="shared" si="4"/>
        <v>5517133.5772945294</v>
      </c>
      <c r="J14" s="153">
        <f t="shared" si="4"/>
        <v>6273978.0682665287</v>
      </c>
      <c r="K14" s="153">
        <f t="shared" si="4"/>
        <v>5917115.2025936889</v>
      </c>
      <c r="L14" s="153">
        <f t="shared" si="4"/>
        <v>6631381.3013574081</v>
      </c>
      <c r="M14" s="153">
        <f t="shared" si="4"/>
        <v>6175769.8411699878</v>
      </c>
      <c r="N14" s="153">
        <f t="shared" si="4"/>
        <v>7507637.4814104466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32" t="s">
        <v>324</v>
      </c>
      <c r="C16" s="233">
        <v>0</v>
      </c>
      <c r="D16" s="233">
        <v>0</v>
      </c>
      <c r="E16" s="233">
        <v>-13671956.693528116</v>
      </c>
      <c r="F16" s="233">
        <v>7700019.4909999967</v>
      </c>
      <c r="G16" s="233">
        <v>-38888073.943238318</v>
      </c>
      <c r="H16" s="233">
        <v>6784245.4939999878</v>
      </c>
      <c r="I16" s="233">
        <v>5161264.65200001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13">
        <f t="shared" si="1"/>
        <v>10</v>
      </c>
      <c r="B17" s="12" t="s">
        <v>158</v>
      </c>
      <c r="C17" s="52">
        <f>C13</f>
        <v>2.9503999999999999E-2</v>
      </c>
      <c r="D17" s="52">
        <f>$C$17</f>
        <v>2.9503999999999999E-2</v>
      </c>
      <c r="E17" s="52">
        <f t="shared" ref="E17:N17" si="5">$C$17</f>
        <v>2.9503999999999999E-2</v>
      </c>
      <c r="F17" s="52">
        <f t="shared" si="5"/>
        <v>2.9503999999999999E-2</v>
      </c>
      <c r="G17" s="52">
        <f t="shared" si="5"/>
        <v>2.9503999999999999E-2</v>
      </c>
      <c r="H17" s="52">
        <f t="shared" si="5"/>
        <v>2.9503999999999999E-2</v>
      </c>
      <c r="I17" s="52">
        <f t="shared" si="5"/>
        <v>2.9503999999999999E-2</v>
      </c>
      <c r="J17" s="52">
        <f t="shared" si="5"/>
        <v>2.9503999999999999E-2</v>
      </c>
      <c r="K17" s="52">
        <f t="shared" si="5"/>
        <v>2.9503999999999999E-2</v>
      </c>
      <c r="L17" s="52">
        <f t="shared" si="5"/>
        <v>2.9503999999999999E-2</v>
      </c>
      <c r="M17" s="52">
        <f t="shared" si="5"/>
        <v>2.9503999999999999E-2</v>
      </c>
      <c r="N17" s="52">
        <f t="shared" si="5"/>
        <v>2.9503999999999999E-2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-403377.41028585349</v>
      </c>
      <c r="F18" s="21">
        <f t="shared" si="6"/>
        <v>227181.37506246389</v>
      </c>
      <c r="G18" s="153">
        <f t="shared" si="6"/>
        <v>-1147353.7336213032</v>
      </c>
      <c r="H18" s="153">
        <f t="shared" si="6"/>
        <v>200162.37905497564</v>
      </c>
      <c r="I18" s="153">
        <f t="shared" si="6"/>
        <v>152277.9522926083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7541266.4338403484</v>
      </c>
      <c r="D20" s="21">
        <f t="shared" si="7"/>
        <v>6999982.6709939064</v>
      </c>
      <c r="E20" s="21">
        <f t="shared" si="7"/>
        <v>7333554.4156200616</v>
      </c>
      <c r="F20" s="21">
        <f t="shared" si="7"/>
        <v>6221010.0461882725</v>
      </c>
      <c r="G20" s="153">
        <f t="shared" si="7"/>
        <v>5976256.4827341717</v>
      </c>
      <c r="H20" s="153">
        <f t="shared" si="7"/>
        <v>6278209.5363955898</v>
      </c>
      <c r="I20" s="153">
        <f t="shared" si="7"/>
        <v>5669411.5295871375</v>
      </c>
      <c r="J20" s="153">
        <f t="shared" si="7"/>
        <v>6273978.0682665287</v>
      </c>
      <c r="K20" s="153">
        <f t="shared" si="7"/>
        <v>5917115.2025936889</v>
      </c>
      <c r="L20" s="153">
        <f t="shared" si="7"/>
        <v>6631381.3013574081</v>
      </c>
      <c r="M20" s="153">
        <f>M14+M18</f>
        <v>6175769.8411699878</v>
      </c>
      <c r="N20" s="153">
        <f>N14+N18</f>
        <v>7507637.4814104466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1046327.9061596515</v>
      </c>
      <c r="D22" s="21">
        <f t="shared" si="8"/>
        <v>-11200.100993906148</v>
      </c>
      <c r="E22" s="21">
        <f t="shared" si="8"/>
        <v>-247920.73704211973</v>
      </c>
      <c r="F22" s="21">
        <f t="shared" si="8"/>
        <v>-95447.5441588955</v>
      </c>
      <c r="G22" s="153">
        <f t="shared" si="8"/>
        <v>62969.723607698455</v>
      </c>
      <c r="H22" s="153">
        <f t="shared" si="8"/>
        <v>-459733.79067182168</v>
      </c>
      <c r="I22" s="153">
        <f t="shared" si="8"/>
        <v>877317.22314821277</v>
      </c>
      <c r="J22" s="153">
        <f t="shared" si="8"/>
        <v>620554.27252899017</v>
      </c>
      <c r="K22" s="153">
        <f t="shared" si="8"/>
        <v>237661.01619373821</v>
      </c>
      <c r="L22" s="153">
        <f t="shared" si="8"/>
        <v>-132467.33052571956</v>
      </c>
      <c r="M22" s="153">
        <f t="shared" si="8"/>
        <v>884729.14867451787</v>
      </c>
      <c r="N22" s="153">
        <f t="shared" si="8"/>
        <v>449380.18346222118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29">
        <v>30726.2</v>
      </c>
      <c r="D24" s="329">
        <v>31596.53</v>
      </c>
      <c r="E24" s="329">
        <v>29805.24</v>
      </c>
      <c r="F24" s="329">
        <v>29347.21</v>
      </c>
      <c r="G24" s="329">
        <v>27786.79</v>
      </c>
      <c r="H24" s="329">
        <v>25136.51</v>
      </c>
      <c r="I24" s="329">
        <v>24580.05</v>
      </c>
      <c r="J24" s="97">
        <v>26141.200000000001</v>
      </c>
      <c r="K24" s="97">
        <v>26262.93</v>
      </c>
      <c r="L24" s="329">
        <v>24330.69</v>
      </c>
      <c r="M24" s="329">
        <v>24135.55</v>
      </c>
      <c r="N24" s="329">
        <v>25067.8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2066823.4093677297</v>
      </c>
      <c r="D26" s="21">
        <f t="shared" ref="D26:N26" si="9">C26+D22+D24</f>
        <v>2087219.8383738236</v>
      </c>
      <c r="E26" s="21">
        <f t="shared" si="9"/>
        <v>1869104.3413317038</v>
      </c>
      <c r="F26" s="21">
        <f t="shared" si="9"/>
        <v>1803004.0071728083</v>
      </c>
      <c r="G26" s="153">
        <f t="shared" si="9"/>
        <v>1893760.5207805068</v>
      </c>
      <c r="H26" s="153">
        <f t="shared" si="9"/>
        <v>1459163.2401086851</v>
      </c>
      <c r="I26" s="153">
        <f t="shared" si="9"/>
        <v>2361060.5132568977</v>
      </c>
      <c r="J26" s="153">
        <f t="shared" si="9"/>
        <v>3007755.985785888</v>
      </c>
      <c r="K26" s="153">
        <f t="shared" si="9"/>
        <v>3271679.9319796264</v>
      </c>
      <c r="L26" s="153">
        <f t="shared" si="9"/>
        <v>3163543.2914539068</v>
      </c>
      <c r="M26" s="153">
        <f t="shared" si="9"/>
        <v>4072407.9901284245</v>
      </c>
      <c r="N26" s="153">
        <f t="shared" si="9"/>
        <v>4546855.973590645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35" t="s">
        <v>327</v>
      </c>
      <c r="C28" s="236">
        <v>1.3129999999999999E-3</v>
      </c>
      <c r="D28" s="237">
        <f>$C$28</f>
        <v>1.3129999999999999E-3</v>
      </c>
      <c r="E28" s="237">
        <f t="shared" ref="E28:F28" si="10">$C$28</f>
        <v>1.3129999999999999E-3</v>
      </c>
      <c r="F28" s="237">
        <f t="shared" si="10"/>
        <v>1.3129999999999999E-3</v>
      </c>
      <c r="G28" s="236">
        <v>1.9759999999999999E-3</v>
      </c>
      <c r="H28" s="238">
        <f>$G$28</f>
        <v>1.9759999999999999E-3</v>
      </c>
      <c r="I28" s="238">
        <f t="shared" ref="I28:N28" si="11">$G$28</f>
        <v>1.9759999999999999E-3</v>
      </c>
      <c r="J28" s="238">
        <f t="shared" si="11"/>
        <v>1.9759999999999999E-3</v>
      </c>
      <c r="K28" s="238">
        <f t="shared" si="11"/>
        <v>1.9759999999999999E-3</v>
      </c>
      <c r="L28" s="238">
        <f t="shared" si="11"/>
        <v>1.9759999999999999E-3</v>
      </c>
      <c r="M28" s="238">
        <f t="shared" si="11"/>
        <v>1.9759999999999999E-3</v>
      </c>
      <c r="N28" s="238">
        <f t="shared" si="11"/>
        <v>1.9759999999999999E-3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193"/>
      <c r="H29" s="193"/>
      <c r="I29" s="193"/>
      <c r="J29" s="193"/>
      <c r="K29" s="193"/>
      <c r="L29" s="193"/>
      <c r="M29" s="193"/>
      <c r="N29" s="193"/>
    </row>
    <row r="30" spans="1:14" x14ac:dyDescent="0.2">
      <c r="A30" s="13">
        <f t="shared" si="1"/>
        <v>23</v>
      </c>
      <c r="B30" s="235" t="s">
        <v>337</v>
      </c>
      <c r="C30" s="237">
        <f>$C$28</f>
        <v>1.3129999999999999E-3</v>
      </c>
      <c r="D30" s="237">
        <f>$C$30</f>
        <v>1.3129999999999999E-3</v>
      </c>
      <c r="E30" s="237">
        <f t="shared" ref="E30:N30" si="12">$C$30</f>
        <v>1.3129999999999999E-3</v>
      </c>
      <c r="F30" s="237">
        <f t="shared" si="12"/>
        <v>1.3129999999999999E-3</v>
      </c>
      <c r="G30" s="237">
        <f t="shared" si="12"/>
        <v>1.3129999999999999E-3</v>
      </c>
      <c r="H30" s="237">
        <f t="shared" si="12"/>
        <v>1.3129999999999999E-3</v>
      </c>
      <c r="I30" s="237">
        <f t="shared" si="12"/>
        <v>1.3129999999999999E-3</v>
      </c>
      <c r="J30" s="237">
        <f t="shared" si="12"/>
        <v>1.3129999999999999E-3</v>
      </c>
      <c r="K30" s="237">
        <f t="shared" si="12"/>
        <v>1.3129999999999999E-3</v>
      </c>
      <c r="L30" s="237">
        <f t="shared" si="12"/>
        <v>1.3129999999999999E-3</v>
      </c>
      <c r="M30" s="237">
        <f t="shared" si="12"/>
        <v>1.3129999999999999E-3</v>
      </c>
      <c r="N30" s="237">
        <f t="shared" si="12"/>
        <v>1.3129999999999999E-3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 t="shared" ref="C32:N32" si="13">(C12*C28)+(C16*C30)</f>
        <v>335604.75961335335</v>
      </c>
      <c r="D32" s="21">
        <f t="shared" si="13"/>
        <v>311516.3112464411</v>
      </c>
      <c r="E32" s="21">
        <f t="shared" si="13"/>
        <v>336216.39814112656</v>
      </c>
      <c r="F32" s="21">
        <f t="shared" si="13"/>
        <v>284485.08794527873</v>
      </c>
      <c r="G32" s="153">
        <f t="shared" si="13"/>
        <v>439692.45298631454</v>
      </c>
      <c r="H32" s="153">
        <f t="shared" si="13"/>
        <v>427630.34386697109</v>
      </c>
      <c r="I32" s="153">
        <f t="shared" si="13"/>
        <v>386857.48339272296</v>
      </c>
      <c r="J32" s="153">
        <f t="shared" si="13"/>
        <v>432220.5021404546</v>
      </c>
      <c r="K32" s="153">
        <f t="shared" si="13"/>
        <v>407635.86934160057</v>
      </c>
      <c r="L32" s="153">
        <f t="shared" si="13"/>
        <v>456842.36138068669</v>
      </c>
      <c r="M32" s="153">
        <f t="shared" si="13"/>
        <v>425454.84106097324</v>
      </c>
      <c r="N32" s="153">
        <f t="shared" si="13"/>
        <v>517208.50898675318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1408630.9098842642</v>
      </c>
      <c r="D34" s="21">
        <f t="shared" ref="D34:N34" si="14">C34+D22+D24-D32</f>
        <v>1117511.0276439171</v>
      </c>
      <c r="E34" s="21">
        <f t="shared" si="14"/>
        <v>563179.13246067078</v>
      </c>
      <c r="F34" s="21">
        <f t="shared" si="14"/>
        <v>212593.71035649657</v>
      </c>
      <c r="G34" s="153">
        <f t="shared" si="14"/>
        <v>-136342.22902211954</v>
      </c>
      <c r="H34" s="153">
        <f t="shared" si="14"/>
        <v>-998569.85356091231</v>
      </c>
      <c r="I34" s="153">
        <f t="shared" si="14"/>
        <v>-483530.06380542251</v>
      </c>
      <c r="J34" s="153">
        <f t="shared" si="14"/>
        <v>-269055.09341688693</v>
      </c>
      <c r="K34" s="153">
        <f t="shared" si="14"/>
        <v>-412767.0165647493</v>
      </c>
      <c r="L34" s="153">
        <f t="shared" si="14"/>
        <v>-977746.01847115555</v>
      </c>
      <c r="M34" s="153">
        <f t="shared" si="14"/>
        <v>-494336.16085761093</v>
      </c>
      <c r="N34" s="153">
        <f t="shared" si="14"/>
        <v>-537096.68638214294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39" t="s">
        <v>339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5">$E$36</f>
        <v>0.95238599999999995</v>
      </c>
      <c r="H36" s="240">
        <f t="shared" si="15"/>
        <v>0.95238599999999995</v>
      </c>
      <c r="I36" s="240">
        <f t="shared" si="15"/>
        <v>0.95238599999999995</v>
      </c>
      <c r="J36" s="240">
        <f t="shared" si="15"/>
        <v>0.95238599999999995</v>
      </c>
      <c r="K36" s="240">
        <f t="shared" si="15"/>
        <v>0.95238599999999995</v>
      </c>
      <c r="L36" s="240">
        <f t="shared" si="15"/>
        <v>0.95238599999999995</v>
      </c>
      <c r="M36" s="240">
        <f t="shared" si="15"/>
        <v>0.95238599999999995</v>
      </c>
      <c r="N36" s="240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1"/>
        <v>31</v>
      </c>
      <c r="B38" s="239" t="s">
        <v>340</v>
      </c>
      <c r="C38" s="330">
        <v>0.95238599999999995</v>
      </c>
      <c r="D38" s="240">
        <f>$C$38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1"/>
        <v>32</v>
      </c>
      <c r="C39" s="53"/>
      <c r="D39" s="53"/>
      <c r="E39" s="53"/>
      <c r="F39" s="53"/>
      <c r="G39" s="241"/>
      <c r="H39" s="241"/>
      <c r="I39" s="241"/>
      <c r="J39" s="241"/>
      <c r="K39" s="241"/>
      <c r="L39" s="241"/>
      <c r="M39" s="241"/>
      <c r="N39" s="241"/>
    </row>
    <row r="40" spans="1:14" ht="12" thickBot="1" x14ac:dyDescent="0.25">
      <c r="A40" s="13">
        <f t="shared" si="1"/>
        <v>33</v>
      </c>
      <c r="B40" s="12" t="s">
        <v>341</v>
      </c>
      <c r="C40" s="242">
        <f t="shared" ref="C40:D40" si="16">ROUND((C22*C38),2)</f>
        <v>996508.05</v>
      </c>
      <c r="D40" s="242">
        <f t="shared" si="16"/>
        <v>-10666.82</v>
      </c>
      <c r="E40" s="242">
        <f>ROUND((E22*E36),2)</f>
        <v>-236116.24</v>
      </c>
      <c r="F40" s="242">
        <f t="shared" ref="F40:N40" si="17">ROUND((F22*F36),2)</f>
        <v>-90902.9</v>
      </c>
      <c r="G40" s="242">
        <f t="shared" si="17"/>
        <v>59971.48</v>
      </c>
      <c r="H40" s="242">
        <f t="shared" si="17"/>
        <v>-437844.03</v>
      </c>
      <c r="I40" s="242">
        <f t="shared" si="17"/>
        <v>835544.64</v>
      </c>
      <c r="J40" s="242">
        <f t="shared" si="17"/>
        <v>591007.19999999995</v>
      </c>
      <c r="K40" s="242">
        <f t="shared" si="17"/>
        <v>226345.02</v>
      </c>
      <c r="L40" s="242">
        <f t="shared" si="17"/>
        <v>-126160.03</v>
      </c>
      <c r="M40" s="242">
        <f t="shared" si="17"/>
        <v>842603.65</v>
      </c>
      <c r="N40" s="242">
        <f t="shared" si="17"/>
        <v>427983.4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42">
        <f t="shared" ref="C42:D42" si="18">ROUND((C32*C38),2)</f>
        <v>319625.27</v>
      </c>
      <c r="D42" s="242">
        <f t="shared" si="18"/>
        <v>296683.77</v>
      </c>
      <c r="E42" s="242">
        <f>ROUND((E32*E36),2)</f>
        <v>320207.78999999998</v>
      </c>
      <c r="F42" s="242">
        <f t="shared" ref="F42:N42" si="19">ROUND((F32*F36),2)</f>
        <v>270939.61</v>
      </c>
      <c r="G42" s="242">
        <f t="shared" si="19"/>
        <v>418756.94</v>
      </c>
      <c r="H42" s="242">
        <f t="shared" si="19"/>
        <v>407269.15</v>
      </c>
      <c r="I42" s="242">
        <f t="shared" si="19"/>
        <v>368437.65</v>
      </c>
      <c r="J42" s="242">
        <f t="shared" si="19"/>
        <v>411640.76</v>
      </c>
      <c r="K42" s="242">
        <f t="shared" si="19"/>
        <v>388226.7</v>
      </c>
      <c r="L42" s="242">
        <f t="shared" si="19"/>
        <v>435090.27</v>
      </c>
      <c r="M42" s="242">
        <f t="shared" si="19"/>
        <v>405197.23</v>
      </c>
      <c r="N42" s="242">
        <f t="shared" si="19"/>
        <v>492582.14</v>
      </c>
    </row>
    <row r="43" spans="1:14" x14ac:dyDescent="0.2">
      <c r="A43" s="13">
        <f t="shared" si="1"/>
        <v>36</v>
      </c>
    </row>
    <row r="44" spans="1:14" s="232" customFormat="1" x14ac:dyDescent="0.2">
      <c r="A44" s="13">
        <f t="shared" si="1"/>
        <v>37</v>
      </c>
      <c r="B44" s="232" t="s">
        <v>343</v>
      </c>
      <c r="G44" s="244"/>
      <c r="H44" s="244"/>
      <c r="I44" s="244"/>
      <c r="J44" s="244"/>
      <c r="K44" s="244"/>
      <c r="L44" s="244"/>
      <c r="M44" s="244"/>
      <c r="N44" s="244"/>
    </row>
    <row r="45" spans="1:14" s="235" customFormat="1" x14ac:dyDescent="0.2">
      <c r="A45" s="13">
        <f t="shared" si="1"/>
        <v>38</v>
      </c>
      <c r="B45" s="235" t="s">
        <v>344</v>
      </c>
      <c r="G45" s="245"/>
      <c r="H45" s="245"/>
      <c r="I45" s="245"/>
      <c r="J45" s="245"/>
      <c r="K45" s="245"/>
      <c r="L45" s="245"/>
      <c r="M45" s="245"/>
      <c r="N45" s="245"/>
    </row>
    <row r="46" spans="1:14" s="239" customFormat="1" x14ac:dyDescent="0.2">
      <c r="A46" s="13">
        <f t="shared" si="1"/>
        <v>39</v>
      </c>
      <c r="B46" s="239" t="s">
        <v>345</v>
      </c>
      <c r="G46" s="246"/>
      <c r="H46" s="246"/>
      <c r="I46" s="246"/>
      <c r="J46" s="246"/>
      <c r="K46" s="246"/>
      <c r="L46" s="246"/>
      <c r="M46" s="246"/>
      <c r="N46" s="246"/>
    </row>
    <row r="47" spans="1:14" x14ac:dyDescent="0.2">
      <c r="A47" s="243"/>
    </row>
    <row r="48" spans="1:14" x14ac:dyDescent="0.2">
      <c r="A48" s="13"/>
    </row>
    <row r="49" spans="1:14" x14ac:dyDescent="0.2">
      <c r="A49" s="13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79998168889431442"/>
    <pageSetUpPr fitToPage="1"/>
  </sheetPr>
  <dimension ref="A1:O76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10.7109375" style="12" bestFit="1" customWidth="1"/>
    <col min="7" max="14" width="10.42578125" style="25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27"/>
      <c r="H1" s="27"/>
      <c r="I1" s="27"/>
      <c r="J1" s="27"/>
      <c r="K1" s="27"/>
      <c r="L1" s="27"/>
      <c r="M1" s="27"/>
    </row>
    <row r="2" spans="1:15" x14ac:dyDescent="0.2">
      <c r="A2" s="100" t="s">
        <v>1</v>
      </c>
      <c r="B2" s="100"/>
      <c r="C2" s="100"/>
      <c r="D2" s="100"/>
      <c r="E2" s="100"/>
      <c r="F2" s="100"/>
      <c r="G2" s="27"/>
      <c r="H2" s="27"/>
      <c r="I2" s="27"/>
      <c r="J2" s="27"/>
      <c r="K2" s="27"/>
      <c r="L2" s="27"/>
      <c r="M2" s="27"/>
    </row>
    <row r="3" spans="1:15" x14ac:dyDescent="0.2">
      <c r="A3" s="100" t="s">
        <v>330</v>
      </c>
      <c r="B3" s="100"/>
      <c r="C3" s="100"/>
      <c r="D3" s="100"/>
      <c r="E3" s="100"/>
      <c r="F3" s="100"/>
      <c r="G3" s="27"/>
      <c r="H3" s="27"/>
      <c r="I3" s="27"/>
      <c r="J3" s="27"/>
      <c r="K3" s="27"/>
      <c r="L3" s="27"/>
      <c r="M3" s="27"/>
    </row>
    <row r="4" spans="1:15" x14ac:dyDescent="0.2">
      <c r="A4" s="100" t="s">
        <v>103</v>
      </c>
      <c r="B4" s="100"/>
      <c r="C4" s="100"/>
      <c r="D4" s="100"/>
      <c r="E4" s="100"/>
      <c r="F4" s="100"/>
      <c r="G4" s="27"/>
      <c r="H4" s="27"/>
      <c r="I4" s="27"/>
      <c r="J4" s="27"/>
      <c r="K4" s="27"/>
      <c r="L4" s="27"/>
      <c r="M4" s="27"/>
      <c r="N4" s="27"/>
    </row>
    <row r="5" spans="1:15" ht="12" thickBot="1" x14ac:dyDescent="0.25"/>
    <row r="6" spans="1:15" ht="33.75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231">
        <f t="shared" si="0"/>
        <v>43613</v>
      </c>
      <c r="H6" s="231">
        <f t="shared" si="0"/>
        <v>43644</v>
      </c>
      <c r="I6" s="231">
        <f t="shared" si="0"/>
        <v>43674</v>
      </c>
      <c r="J6" s="231">
        <f t="shared" si="0"/>
        <v>43705</v>
      </c>
      <c r="K6" s="231">
        <f t="shared" si="0"/>
        <v>43736</v>
      </c>
      <c r="L6" s="231">
        <f t="shared" si="0"/>
        <v>43766</v>
      </c>
      <c r="M6" s="231">
        <f t="shared" si="0"/>
        <v>43797</v>
      </c>
      <c r="N6" s="231">
        <f t="shared" si="0"/>
        <v>43827</v>
      </c>
      <c r="O6" s="417" t="s">
        <v>513</v>
      </c>
    </row>
    <row r="7" spans="1:15" x14ac:dyDescent="0.2">
      <c r="A7" s="13"/>
      <c r="B7" s="13"/>
      <c r="C7" s="13"/>
      <c r="D7" s="13"/>
      <c r="E7" s="13"/>
      <c r="F7" s="13"/>
      <c r="G7" s="32"/>
      <c r="H7" s="32"/>
      <c r="I7" s="32"/>
      <c r="J7" s="32"/>
      <c r="K7" s="32"/>
      <c r="L7" s="32"/>
      <c r="M7" s="32"/>
      <c r="N7" s="32"/>
      <c r="O7" s="418"/>
    </row>
    <row r="8" spans="1:15" ht="12" thickBot="1" x14ac:dyDescent="0.25">
      <c r="A8" s="13">
        <v>1</v>
      </c>
      <c r="B8" s="232" t="s">
        <v>81</v>
      </c>
      <c r="C8" s="233">
        <v>8361</v>
      </c>
      <c r="D8" s="233">
        <v>8366</v>
      </c>
      <c r="E8" s="233">
        <v>8382</v>
      </c>
      <c r="F8" s="233">
        <v>8426</v>
      </c>
      <c r="G8" s="233">
        <v>8514</v>
      </c>
      <c r="H8" s="233">
        <v>8553</v>
      </c>
      <c r="I8" s="233">
        <v>8584</v>
      </c>
      <c r="J8" s="233">
        <v>8622</v>
      </c>
      <c r="K8" s="233">
        <v>8611</v>
      </c>
      <c r="L8" s="233">
        <v>8573</v>
      </c>
      <c r="M8" s="233">
        <v>8553</v>
      </c>
      <c r="N8" s="233">
        <v>8545</v>
      </c>
      <c r="O8" s="419">
        <f>AVERAGE(C8:N8)</f>
        <v>8507.5</v>
      </c>
    </row>
    <row r="9" spans="1:15" x14ac:dyDescent="0.2">
      <c r="A9" s="13">
        <f>A8+1</f>
        <v>2</v>
      </c>
      <c r="B9" s="12" t="s">
        <v>332</v>
      </c>
      <c r="C9" s="63">
        <v>1020.14</v>
      </c>
      <c r="D9" s="63">
        <v>935.46</v>
      </c>
      <c r="E9" s="63">
        <v>1093.0756746754539</v>
      </c>
      <c r="F9" s="63">
        <v>984.75692923168037</v>
      </c>
      <c r="G9" s="63">
        <v>1011.6396470093403</v>
      </c>
      <c r="H9" s="63">
        <v>943.25268624059515</v>
      </c>
      <c r="I9" s="63">
        <v>986.81113728893797</v>
      </c>
      <c r="J9" s="63">
        <v>1045.654600987107</v>
      </c>
      <c r="K9" s="63">
        <v>939.4021029617146</v>
      </c>
      <c r="L9" s="63">
        <v>970.93029915823263</v>
      </c>
      <c r="M9" s="63">
        <v>1012.2993471492098</v>
      </c>
      <c r="N9" s="63">
        <v>1094.4369314462601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8529390.5399999991</v>
      </c>
      <c r="D10" s="21">
        <f t="shared" si="2"/>
        <v>7826058.3600000003</v>
      </c>
      <c r="E10" s="21">
        <f t="shared" si="2"/>
        <v>9162160.3051296547</v>
      </c>
      <c r="F10" s="21">
        <f t="shared" si="2"/>
        <v>8297561.8857061388</v>
      </c>
      <c r="G10" s="153">
        <f t="shared" si="2"/>
        <v>8613099.9546375237</v>
      </c>
      <c r="H10" s="153">
        <f t="shared" si="2"/>
        <v>8067640.22541581</v>
      </c>
      <c r="I10" s="153">
        <f t="shared" si="2"/>
        <v>8470786.8024882432</v>
      </c>
      <c r="J10" s="153">
        <f t="shared" si="2"/>
        <v>9015633.9697108362</v>
      </c>
      <c r="K10" s="153">
        <f t="shared" si="2"/>
        <v>8089191.5086033242</v>
      </c>
      <c r="L10" s="153">
        <f t="shared" si="2"/>
        <v>8323785.4546835283</v>
      </c>
      <c r="M10" s="153">
        <f t="shared" si="2"/>
        <v>8658196.3161671907</v>
      </c>
      <c r="N10" s="153">
        <f t="shared" si="2"/>
        <v>9351963.5792082921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32" t="s">
        <v>323</v>
      </c>
      <c r="C12" s="233">
        <v>281482712.09874719</v>
      </c>
      <c r="D12" s="233">
        <v>276373283.1318351</v>
      </c>
      <c r="E12" s="233">
        <v>295198434.64301276</v>
      </c>
      <c r="F12" s="233">
        <v>242609254.14835069</v>
      </c>
      <c r="G12" s="233">
        <v>279619407.77916181</v>
      </c>
      <c r="H12" s="233">
        <v>224793986.94766253</v>
      </c>
      <c r="I12" s="233">
        <v>264526777.45760417</v>
      </c>
      <c r="J12" s="233">
        <v>297211499.88026464</v>
      </c>
      <c r="K12" s="233">
        <v>260166852.362097</v>
      </c>
      <c r="L12" s="233">
        <v>218157458.48822576</v>
      </c>
      <c r="M12" s="233">
        <v>249559190.94910344</v>
      </c>
      <c r="N12" s="233">
        <v>339330310.34314311</v>
      </c>
    </row>
    <row r="13" spans="1:15" x14ac:dyDescent="0.2">
      <c r="A13" s="13">
        <f t="shared" si="1"/>
        <v>6</v>
      </c>
      <c r="B13" s="12" t="s">
        <v>158</v>
      </c>
      <c r="C13" s="234">
        <v>2.9680999999999999E-2</v>
      </c>
      <c r="D13" s="52">
        <f>$C$13</f>
        <v>2.9680999999999999E-2</v>
      </c>
      <c r="E13" s="234">
        <v>3.1897000000000002E-2</v>
      </c>
      <c r="F13" s="52">
        <f>$E$13</f>
        <v>3.1897000000000002E-2</v>
      </c>
      <c r="G13" s="52">
        <f t="shared" ref="G13:N13" si="3">$E$13</f>
        <v>3.1897000000000002E-2</v>
      </c>
      <c r="H13" s="52">
        <f t="shared" si="3"/>
        <v>3.1897000000000002E-2</v>
      </c>
      <c r="I13" s="52">
        <f t="shared" si="3"/>
        <v>3.1897000000000002E-2</v>
      </c>
      <c r="J13" s="52">
        <f t="shared" si="3"/>
        <v>3.1897000000000002E-2</v>
      </c>
      <c r="K13" s="52">
        <f t="shared" si="3"/>
        <v>3.1897000000000002E-2</v>
      </c>
      <c r="L13" s="52">
        <f t="shared" si="3"/>
        <v>3.1897000000000002E-2</v>
      </c>
      <c r="M13" s="52">
        <f t="shared" si="3"/>
        <v>3.1897000000000002E-2</v>
      </c>
      <c r="N13" s="52">
        <f t="shared" si="3"/>
        <v>3.1897000000000002E-2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4">C12*C13</f>
        <v>8354688.3778029149</v>
      </c>
      <c r="D14" s="21">
        <f t="shared" si="4"/>
        <v>8203035.4166359976</v>
      </c>
      <c r="E14" s="21">
        <f t="shared" si="4"/>
        <v>9415944.469808178</v>
      </c>
      <c r="F14" s="21">
        <f t="shared" si="4"/>
        <v>7738507.3795699421</v>
      </c>
      <c r="G14" s="153">
        <f t="shared" si="4"/>
        <v>8919020.249931924</v>
      </c>
      <c r="H14" s="153">
        <f t="shared" si="4"/>
        <v>7170253.801669592</v>
      </c>
      <c r="I14" s="153">
        <f t="shared" si="4"/>
        <v>8437610.6205652002</v>
      </c>
      <c r="J14" s="153">
        <f t="shared" si="4"/>
        <v>9480155.2116808016</v>
      </c>
      <c r="K14" s="153">
        <f t="shared" si="4"/>
        <v>8298542.0897938088</v>
      </c>
      <c r="L14" s="153">
        <f t="shared" si="4"/>
        <v>6958568.4533989374</v>
      </c>
      <c r="M14" s="153">
        <f t="shared" si="4"/>
        <v>7960189.513703553</v>
      </c>
      <c r="N14" s="153">
        <f t="shared" si="4"/>
        <v>10823618.909015236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32" t="s">
        <v>324</v>
      </c>
      <c r="C16" s="233">
        <v>0</v>
      </c>
      <c r="D16" s="233">
        <v>0</v>
      </c>
      <c r="E16" s="233">
        <v>-35732551.849534303</v>
      </c>
      <c r="F16" s="233">
        <v>15193711.35800001</v>
      </c>
      <c r="G16" s="233">
        <v>-31466790.204363465</v>
      </c>
      <c r="H16" s="233">
        <v>15121691.041000009</v>
      </c>
      <c r="I16" s="233">
        <v>3244015.6069999933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13">
        <f t="shared" si="1"/>
        <v>10</v>
      </c>
      <c r="B17" s="12" t="s">
        <v>158</v>
      </c>
      <c r="C17" s="52">
        <f>$C$13</f>
        <v>2.9680999999999999E-2</v>
      </c>
      <c r="D17" s="52">
        <f>$C$17</f>
        <v>2.9680999999999999E-2</v>
      </c>
      <c r="E17" s="52">
        <f t="shared" ref="E17:N17" si="5">$C$17</f>
        <v>2.9680999999999999E-2</v>
      </c>
      <c r="F17" s="52">
        <f t="shared" si="5"/>
        <v>2.9680999999999999E-2</v>
      </c>
      <c r="G17" s="52">
        <f t="shared" si="5"/>
        <v>2.9680999999999999E-2</v>
      </c>
      <c r="H17" s="52">
        <f t="shared" si="5"/>
        <v>2.9680999999999999E-2</v>
      </c>
      <c r="I17" s="52">
        <f t="shared" si="5"/>
        <v>2.9680999999999999E-2</v>
      </c>
      <c r="J17" s="52">
        <f t="shared" si="5"/>
        <v>2.9680999999999999E-2</v>
      </c>
      <c r="K17" s="52">
        <f t="shared" si="5"/>
        <v>2.9680999999999999E-2</v>
      </c>
      <c r="L17" s="52">
        <f t="shared" si="5"/>
        <v>2.9680999999999999E-2</v>
      </c>
      <c r="M17" s="52">
        <f t="shared" si="5"/>
        <v>2.9680999999999999E-2</v>
      </c>
      <c r="N17" s="52">
        <f t="shared" si="5"/>
        <v>2.9680999999999999E-2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6">C16*C17</f>
        <v>0</v>
      </c>
      <c r="D18" s="21">
        <f t="shared" si="6"/>
        <v>0</v>
      </c>
      <c r="E18" s="21">
        <f t="shared" si="6"/>
        <v>-1060577.8714460277</v>
      </c>
      <c r="F18" s="21">
        <f t="shared" si="6"/>
        <v>450964.54681679828</v>
      </c>
      <c r="G18" s="153">
        <f t="shared" si="6"/>
        <v>-933965.800055712</v>
      </c>
      <c r="H18" s="153">
        <f t="shared" si="6"/>
        <v>448826.91178792121</v>
      </c>
      <c r="I18" s="153">
        <f t="shared" si="6"/>
        <v>96285.627231366801</v>
      </c>
      <c r="J18" s="153">
        <f t="shared" si="6"/>
        <v>0</v>
      </c>
      <c r="K18" s="153">
        <f t="shared" si="6"/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7">C14+C18</f>
        <v>8354688.3778029149</v>
      </c>
      <c r="D20" s="21">
        <f t="shared" si="7"/>
        <v>8203035.4166359976</v>
      </c>
      <c r="E20" s="21">
        <f t="shared" si="7"/>
        <v>8355366.5983621506</v>
      </c>
      <c r="F20" s="21">
        <f t="shared" si="7"/>
        <v>8189471.9263867401</v>
      </c>
      <c r="G20" s="153">
        <f t="shared" si="7"/>
        <v>7985054.4498762116</v>
      </c>
      <c r="H20" s="153">
        <f t="shared" si="7"/>
        <v>7619080.7134575136</v>
      </c>
      <c r="I20" s="153">
        <f t="shared" si="7"/>
        <v>8533896.2477965672</v>
      </c>
      <c r="J20" s="153">
        <f t="shared" si="7"/>
        <v>9480155.2116808016</v>
      </c>
      <c r="K20" s="153">
        <f t="shared" si="7"/>
        <v>8298542.0897938088</v>
      </c>
      <c r="L20" s="153">
        <f t="shared" si="7"/>
        <v>6958568.4533989374</v>
      </c>
      <c r="M20" s="153">
        <f>M14+M18</f>
        <v>7960189.513703553</v>
      </c>
      <c r="N20" s="153">
        <f>N14+N18</f>
        <v>10823618.909015236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8">C10-C20</f>
        <v>174702.16219708417</v>
      </c>
      <c r="D22" s="21">
        <f t="shared" si="8"/>
        <v>-376977.05663599726</v>
      </c>
      <c r="E22" s="21">
        <f t="shared" si="8"/>
        <v>806793.7067675041</v>
      </c>
      <c r="F22" s="21">
        <f t="shared" si="8"/>
        <v>108089.95931939874</v>
      </c>
      <c r="G22" s="153">
        <f t="shared" si="8"/>
        <v>628045.50476131216</v>
      </c>
      <c r="H22" s="153">
        <f t="shared" si="8"/>
        <v>448559.51195829641</v>
      </c>
      <c r="I22" s="153">
        <f t="shared" si="8"/>
        <v>-63109.44530832395</v>
      </c>
      <c r="J22" s="153">
        <f t="shared" si="8"/>
        <v>-464521.2419699654</v>
      </c>
      <c r="K22" s="153">
        <f t="shared" si="8"/>
        <v>-209350.58119048458</v>
      </c>
      <c r="L22" s="153">
        <f t="shared" si="8"/>
        <v>1365217.0012845909</v>
      </c>
      <c r="M22" s="153">
        <f t="shared" si="8"/>
        <v>698006.80246363766</v>
      </c>
      <c r="N22" s="153">
        <f t="shared" si="8"/>
        <v>-1471655.3298069444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153"/>
      <c r="H23" s="153"/>
      <c r="I23" s="153"/>
      <c r="J23" s="153"/>
      <c r="K23" s="153"/>
      <c r="L23" s="153"/>
      <c r="M23" s="153"/>
      <c r="N23" s="153"/>
    </row>
    <row r="24" spans="1:14" x14ac:dyDescent="0.2">
      <c r="A24" s="13">
        <f t="shared" si="1"/>
        <v>17</v>
      </c>
      <c r="B24" s="12" t="s">
        <v>335</v>
      </c>
      <c r="C24" s="329">
        <v>11833.44</v>
      </c>
      <c r="D24" s="329">
        <v>9887.6299999999992</v>
      </c>
      <c r="E24" s="329">
        <v>9301.5</v>
      </c>
      <c r="F24" s="329">
        <v>10272.299999999999</v>
      </c>
      <c r="G24" s="329">
        <v>10942.61</v>
      </c>
      <c r="H24" s="329">
        <v>12838.73</v>
      </c>
      <c r="I24" s="329">
        <v>13279.33</v>
      </c>
      <c r="J24" s="329">
        <v>11582.24</v>
      </c>
      <c r="K24" s="97">
        <v>9579.16</v>
      </c>
      <c r="L24" s="329">
        <v>11475.7</v>
      </c>
      <c r="M24" s="329">
        <v>15473.1</v>
      </c>
      <c r="N24" s="329">
        <v>13254.9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940591.20304100902</v>
      </c>
      <c r="D26" s="21">
        <f t="shared" ref="D26:N26" si="9">C26+D22+D24</f>
        <v>573501.77640501177</v>
      </c>
      <c r="E26" s="21">
        <f t="shared" si="9"/>
        <v>1389596.9831725159</v>
      </c>
      <c r="F26" s="21">
        <f t="shared" si="9"/>
        <v>1507959.2424919147</v>
      </c>
      <c r="G26" s="153">
        <f t="shared" si="9"/>
        <v>2146947.3572532269</v>
      </c>
      <c r="H26" s="153">
        <f t="shared" si="9"/>
        <v>2608345.5992115233</v>
      </c>
      <c r="I26" s="153">
        <f t="shared" si="9"/>
        <v>2558515.4839031994</v>
      </c>
      <c r="J26" s="153">
        <f t="shared" si="9"/>
        <v>2105576.4819332343</v>
      </c>
      <c r="K26" s="153">
        <f t="shared" si="9"/>
        <v>1905805.0607427496</v>
      </c>
      <c r="L26" s="153">
        <f t="shared" si="9"/>
        <v>3282497.7620273409</v>
      </c>
      <c r="M26" s="153">
        <f t="shared" si="9"/>
        <v>3995977.6644909787</v>
      </c>
      <c r="N26" s="153">
        <f t="shared" si="9"/>
        <v>2537577.2346840343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35" t="s">
        <v>327</v>
      </c>
      <c r="C28" s="236">
        <v>1.408E-3</v>
      </c>
      <c r="D28" s="237">
        <f>$C$28</f>
        <v>1.408E-3</v>
      </c>
      <c r="E28" s="237">
        <f t="shared" ref="E28:F28" si="10">$C$28</f>
        <v>1.408E-3</v>
      </c>
      <c r="F28" s="237">
        <f t="shared" si="10"/>
        <v>1.408E-3</v>
      </c>
      <c r="G28" s="236">
        <v>4.8299999999999998E-4</v>
      </c>
      <c r="H28" s="238">
        <f>$G$28</f>
        <v>4.8299999999999998E-4</v>
      </c>
      <c r="I28" s="238">
        <f t="shared" ref="I28:N28" si="11">$G$28</f>
        <v>4.8299999999999998E-4</v>
      </c>
      <c r="J28" s="238">
        <f t="shared" si="11"/>
        <v>4.8299999999999998E-4</v>
      </c>
      <c r="K28" s="238">
        <f t="shared" si="11"/>
        <v>4.8299999999999998E-4</v>
      </c>
      <c r="L28" s="238">
        <f t="shared" si="11"/>
        <v>4.8299999999999998E-4</v>
      </c>
      <c r="M28" s="238">
        <f t="shared" si="11"/>
        <v>4.8299999999999998E-4</v>
      </c>
      <c r="N28" s="238">
        <f t="shared" si="11"/>
        <v>4.8299999999999998E-4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193"/>
      <c r="H29" s="193"/>
      <c r="I29" s="193"/>
      <c r="J29" s="193"/>
      <c r="K29" s="193"/>
      <c r="L29" s="193"/>
      <c r="M29" s="193"/>
      <c r="N29" s="193"/>
    </row>
    <row r="30" spans="1:14" x14ac:dyDescent="0.2">
      <c r="A30" s="13">
        <f t="shared" si="1"/>
        <v>23</v>
      </c>
      <c r="B30" s="235" t="s">
        <v>337</v>
      </c>
      <c r="C30" s="237">
        <f>$C$28</f>
        <v>1.408E-3</v>
      </c>
      <c r="D30" s="237">
        <f>$C$30</f>
        <v>1.408E-3</v>
      </c>
      <c r="E30" s="237">
        <f t="shared" ref="E30:N30" si="12">$C$30</f>
        <v>1.408E-3</v>
      </c>
      <c r="F30" s="237">
        <f t="shared" si="12"/>
        <v>1.408E-3</v>
      </c>
      <c r="G30" s="237">
        <f t="shared" si="12"/>
        <v>1.408E-3</v>
      </c>
      <c r="H30" s="237">
        <f t="shared" si="12"/>
        <v>1.408E-3</v>
      </c>
      <c r="I30" s="237">
        <f t="shared" si="12"/>
        <v>1.408E-3</v>
      </c>
      <c r="J30" s="237">
        <f t="shared" si="12"/>
        <v>1.408E-3</v>
      </c>
      <c r="K30" s="237">
        <f t="shared" si="12"/>
        <v>1.408E-3</v>
      </c>
      <c r="L30" s="237">
        <f t="shared" si="12"/>
        <v>1.408E-3</v>
      </c>
      <c r="M30" s="237">
        <f t="shared" si="12"/>
        <v>1.408E-3</v>
      </c>
      <c r="N30" s="237">
        <f t="shared" si="12"/>
        <v>1.408E-3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153"/>
      <c r="H31" s="153"/>
      <c r="I31" s="153"/>
      <c r="J31" s="153"/>
      <c r="K31" s="153"/>
      <c r="L31" s="153"/>
      <c r="M31" s="153"/>
      <c r="N31" s="153"/>
    </row>
    <row r="32" spans="1:14" x14ac:dyDescent="0.2">
      <c r="A32" s="13">
        <f t="shared" si="1"/>
        <v>25</v>
      </c>
      <c r="B32" s="12" t="s">
        <v>176</v>
      </c>
      <c r="C32" s="21">
        <f t="shared" ref="C32:N32" si="13">(C12*C28)+(C16*C30)</f>
        <v>396327.65863503603</v>
      </c>
      <c r="D32" s="21">
        <f t="shared" si="13"/>
        <v>389133.5826496238</v>
      </c>
      <c r="E32" s="21">
        <f t="shared" si="13"/>
        <v>365327.96297321765</v>
      </c>
      <c r="F32" s="21">
        <f t="shared" si="13"/>
        <v>362986.57543294173</v>
      </c>
      <c r="G32" s="153">
        <f t="shared" si="13"/>
        <v>90750.933349591389</v>
      </c>
      <c r="H32" s="153">
        <f t="shared" si="13"/>
        <v>129866.836681449</v>
      </c>
      <c r="I32" s="153">
        <f t="shared" si="13"/>
        <v>132334.00748667881</v>
      </c>
      <c r="J32" s="153">
        <f t="shared" si="13"/>
        <v>143553.15444216781</v>
      </c>
      <c r="K32" s="153">
        <f t="shared" si="13"/>
        <v>125660.58969089284</v>
      </c>
      <c r="L32" s="153">
        <f t="shared" si="13"/>
        <v>105370.05244981304</v>
      </c>
      <c r="M32" s="153">
        <f t="shared" si="13"/>
        <v>120537.08922841695</v>
      </c>
      <c r="N32" s="153">
        <f t="shared" si="13"/>
        <v>163896.53989573813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153"/>
      <c r="H33" s="153"/>
      <c r="I33" s="153"/>
      <c r="J33" s="153"/>
      <c r="K33" s="153"/>
      <c r="L33" s="153"/>
      <c r="M33" s="153"/>
      <c r="N33" s="153"/>
    </row>
    <row r="34" spans="1:14" x14ac:dyDescent="0.2">
      <c r="A34" s="13">
        <f t="shared" si="1"/>
        <v>27</v>
      </c>
      <c r="B34" s="12" t="s">
        <v>338</v>
      </c>
      <c r="C34" s="97">
        <v>154508.92362864903</v>
      </c>
      <c r="D34" s="21">
        <f t="shared" ref="D34:N34" si="14">C34+D22+D24-D32</f>
        <v>-601714.08565697202</v>
      </c>
      <c r="E34" s="21">
        <f t="shared" si="14"/>
        <v>-150946.84186268557</v>
      </c>
      <c r="F34" s="21">
        <f t="shared" si="14"/>
        <v>-395571.15797622857</v>
      </c>
      <c r="G34" s="153">
        <f t="shared" si="14"/>
        <v>152666.02343549218</v>
      </c>
      <c r="H34" s="153">
        <f t="shared" si="14"/>
        <v>484197.42871233961</v>
      </c>
      <c r="I34" s="153">
        <f t="shared" si="14"/>
        <v>302033.30591733684</v>
      </c>
      <c r="J34" s="153">
        <f t="shared" si="14"/>
        <v>-294458.85049479641</v>
      </c>
      <c r="K34" s="153">
        <f t="shared" si="14"/>
        <v>-619890.86137617379</v>
      </c>
      <c r="L34" s="153">
        <f t="shared" si="14"/>
        <v>651431.78745860409</v>
      </c>
      <c r="M34" s="153">
        <f t="shared" si="14"/>
        <v>1244374.6006938249</v>
      </c>
      <c r="N34" s="153">
        <f t="shared" si="14"/>
        <v>-377922.36900885752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153"/>
      <c r="H35" s="153"/>
      <c r="I35" s="153"/>
      <c r="J35" s="153"/>
      <c r="K35" s="153"/>
      <c r="L35" s="153"/>
      <c r="M35" s="153"/>
      <c r="N35" s="153"/>
    </row>
    <row r="36" spans="1:14" x14ac:dyDescent="0.2">
      <c r="A36" s="13">
        <f t="shared" si="1"/>
        <v>29</v>
      </c>
      <c r="B36" s="239" t="s">
        <v>339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5">$E$36</f>
        <v>0.95238599999999995</v>
      </c>
      <c r="H36" s="240">
        <f t="shared" si="15"/>
        <v>0.95238599999999995</v>
      </c>
      <c r="I36" s="240">
        <f t="shared" si="15"/>
        <v>0.95238599999999995</v>
      </c>
      <c r="J36" s="240">
        <f t="shared" si="15"/>
        <v>0.95238599999999995</v>
      </c>
      <c r="K36" s="240">
        <f t="shared" si="15"/>
        <v>0.95238599999999995</v>
      </c>
      <c r="L36" s="240">
        <f t="shared" si="15"/>
        <v>0.95238599999999995</v>
      </c>
      <c r="M36" s="240">
        <f t="shared" si="15"/>
        <v>0.95238599999999995</v>
      </c>
      <c r="N36" s="240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1"/>
        <v>31</v>
      </c>
      <c r="B38" s="239" t="s">
        <v>340</v>
      </c>
      <c r="C38" s="330">
        <v>0.95238599999999995</v>
      </c>
      <c r="D38" s="240">
        <f>$C$38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1"/>
        <v>32</v>
      </c>
      <c r="C39" s="53"/>
      <c r="D39" s="53"/>
      <c r="E39" s="53"/>
      <c r="F39" s="53"/>
      <c r="G39" s="241"/>
      <c r="H39" s="241"/>
      <c r="I39" s="241"/>
      <c r="J39" s="241"/>
      <c r="K39" s="241"/>
      <c r="L39" s="241"/>
      <c r="M39" s="241"/>
      <c r="N39" s="241"/>
    </row>
    <row r="40" spans="1:14" ht="12" thickBot="1" x14ac:dyDescent="0.25">
      <c r="A40" s="13">
        <f t="shared" si="1"/>
        <v>33</v>
      </c>
      <c r="B40" s="12" t="s">
        <v>341</v>
      </c>
      <c r="C40" s="242">
        <f t="shared" ref="C40:D40" si="16">ROUND((C22*C38),2)</f>
        <v>166383.89000000001</v>
      </c>
      <c r="D40" s="242">
        <f t="shared" si="16"/>
        <v>-359027.67</v>
      </c>
      <c r="E40" s="242">
        <f>ROUND((E22*E36),2)</f>
        <v>768379.03</v>
      </c>
      <c r="F40" s="242">
        <f t="shared" ref="F40:N40" si="17">ROUND((F22*F36),2)</f>
        <v>102943.36</v>
      </c>
      <c r="G40" s="242">
        <f t="shared" si="17"/>
        <v>598141.75</v>
      </c>
      <c r="H40" s="242">
        <f t="shared" si="17"/>
        <v>427201.8</v>
      </c>
      <c r="I40" s="242">
        <f t="shared" si="17"/>
        <v>-60104.55</v>
      </c>
      <c r="J40" s="332">
        <f t="shared" si="17"/>
        <v>-442403.53</v>
      </c>
      <c r="K40" s="242">
        <f t="shared" si="17"/>
        <v>-199382.56</v>
      </c>
      <c r="L40" s="242">
        <f t="shared" si="17"/>
        <v>1300213.56</v>
      </c>
      <c r="M40" s="242">
        <f t="shared" si="17"/>
        <v>664771.91</v>
      </c>
      <c r="N40" s="242">
        <f t="shared" si="17"/>
        <v>-1401583.93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42">
        <f t="shared" ref="C42:D42" si="18">ROUND((C32*C38),2)</f>
        <v>377456.91</v>
      </c>
      <c r="D42" s="242">
        <f t="shared" si="18"/>
        <v>370605.38</v>
      </c>
      <c r="E42" s="242">
        <f>ROUND((E32*E36),2)</f>
        <v>347933.24</v>
      </c>
      <c r="F42" s="242">
        <f t="shared" ref="F42:N42" si="19">ROUND((F32*F36),2)</f>
        <v>345703.33</v>
      </c>
      <c r="G42" s="242">
        <f t="shared" si="19"/>
        <v>86429.92</v>
      </c>
      <c r="H42" s="242">
        <f t="shared" si="19"/>
        <v>123683.36</v>
      </c>
      <c r="I42" s="242">
        <f t="shared" si="19"/>
        <v>126033.06</v>
      </c>
      <c r="J42" s="332">
        <f t="shared" si="19"/>
        <v>136718.01</v>
      </c>
      <c r="K42" s="242">
        <f t="shared" si="19"/>
        <v>119677.39</v>
      </c>
      <c r="L42" s="242">
        <f t="shared" si="19"/>
        <v>100352.96000000001</v>
      </c>
      <c r="M42" s="242">
        <f t="shared" si="19"/>
        <v>114797.84</v>
      </c>
      <c r="N42" s="242">
        <f t="shared" si="19"/>
        <v>156092.76999999999</v>
      </c>
    </row>
    <row r="43" spans="1:14" x14ac:dyDescent="0.2">
      <c r="A43" s="13">
        <f t="shared" si="1"/>
        <v>36</v>
      </c>
    </row>
    <row r="44" spans="1:14" s="232" customFormat="1" x14ac:dyDescent="0.2">
      <c r="A44" s="13">
        <f t="shared" si="1"/>
        <v>37</v>
      </c>
      <c r="B44" s="232" t="s">
        <v>343</v>
      </c>
      <c r="G44" s="244"/>
      <c r="H44" s="244"/>
      <c r="I44" s="244"/>
      <c r="J44" s="244"/>
      <c r="K44" s="244"/>
      <c r="L44" s="244"/>
      <c r="M44" s="244"/>
      <c r="N44" s="244"/>
    </row>
    <row r="45" spans="1:14" s="235" customFormat="1" x14ac:dyDescent="0.2">
      <c r="A45" s="13">
        <f t="shared" si="1"/>
        <v>38</v>
      </c>
      <c r="B45" s="235" t="s">
        <v>344</v>
      </c>
      <c r="G45" s="245"/>
      <c r="H45" s="245"/>
      <c r="I45" s="245"/>
      <c r="J45" s="245"/>
      <c r="K45" s="245"/>
      <c r="L45" s="245"/>
      <c r="M45" s="245"/>
      <c r="N45" s="245"/>
    </row>
    <row r="46" spans="1:14" s="239" customFormat="1" x14ac:dyDescent="0.2">
      <c r="A46" s="13">
        <f t="shared" si="1"/>
        <v>39</v>
      </c>
      <c r="B46" s="239" t="s">
        <v>345</v>
      </c>
      <c r="G46" s="246"/>
      <c r="H46" s="246"/>
      <c r="I46" s="246"/>
      <c r="J46" s="246"/>
      <c r="K46" s="246"/>
      <c r="L46" s="246"/>
      <c r="M46" s="246"/>
      <c r="N46" s="246"/>
    </row>
    <row r="47" spans="1:14" x14ac:dyDescent="0.2">
      <c r="A47" s="243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</sheetData>
  <printOptions horizontalCentered="1"/>
  <pageMargins left="0.45" right="0.45" top="0.75" bottom="0.75" header="0.3" footer="0.3"/>
  <pageSetup scale="75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8" width="9.85546875" style="12" bestFit="1" customWidth="1"/>
    <col min="9" max="9" width="10.7109375" style="12" bestFit="1" customWidth="1"/>
    <col min="10" max="14" width="9.8554687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2" thickBot="1" x14ac:dyDescent="0.25"/>
    <row r="6" spans="1:15" ht="33.75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  <c r="O6" s="417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18"/>
    </row>
    <row r="8" spans="1:15" ht="12" thickBot="1" x14ac:dyDescent="0.25">
      <c r="A8" s="13">
        <v>1</v>
      </c>
      <c r="B8" s="232" t="s">
        <v>81</v>
      </c>
      <c r="C8" s="233">
        <v>822</v>
      </c>
      <c r="D8" s="233">
        <v>823</v>
      </c>
      <c r="E8" s="233">
        <v>825</v>
      </c>
      <c r="F8" s="233">
        <v>825</v>
      </c>
      <c r="G8" s="233">
        <v>823</v>
      </c>
      <c r="H8" s="233">
        <v>825</v>
      </c>
      <c r="I8" s="233">
        <v>823</v>
      </c>
      <c r="J8" s="233">
        <v>825</v>
      </c>
      <c r="K8" s="233">
        <v>825</v>
      </c>
      <c r="L8" s="233">
        <v>826</v>
      </c>
      <c r="M8" s="233">
        <v>825</v>
      </c>
      <c r="N8" s="233">
        <v>828</v>
      </c>
      <c r="O8" s="419">
        <f>AVERAGE(C8:N8)</f>
        <v>824.58333333333337</v>
      </c>
    </row>
    <row r="9" spans="1:15" x14ac:dyDescent="0.2">
      <c r="A9" s="13">
        <f>A8+1</f>
        <v>2</v>
      </c>
      <c r="B9" s="12" t="s">
        <v>332</v>
      </c>
      <c r="C9" s="63">
        <v>5503.75</v>
      </c>
      <c r="D9" s="63">
        <v>6085.31</v>
      </c>
      <c r="E9" s="63">
        <v>5245.7370280443838</v>
      </c>
      <c r="F9" s="63">
        <v>4415.1958425206085</v>
      </c>
      <c r="G9" s="63">
        <v>3794.6161565650359</v>
      </c>
      <c r="H9" s="63">
        <v>3785.4333147553448</v>
      </c>
      <c r="I9" s="63">
        <v>3724.7630373122752</v>
      </c>
      <c r="J9" s="63">
        <v>3874.8597506903102</v>
      </c>
      <c r="K9" s="63">
        <v>3888.4770211066811</v>
      </c>
      <c r="L9" s="63">
        <v>4554.7330123973352</v>
      </c>
      <c r="M9" s="63">
        <v>5326.6170447937648</v>
      </c>
      <c r="N9" s="63">
        <v>5533.2853289996538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4524082.5</v>
      </c>
      <c r="D10" s="21">
        <f t="shared" si="2"/>
        <v>5008210.13</v>
      </c>
      <c r="E10" s="21">
        <f t="shared" si="2"/>
        <v>4327733.0481366171</v>
      </c>
      <c r="F10" s="21">
        <f t="shared" si="2"/>
        <v>3642536.5700795022</v>
      </c>
      <c r="G10" s="21">
        <f t="shared" si="2"/>
        <v>3122969.0968530243</v>
      </c>
      <c r="H10" s="21">
        <f t="shared" si="2"/>
        <v>3122982.4846731597</v>
      </c>
      <c r="I10" s="21">
        <f t="shared" si="2"/>
        <v>3065479.9797080024</v>
      </c>
      <c r="J10" s="21">
        <f t="shared" si="2"/>
        <v>3196759.2943195058</v>
      </c>
      <c r="K10" s="21">
        <f t="shared" si="2"/>
        <v>3207993.5424130121</v>
      </c>
      <c r="L10" s="21">
        <f t="shared" si="2"/>
        <v>3762209.4682401987</v>
      </c>
      <c r="M10" s="21">
        <f t="shared" si="2"/>
        <v>4394459.0619548559</v>
      </c>
      <c r="N10" s="21">
        <f t="shared" si="2"/>
        <v>4581560.2524117129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32" t="s">
        <v>347</v>
      </c>
      <c r="C12" s="233">
        <v>361947.68473409157</v>
      </c>
      <c r="D12" s="233">
        <v>368097.37714228907</v>
      </c>
      <c r="E12" s="233">
        <v>160906.96635518147</v>
      </c>
      <c r="F12" s="233">
        <v>348183.77471991279</v>
      </c>
      <c r="G12" s="233">
        <v>154588.84944207416</v>
      </c>
      <c r="H12" s="233">
        <v>380962.22861284326</v>
      </c>
      <c r="I12" s="233">
        <v>393110.72262334538</v>
      </c>
      <c r="J12" s="233">
        <v>389264.93218556262</v>
      </c>
      <c r="K12" s="233">
        <v>393871.57314115891</v>
      </c>
      <c r="L12" s="233">
        <v>406063.57701410842</v>
      </c>
      <c r="M12" s="233">
        <v>364011.24261466018</v>
      </c>
      <c r="N12" s="233">
        <v>392938.17540178302</v>
      </c>
    </row>
    <row r="13" spans="1:15" x14ac:dyDescent="0.2">
      <c r="A13" s="13">
        <f t="shared" si="1"/>
        <v>6</v>
      </c>
      <c r="B13" s="12" t="s">
        <v>328</v>
      </c>
      <c r="C13" s="63">
        <v>12.01</v>
      </c>
      <c r="D13" s="62">
        <f>$C$13</f>
        <v>12.01</v>
      </c>
      <c r="E13" s="63">
        <v>11.61</v>
      </c>
      <c r="F13" s="63">
        <v>7.73</v>
      </c>
      <c r="G13" s="107">
        <f>$F$13</f>
        <v>7.73</v>
      </c>
      <c r="H13" s="107">
        <f t="shared" ref="H13:K13" si="3">$F$13</f>
        <v>7.73</v>
      </c>
      <c r="I13" s="107">
        <f t="shared" si="3"/>
        <v>7.73</v>
      </c>
      <c r="J13" s="107">
        <f t="shared" si="3"/>
        <v>7.73</v>
      </c>
      <c r="K13" s="107">
        <f t="shared" si="3"/>
        <v>7.73</v>
      </c>
      <c r="L13" s="107">
        <f>$E$13</f>
        <v>11.61</v>
      </c>
      <c r="M13" s="107">
        <f t="shared" ref="M13:N13" si="4">$E$13</f>
        <v>11.61</v>
      </c>
      <c r="N13" s="107">
        <f t="shared" si="4"/>
        <v>11.61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5">C12*C13</f>
        <v>4346991.6936564399</v>
      </c>
      <c r="D14" s="21">
        <f t="shared" si="5"/>
        <v>4420849.4994788915</v>
      </c>
      <c r="E14" s="21">
        <f t="shared" si="5"/>
        <v>1868129.8793836569</v>
      </c>
      <c r="F14" s="21">
        <f t="shared" si="5"/>
        <v>2691460.5785849262</v>
      </c>
      <c r="G14" s="21">
        <f t="shared" si="5"/>
        <v>1194971.8061872334</v>
      </c>
      <c r="H14" s="21">
        <f t="shared" si="5"/>
        <v>2944838.0271772784</v>
      </c>
      <c r="I14" s="21">
        <f t="shared" si="5"/>
        <v>3038745.88587846</v>
      </c>
      <c r="J14" s="21">
        <f t="shared" si="5"/>
        <v>3009017.9257943993</v>
      </c>
      <c r="K14" s="21">
        <f t="shared" si="5"/>
        <v>3044627.2603811584</v>
      </c>
      <c r="L14" s="21">
        <f t="shared" si="5"/>
        <v>4714398.1291337982</v>
      </c>
      <c r="M14" s="21">
        <f t="shared" si="5"/>
        <v>4226170.5267562047</v>
      </c>
      <c r="N14" s="21">
        <f t="shared" si="5"/>
        <v>4562012.2164147003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32" t="s">
        <v>348</v>
      </c>
      <c r="C16" s="247">
        <v>0</v>
      </c>
      <c r="D16" s="247">
        <v>0</v>
      </c>
      <c r="E16" s="233">
        <v>209338.20368701263</v>
      </c>
      <c r="F16" s="233">
        <v>45659.96064241058</v>
      </c>
      <c r="G16" s="233">
        <v>233423.7019961089</v>
      </c>
      <c r="H16" s="233">
        <v>37222.409600064777</v>
      </c>
      <c r="I16" s="233">
        <v>6846.2036828803366</v>
      </c>
      <c r="J16" s="233">
        <v>0</v>
      </c>
      <c r="K16" s="247">
        <v>0</v>
      </c>
      <c r="L16" s="247">
        <v>0</v>
      </c>
      <c r="M16" s="247">
        <v>0</v>
      </c>
      <c r="N16" s="247">
        <v>0</v>
      </c>
    </row>
    <row r="17" spans="1:14" x14ac:dyDescent="0.2">
      <c r="A17" s="13">
        <f t="shared" si="1"/>
        <v>10</v>
      </c>
      <c r="B17" s="12" t="s">
        <v>328</v>
      </c>
      <c r="C17" s="107">
        <f>C13</f>
        <v>12.01</v>
      </c>
      <c r="D17" s="107">
        <f>$C$17</f>
        <v>12.01</v>
      </c>
      <c r="E17" s="107">
        <f>$C$17</f>
        <v>12.01</v>
      </c>
      <c r="F17" s="63">
        <v>8.01</v>
      </c>
      <c r="G17" s="107">
        <f>$F$17</f>
        <v>8.01</v>
      </c>
      <c r="H17" s="107">
        <f t="shared" ref="H17:K17" si="6">$F$17</f>
        <v>8.01</v>
      </c>
      <c r="I17" s="107">
        <f t="shared" si="6"/>
        <v>8.01</v>
      </c>
      <c r="J17" s="107">
        <f t="shared" si="6"/>
        <v>8.01</v>
      </c>
      <c r="K17" s="107">
        <f t="shared" si="6"/>
        <v>8.01</v>
      </c>
      <c r="L17" s="107">
        <f>$C$17</f>
        <v>12.01</v>
      </c>
      <c r="M17" s="107">
        <f t="shared" ref="M17:N17" si="7">$C$17</f>
        <v>12.01</v>
      </c>
      <c r="N17" s="107">
        <f t="shared" si="7"/>
        <v>12.01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8">C16*C17</f>
        <v>0</v>
      </c>
      <c r="D18" s="21">
        <f t="shared" si="8"/>
        <v>0</v>
      </c>
      <c r="E18" s="21">
        <f t="shared" si="8"/>
        <v>2514151.8262810218</v>
      </c>
      <c r="F18" s="21">
        <f t="shared" si="8"/>
        <v>365736.28474570875</v>
      </c>
      <c r="G18" s="21">
        <f t="shared" si="8"/>
        <v>1869723.8529888322</v>
      </c>
      <c r="H18" s="21">
        <f t="shared" si="8"/>
        <v>298151.50089651888</v>
      </c>
      <c r="I18" s="21">
        <f t="shared" si="8"/>
        <v>54838.091499871494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9">C14+C18</f>
        <v>4346991.6936564399</v>
      </c>
      <c r="D20" s="21">
        <f t="shared" si="9"/>
        <v>4420849.4994788915</v>
      </c>
      <c r="E20" s="21">
        <f t="shared" si="9"/>
        <v>4382281.7056646785</v>
      </c>
      <c r="F20" s="21">
        <f t="shared" si="9"/>
        <v>3057196.8633306348</v>
      </c>
      <c r="G20" s="21">
        <f t="shared" si="9"/>
        <v>3064695.6591760656</v>
      </c>
      <c r="H20" s="21">
        <f t="shared" si="9"/>
        <v>3242989.5280737975</v>
      </c>
      <c r="I20" s="21">
        <f t="shared" si="9"/>
        <v>3093583.9773783316</v>
      </c>
      <c r="J20" s="21">
        <f t="shared" si="9"/>
        <v>3009017.9257943993</v>
      </c>
      <c r="K20" s="21">
        <f t="shared" si="9"/>
        <v>3044627.2603811584</v>
      </c>
      <c r="L20" s="21">
        <f t="shared" si="9"/>
        <v>4714398.1291337982</v>
      </c>
      <c r="M20" s="21">
        <f>M14+M18</f>
        <v>4226170.5267562047</v>
      </c>
      <c r="N20" s="21">
        <f>N14+N18</f>
        <v>4562012.2164147003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10">C10-C20</f>
        <v>177090.80634356011</v>
      </c>
      <c r="D22" s="21">
        <f t="shared" si="10"/>
        <v>587360.6305211084</v>
      </c>
      <c r="E22" s="21">
        <f t="shared" si="10"/>
        <v>-54548.65752806142</v>
      </c>
      <c r="F22" s="21">
        <f t="shared" si="10"/>
        <v>585339.70674886741</v>
      </c>
      <c r="G22" s="21">
        <f t="shared" si="10"/>
        <v>58273.43767695874</v>
      </c>
      <c r="H22" s="21">
        <f t="shared" si="10"/>
        <v>-120007.04340063781</v>
      </c>
      <c r="I22" s="21">
        <f t="shared" si="10"/>
        <v>-28103.997670329176</v>
      </c>
      <c r="J22" s="21">
        <f t="shared" si="10"/>
        <v>187741.36852510646</v>
      </c>
      <c r="K22" s="21">
        <f t="shared" si="10"/>
        <v>163366.28203185368</v>
      </c>
      <c r="L22" s="21">
        <f t="shared" si="10"/>
        <v>-952188.6608935995</v>
      </c>
      <c r="M22" s="21">
        <f t="shared" si="10"/>
        <v>168288.53519865125</v>
      </c>
      <c r="N22" s="21">
        <f t="shared" si="10"/>
        <v>19548.03599701263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29">
        <v>6819.57</v>
      </c>
      <c r="D24" s="329">
        <v>8470.15</v>
      </c>
      <c r="E24" s="329">
        <v>9645.4699999999993</v>
      </c>
      <c r="F24" s="329">
        <v>11383.38</v>
      </c>
      <c r="G24" s="329">
        <v>12729.71</v>
      </c>
      <c r="H24" s="329">
        <v>12214.76</v>
      </c>
      <c r="I24" s="63">
        <v>11403.1</v>
      </c>
      <c r="J24" s="329">
        <v>11139.83</v>
      </c>
      <c r="K24" s="329">
        <v>11292.98</v>
      </c>
      <c r="L24" s="329">
        <v>8814.92</v>
      </c>
      <c r="M24" s="329">
        <v>6534.75</v>
      </c>
      <c r="N24" s="329">
        <v>6354.72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393843.84590590926</v>
      </c>
      <c r="D26" s="21">
        <f t="shared" ref="D26:N26" si="11">C26+D22+D24</f>
        <v>989674.62642701773</v>
      </c>
      <c r="E26" s="21">
        <f t="shared" si="11"/>
        <v>944771.43889895629</v>
      </c>
      <c r="F26" s="21">
        <f t="shared" si="11"/>
        <v>1541494.5256478237</v>
      </c>
      <c r="G26" s="21">
        <f t="shared" si="11"/>
        <v>1612497.6733247824</v>
      </c>
      <c r="H26" s="21">
        <f t="shared" si="11"/>
        <v>1504705.3899241446</v>
      </c>
      <c r="I26" s="21">
        <f t="shared" si="11"/>
        <v>1488004.4922538155</v>
      </c>
      <c r="J26" s="21">
        <f t="shared" si="11"/>
        <v>1686885.6907789221</v>
      </c>
      <c r="K26" s="21">
        <f t="shared" si="11"/>
        <v>1861544.9528107757</v>
      </c>
      <c r="L26" s="21">
        <f t="shared" si="11"/>
        <v>918171.21191717626</v>
      </c>
      <c r="M26" s="21">
        <f t="shared" si="11"/>
        <v>1092994.4971158276</v>
      </c>
      <c r="N26" s="21">
        <f t="shared" si="11"/>
        <v>1118897.2531128402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35" t="s">
        <v>329</v>
      </c>
      <c r="C28" s="248">
        <v>-0.06</v>
      </c>
      <c r="D28" s="249">
        <f>$C$28</f>
        <v>-0.06</v>
      </c>
      <c r="E28" s="249">
        <f t="shared" ref="E28:F28" si="12">$C$28</f>
        <v>-0.06</v>
      </c>
      <c r="F28" s="249">
        <f t="shared" si="12"/>
        <v>-0.06</v>
      </c>
      <c r="G28" s="248">
        <v>0.37</v>
      </c>
      <c r="H28" s="250">
        <f>$G$28</f>
        <v>0.37</v>
      </c>
      <c r="I28" s="250">
        <f t="shared" ref="I28:N28" si="13">$G$28</f>
        <v>0.37</v>
      </c>
      <c r="J28" s="250">
        <f t="shared" si="13"/>
        <v>0.37</v>
      </c>
      <c r="K28" s="250">
        <f t="shared" si="13"/>
        <v>0.37</v>
      </c>
      <c r="L28" s="250">
        <f t="shared" si="13"/>
        <v>0.37</v>
      </c>
      <c r="M28" s="250">
        <f t="shared" si="13"/>
        <v>0.37</v>
      </c>
      <c r="N28" s="250">
        <f t="shared" si="13"/>
        <v>0.37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234"/>
      <c r="H29" s="234"/>
      <c r="I29" s="234"/>
      <c r="J29" s="234"/>
      <c r="K29" s="234"/>
      <c r="L29" s="234"/>
      <c r="M29" s="234"/>
      <c r="N29" s="234"/>
    </row>
    <row r="30" spans="1:14" x14ac:dyDescent="0.2">
      <c r="A30" s="13">
        <f t="shared" si="1"/>
        <v>23</v>
      </c>
      <c r="B30" s="235" t="s">
        <v>349</v>
      </c>
      <c r="C30" s="249">
        <f>$C$28</f>
        <v>-0.06</v>
      </c>
      <c r="D30" s="249">
        <f>$C$30</f>
        <v>-0.06</v>
      </c>
      <c r="E30" s="249">
        <f t="shared" ref="E30:N30" si="14">$C$30</f>
        <v>-0.06</v>
      </c>
      <c r="F30" s="249">
        <f t="shared" si="14"/>
        <v>-0.06</v>
      </c>
      <c r="G30" s="249">
        <f t="shared" si="14"/>
        <v>-0.06</v>
      </c>
      <c r="H30" s="249">
        <f t="shared" si="14"/>
        <v>-0.06</v>
      </c>
      <c r="I30" s="249">
        <f t="shared" si="14"/>
        <v>-0.06</v>
      </c>
      <c r="J30" s="249">
        <f t="shared" si="14"/>
        <v>-0.06</v>
      </c>
      <c r="K30" s="249">
        <f t="shared" si="14"/>
        <v>-0.06</v>
      </c>
      <c r="L30" s="249">
        <f t="shared" si="14"/>
        <v>-0.06</v>
      </c>
      <c r="M30" s="249">
        <f t="shared" si="14"/>
        <v>-0.06</v>
      </c>
      <c r="N30" s="249">
        <f t="shared" si="14"/>
        <v>-0.06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 t="shared" ref="C32:N32" si="15">(C12*C28)+(C16*C30)</f>
        <v>-21716.861084045493</v>
      </c>
      <c r="D32" s="21">
        <f t="shared" si="15"/>
        <v>-22085.842628537343</v>
      </c>
      <c r="E32" s="21">
        <f t="shared" si="15"/>
        <v>-22214.710202531645</v>
      </c>
      <c r="F32" s="21">
        <f t="shared" si="15"/>
        <v>-23630.624121739402</v>
      </c>
      <c r="G32" s="21">
        <f t="shared" si="15"/>
        <v>43192.452173800906</v>
      </c>
      <c r="H32" s="21">
        <f t="shared" si="15"/>
        <v>138722.68001074812</v>
      </c>
      <c r="I32" s="21">
        <f t="shared" si="15"/>
        <v>145040.19514966497</v>
      </c>
      <c r="J32" s="21">
        <f t="shared" si="15"/>
        <v>144028.02490865818</v>
      </c>
      <c r="K32" s="21">
        <f t="shared" si="15"/>
        <v>145732.48206222878</v>
      </c>
      <c r="L32" s="21">
        <f t="shared" si="15"/>
        <v>150243.52349522011</v>
      </c>
      <c r="M32" s="21">
        <f t="shared" si="15"/>
        <v>134684.15976742425</v>
      </c>
      <c r="N32" s="21">
        <f t="shared" si="15"/>
        <v>145387.12489865971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439145.81833269075</v>
      </c>
      <c r="D34" s="21">
        <f t="shared" ref="D34:N34" si="16">C34+D22+D24-D32</f>
        <v>1057062.4414823365</v>
      </c>
      <c r="E34" s="21">
        <f t="shared" si="16"/>
        <v>1034373.9641568067</v>
      </c>
      <c r="F34" s="21">
        <f t="shared" si="16"/>
        <v>1654727.6750274133</v>
      </c>
      <c r="G34" s="21">
        <f t="shared" si="16"/>
        <v>1682538.3705305711</v>
      </c>
      <c r="H34" s="21">
        <f t="shared" si="16"/>
        <v>1436023.4071191852</v>
      </c>
      <c r="I34" s="21">
        <f t="shared" si="16"/>
        <v>1274282.3142991911</v>
      </c>
      <c r="J34" s="21">
        <f t="shared" si="16"/>
        <v>1329135.4879156395</v>
      </c>
      <c r="K34" s="21">
        <f t="shared" si="16"/>
        <v>1358062.2678852645</v>
      </c>
      <c r="L34" s="21">
        <f t="shared" si="16"/>
        <v>264445.00349644484</v>
      </c>
      <c r="M34" s="21">
        <f t="shared" si="16"/>
        <v>304584.12892767182</v>
      </c>
      <c r="N34" s="21">
        <f t="shared" si="16"/>
        <v>185099.76002602471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39" t="s">
        <v>339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7">$E$36</f>
        <v>0.95238599999999995</v>
      </c>
      <c r="H36" s="240">
        <f t="shared" si="17"/>
        <v>0.95238599999999995</v>
      </c>
      <c r="I36" s="240">
        <f t="shared" si="17"/>
        <v>0.95238599999999995</v>
      </c>
      <c r="J36" s="240">
        <f t="shared" si="17"/>
        <v>0.95238599999999995</v>
      </c>
      <c r="K36" s="240">
        <f t="shared" si="17"/>
        <v>0.95238599999999995</v>
      </c>
      <c r="L36" s="240">
        <f t="shared" si="17"/>
        <v>0.95238599999999995</v>
      </c>
      <c r="M36" s="240">
        <f t="shared" si="17"/>
        <v>0.95238599999999995</v>
      </c>
      <c r="N36" s="240">
        <f t="shared" si="17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1"/>
        <v>31</v>
      </c>
      <c r="B38" s="239" t="s">
        <v>340</v>
      </c>
      <c r="C38" s="330">
        <v>0.95238599999999995</v>
      </c>
      <c r="D38" s="240">
        <f>$C$38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" thickBot="1" x14ac:dyDescent="0.25">
      <c r="A40" s="13">
        <f t="shared" si="1"/>
        <v>33</v>
      </c>
      <c r="B40" s="12" t="s">
        <v>341</v>
      </c>
      <c r="C40" s="242">
        <f t="shared" ref="C40:D40" si="18">ROUND((C22*C38),2)</f>
        <v>168658.8</v>
      </c>
      <c r="D40" s="242">
        <f t="shared" si="18"/>
        <v>559394.04</v>
      </c>
      <c r="E40" s="242">
        <f>ROUND((E22*E36),2)</f>
        <v>-51951.38</v>
      </c>
      <c r="F40" s="242">
        <f t="shared" ref="F40:N40" si="19">ROUND((F22*F36),2)</f>
        <v>557469.34</v>
      </c>
      <c r="G40" s="242">
        <f t="shared" si="19"/>
        <v>55498.81</v>
      </c>
      <c r="H40" s="242">
        <f t="shared" si="19"/>
        <v>-114293.03</v>
      </c>
      <c r="I40" s="333">
        <f>ROUND((I22*I36),2)</f>
        <v>-26765.85</v>
      </c>
      <c r="J40" s="242">
        <f t="shared" si="19"/>
        <v>178802.25</v>
      </c>
      <c r="K40" s="242">
        <f t="shared" si="19"/>
        <v>155587.76</v>
      </c>
      <c r="L40" s="242">
        <f t="shared" si="19"/>
        <v>-906851.15</v>
      </c>
      <c r="M40" s="242">
        <f t="shared" si="19"/>
        <v>160275.64000000001</v>
      </c>
      <c r="N40" s="242">
        <f t="shared" si="19"/>
        <v>18617.28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42">
        <f t="shared" ref="C42:D42" si="20">ROUND((C32*C38),2)</f>
        <v>-20682.830000000002</v>
      </c>
      <c r="D42" s="242">
        <f t="shared" si="20"/>
        <v>-21034.25</v>
      </c>
      <c r="E42" s="242">
        <f>ROUND((E32*E36),2)</f>
        <v>-21156.98</v>
      </c>
      <c r="F42" s="242">
        <f t="shared" ref="F42:N42" si="21">ROUND((F32*F36),2)</f>
        <v>-22505.48</v>
      </c>
      <c r="G42" s="242">
        <f t="shared" si="21"/>
        <v>41135.89</v>
      </c>
      <c r="H42" s="242">
        <f t="shared" si="21"/>
        <v>132117.54</v>
      </c>
      <c r="I42" s="333">
        <f t="shared" si="21"/>
        <v>138134.25</v>
      </c>
      <c r="J42" s="242">
        <f t="shared" si="21"/>
        <v>137170.26999999999</v>
      </c>
      <c r="K42" s="242">
        <f t="shared" si="21"/>
        <v>138793.57999999999</v>
      </c>
      <c r="L42" s="242">
        <f t="shared" si="21"/>
        <v>143089.82999999999</v>
      </c>
      <c r="M42" s="242">
        <f t="shared" si="21"/>
        <v>128271.31</v>
      </c>
      <c r="N42" s="242">
        <f t="shared" si="21"/>
        <v>138464.66</v>
      </c>
    </row>
    <row r="43" spans="1:14" x14ac:dyDescent="0.2">
      <c r="A43" s="13">
        <f t="shared" si="1"/>
        <v>36</v>
      </c>
    </row>
    <row r="44" spans="1:14" s="232" customFormat="1" x14ac:dyDescent="0.2">
      <c r="A44" s="13">
        <f t="shared" si="1"/>
        <v>37</v>
      </c>
      <c r="B44" s="232" t="s">
        <v>343</v>
      </c>
    </row>
    <row r="45" spans="1:14" s="235" customFormat="1" x14ac:dyDescent="0.2">
      <c r="A45" s="13">
        <f t="shared" si="1"/>
        <v>38</v>
      </c>
      <c r="B45" s="235" t="s">
        <v>344</v>
      </c>
    </row>
    <row r="46" spans="1:14" s="239" customFormat="1" x14ac:dyDescent="0.2">
      <c r="A46" s="13">
        <f t="shared" si="1"/>
        <v>39</v>
      </c>
      <c r="B46" s="239" t="s">
        <v>345</v>
      </c>
    </row>
    <row r="47" spans="1:14" x14ac:dyDescent="0.2">
      <c r="A47" s="243"/>
    </row>
    <row r="48" spans="1:14" x14ac:dyDescent="0.2">
      <c r="A48" s="13"/>
    </row>
    <row r="49" spans="1:8" x14ac:dyDescent="0.2">
      <c r="A49" s="13"/>
      <c r="H49" s="21"/>
    </row>
    <row r="50" spans="1:8" x14ac:dyDescent="0.2">
      <c r="A50" s="13"/>
    </row>
    <row r="51" spans="1:8" x14ac:dyDescent="0.2">
      <c r="A51" s="13"/>
    </row>
    <row r="52" spans="1:8" x14ac:dyDescent="0.2">
      <c r="A52" s="13"/>
    </row>
    <row r="53" spans="1:8" x14ac:dyDescent="0.2">
      <c r="A53" s="13"/>
    </row>
    <row r="54" spans="1:8" x14ac:dyDescent="0.2">
      <c r="A54" s="13"/>
    </row>
    <row r="55" spans="1:8" x14ac:dyDescent="0.2">
      <c r="A55" s="13"/>
    </row>
    <row r="56" spans="1:8" x14ac:dyDescent="0.2">
      <c r="A56" s="13"/>
    </row>
    <row r="57" spans="1:8" x14ac:dyDescent="0.2">
      <c r="A57" s="13"/>
    </row>
    <row r="58" spans="1:8" x14ac:dyDescent="0.2">
      <c r="A58" s="13"/>
    </row>
    <row r="59" spans="1:8" x14ac:dyDescent="0.2">
      <c r="A59" s="13"/>
    </row>
    <row r="60" spans="1:8" x14ac:dyDescent="0.2">
      <c r="A60" s="13"/>
    </row>
    <row r="61" spans="1:8" x14ac:dyDescent="0.2">
      <c r="A61" s="13"/>
    </row>
    <row r="62" spans="1:8" x14ac:dyDescent="0.2">
      <c r="A62" s="13"/>
    </row>
    <row r="63" spans="1:8" x14ac:dyDescent="0.2">
      <c r="A63" s="13"/>
    </row>
    <row r="64" spans="1:8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O6" sqref="O6:O8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9.8554687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2" thickBot="1" x14ac:dyDescent="0.25"/>
    <row r="6" spans="1:15" ht="33.75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  <c r="O6" s="417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18"/>
    </row>
    <row r="8" spans="1:15" ht="12" thickBot="1" x14ac:dyDescent="0.25">
      <c r="A8" s="13">
        <v>1</v>
      </c>
      <c r="B8" s="232" t="s">
        <v>81</v>
      </c>
      <c r="C8" s="233">
        <v>481</v>
      </c>
      <c r="D8" s="233">
        <v>481</v>
      </c>
      <c r="E8" s="233">
        <v>481</v>
      </c>
      <c r="F8" s="233">
        <v>481</v>
      </c>
      <c r="G8" s="233">
        <v>481</v>
      </c>
      <c r="H8" s="233">
        <v>484</v>
      </c>
      <c r="I8" s="233">
        <v>483</v>
      </c>
      <c r="J8" s="233">
        <v>482</v>
      </c>
      <c r="K8" s="233">
        <v>483</v>
      </c>
      <c r="L8" s="233">
        <v>482</v>
      </c>
      <c r="M8" s="233">
        <v>481</v>
      </c>
      <c r="N8" s="233">
        <v>480</v>
      </c>
      <c r="O8" s="419">
        <f>AVERAGE(C8:N8)</f>
        <v>481.66666666666669</v>
      </c>
    </row>
    <row r="9" spans="1:15" x14ac:dyDescent="0.2">
      <c r="A9" s="13">
        <f>A8+1</f>
        <v>2</v>
      </c>
      <c r="B9" s="12" t="s">
        <v>332</v>
      </c>
      <c r="C9" s="63">
        <v>5608.71</v>
      </c>
      <c r="D9" s="63">
        <v>6670.58</v>
      </c>
      <c r="E9" s="63">
        <v>6302.2064420148181</v>
      </c>
      <c r="F9" s="63">
        <v>5879.780751551657</v>
      </c>
      <c r="G9" s="63">
        <v>4708.2465980610687</v>
      </c>
      <c r="H9" s="63">
        <v>4309.6878028663541</v>
      </c>
      <c r="I9" s="63">
        <v>4371.8592950182101</v>
      </c>
      <c r="J9" s="63">
        <v>5031.9312585297212</v>
      </c>
      <c r="K9" s="63">
        <v>4647.4277526928754</v>
      </c>
      <c r="L9" s="63">
        <v>5734.4007226819931</v>
      </c>
      <c r="M9" s="63">
        <v>6440.698679830999</v>
      </c>
      <c r="N9" s="63">
        <v>6784.4414094874437</v>
      </c>
    </row>
    <row r="10" spans="1:15" x14ac:dyDescent="0.2">
      <c r="A10" s="13">
        <f t="shared" ref="A10:A46" si="1">A9+1</f>
        <v>3</v>
      </c>
      <c r="B10" s="12" t="s">
        <v>333</v>
      </c>
      <c r="C10" s="21">
        <f t="shared" ref="C10:N10" si="2">C8*C9</f>
        <v>2697789.5100000002</v>
      </c>
      <c r="D10" s="21">
        <f t="shared" si="2"/>
        <v>3208548.98</v>
      </c>
      <c r="E10" s="21">
        <f t="shared" si="2"/>
        <v>3031361.2986091273</v>
      </c>
      <c r="F10" s="21">
        <f t="shared" si="2"/>
        <v>2828174.5414963472</v>
      </c>
      <c r="G10" s="21">
        <f t="shared" si="2"/>
        <v>2264666.613667374</v>
      </c>
      <c r="H10" s="21">
        <f t="shared" si="2"/>
        <v>2085888.8965873155</v>
      </c>
      <c r="I10" s="21">
        <f t="shared" si="2"/>
        <v>2111608.0394937955</v>
      </c>
      <c r="J10" s="21">
        <f t="shared" si="2"/>
        <v>2425390.8666113256</v>
      </c>
      <c r="K10" s="21">
        <f t="shared" si="2"/>
        <v>2244707.6045506587</v>
      </c>
      <c r="L10" s="21">
        <f t="shared" si="2"/>
        <v>2763981.1483327206</v>
      </c>
      <c r="M10" s="21">
        <f t="shared" si="2"/>
        <v>3097976.0649987105</v>
      </c>
      <c r="N10" s="21">
        <f t="shared" si="2"/>
        <v>3256531.8765539732</v>
      </c>
    </row>
    <row r="11" spans="1:15" x14ac:dyDescent="0.2">
      <c r="A11" s="13">
        <f t="shared" si="1"/>
        <v>4</v>
      </c>
    </row>
    <row r="12" spans="1:15" x14ac:dyDescent="0.2">
      <c r="A12" s="13">
        <f t="shared" si="1"/>
        <v>5</v>
      </c>
      <c r="B12" s="232" t="s">
        <v>347</v>
      </c>
      <c r="C12" s="233">
        <v>244015.81458699473</v>
      </c>
      <c r="D12" s="233">
        <v>260825.67047451669</v>
      </c>
      <c r="E12" s="233">
        <v>93019.809314586993</v>
      </c>
      <c r="F12" s="233">
        <v>239771.14334997814</v>
      </c>
      <c r="G12" s="233">
        <v>91350.002564102557</v>
      </c>
      <c r="H12" s="233">
        <v>248471.99999999997</v>
      </c>
      <c r="I12" s="233">
        <v>259858.10384615386</v>
      </c>
      <c r="J12" s="233">
        <v>262601.52564102568</v>
      </c>
      <c r="K12" s="233">
        <v>273262.89615384617</v>
      </c>
      <c r="L12" s="233">
        <v>280082.51863939274</v>
      </c>
      <c r="M12" s="233">
        <v>237707.00102608235</v>
      </c>
      <c r="N12" s="233">
        <v>265615.39226135315</v>
      </c>
    </row>
    <row r="13" spans="1:15" x14ac:dyDescent="0.2">
      <c r="A13" s="13">
        <f t="shared" si="1"/>
        <v>6</v>
      </c>
      <c r="B13" s="12" t="s">
        <v>328</v>
      </c>
      <c r="C13" s="63">
        <v>11.13</v>
      </c>
      <c r="D13" s="62">
        <f>$C$13</f>
        <v>11.13</v>
      </c>
      <c r="E13" s="63">
        <v>12.05</v>
      </c>
      <c r="F13" s="63">
        <v>8.0299999999999994</v>
      </c>
      <c r="G13" s="107">
        <f>$F$13</f>
        <v>8.0299999999999994</v>
      </c>
      <c r="H13" s="107">
        <f t="shared" ref="H13:K13" si="3">$F$13</f>
        <v>8.0299999999999994</v>
      </c>
      <c r="I13" s="107">
        <f t="shared" si="3"/>
        <v>8.0299999999999994</v>
      </c>
      <c r="J13" s="107">
        <f t="shared" si="3"/>
        <v>8.0299999999999994</v>
      </c>
      <c r="K13" s="107">
        <f t="shared" si="3"/>
        <v>8.0299999999999994</v>
      </c>
      <c r="L13" s="107">
        <f>$E$13</f>
        <v>12.05</v>
      </c>
      <c r="M13" s="107">
        <f t="shared" ref="M13:N13" si="4">$E$13</f>
        <v>12.05</v>
      </c>
      <c r="N13" s="107">
        <f t="shared" si="4"/>
        <v>12.05</v>
      </c>
    </row>
    <row r="14" spans="1:15" x14ac:dyDescent="0.2">
      <c r="A14" s="13">
        <f t="shared" si="1"/>
        <v>7</v>
      </c>
      <c r="B14" s="12" t="s">
        <v>334</v>
      </c>
      <c r="C14" s="21">
        <f t="shared" ref="C14:N14" si="5">C12*C13</f>
        <v>2715896.0163532514</v>
      </c>
      <c r="D14" s="21">
        <f t="shared" si="5"/>
        <v>2902989.7123813708</v>
      </c>
      <c r="E14" s="21">
        <f t="shared" si="5"/>
        <v>1120888.7022407732</v>
      </c>
      <c r="F14" s="21">
        <f t="shared" si="5"/>
        <v>1925362.2811003244</v>
      </c>
      <c r="G14" s="21">
        <f t="shared" si="5"/>
        <v>733540.52058974351</v>
      </c>
      <c r="H14" s="21">
        <f t="shared" si="5"/>
        <v>1995230.1599999997</v>
      </c>
      <c r="I14" s="21">
        <f t="shared" si="5"/>
        <v>2086660.5738846152</v>
      </c>
      <c r="J14" s="21">
        <f t="shared" si="5"/>
        <v>2108690.2508974359</v>
      </c>
      <c r="K14" s="21">
        <f t="shared" si="5"/>
        <v>2194301.0561153847</v>
      </c>
      <c r="L14" s="21">
        <f t="shared" si="5"/>
        <v>3374994.3496046825</v>
      </c>
      <c r="M14" s="21">
        <f t="shared" si="5"/>
        <v>2864369.3623642926</v>
      </c>
      <c r="N14" s="21">
        <f t="shared" si="5"/>
        <v>3200665.4767493056</v>
      </c>
    </row>
    <row r="15" spans="1:15" x14ac:dyDescent="0.2">
      <c r="A15" s="13">
        <f t="shared" si="1"/>
        <v>8</v>
      </c>
    </row>
    <row r="16" spans="1:15" x14ac:dyDescent="0.2">
      <c r="A16" s="13">
        <f t="shared" si="1"/>
        <v>9</v>
      </c>
      <c r="B16" s="232" t="s">
        <v>348</v>
      </c>
      <c r="C16" s="233">
        <v>0</v>
      </c>
      <c r="D16" s="233">
        <v>0</v>
      </c>
      <c r="E16" s="233">
        <v>169549.60287239283</v>
      </c>
      <c r="F16" s="233">
        <v>20515.149384885764</v>
      </c>
      <c r="G16" s="233">
        <v>180430.58535349311</v>
      </c>
      <c r="H16" s="233">
        <v>34166.353018985545</v>
      </c>
      <c r="I16" s="233">
        <v>5516.0184557517596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13">
        <f t="shared" si="1"/>
        <v>10</v>
      </c>
      <c r="B17" s="12" t="s">
        <v>328</v>
      </c>
      <c r="C17" s="107">
        <f>C13</f>
        <v>11.13</v>
      </c>
      <c r="D17" s="107">
        <f>$C$17</f>
        <v>11.13</v>
      </c>
      <c r="E17" s="107">
        <f>$C$17</f>
        <v>11.13</v>
      </c>
      <c r="F17" s="63">
        <v>7.42</v>
      </c>
      <c r="G17" s="107">
        <f>$F$17</f>
        <v>7.42</v>
      </c>
      <c r="H17" s="107">
        <f t="shared" ref="H17:K17" si="6">$F$17</f>
        <v>7.42</v>
      </c>
      <c r="I17" s="107">
        <f t="shared" si="6"/>
        <v>7.42</v>
      </c>
      <c r="J17" s="107">
        <f t="shared" si="6"/>
        <v>7.42</v>
      </c>
      <c r="K17" s="107">
        <f t="shared" si="6"/>
        <v>7.42</v>
      </c>
      <c r="L17" s="107">
        <f>$C$17</f>
        <v>11.13</v>
      </c>
      <c r="M17" s="107">
        <f t="shared" ref="M17:N17" si="7">$C$17</f>
        <v>11.13</v>
      </c>
      <c r="N17" s="107">
        <f t="shared" si="7"/>
        <v>11.13</v>
      </c>
    </row>
    <row r="18" spans="1:14" x14ac:dyDescent="0.2">
      <c r="A18" s="13">
        <f t="shared" si="1"/>
        <v>11</v>
      </c>
      <c r="B18" s="12" t="s">
        <v>334</v>
      </c>
      <c r="C18" s="21">
        <f t="shared" ref="C18:N18" si="8">C16*C17</f>
        <v>0</v>
      </c>
      <c r="D18" s="21">
        <f t="shared" si="8"/>
        <v>0</v>
      </c>
      <c r="E18" s="21">
        <f t="shared" si="8"/>
        <v>1887087.0799697323</v>
      </c>
      <c r="F18" s="21">
        <f t="shared" si="8"/>
        <v>152222.40843585238</v>
      </c>
      <c r="G18" s="21">
        <f t="shared" si="8"/>
        <v>1338794.9433229188</v>
      </c>
      <c r="H18" s="21">
        <f t="shared" si="8"/>
        <v>253514.33940087273</v>
      </c>
      <c r="I18" s="21">
        <f t="shared" si="8"/>
        <v>40928.856941678059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325</v>
      </c>
      <c r="C20" s="21">
        <f t="shared" ref="C20:L20" si="9">C14+C18</f>
        <v>2715896.0163532514</v>
      </c>
      <c r="D20" s="21">
        <f t="shared" si="9"/>
        <v>2902989.7123813708</v>
      </c>
      <c r="E20" s="21">
        <f t="shared" si="9"/>
        <v>3007975.7822105056</v>
      </c>
      <c r="F20" s="21">
        <f t="shared" si="9"/>
        <v>2077584.6895361766</v>
      </c>
      <c r="G20" s="21">
        <f t="shared" si="9"/>
        <v>2072335.4639126624</v>
      </c>
      <c r="H20" s="21">
        <f t="shared" si="9"/>
        <v>2248744.4994008723</v>
      </c>
      <c r="I20" s="21">
        <f t="shared" si="9"/>
        <v>2127589.4308262933</v>
      </c>
      <c r="J20" s="21">
        <f t="shared" si="9"/>
        <v>2108690.2508974359</v>
      </c>
      <c r="K20" s="21">
        <f t="shared" si="9"/>
        <v>2194301.0561153847</v>
      </c>
      <c r="L20" s="21">
        <f t="shared" si="9"/>
        <v>3374994.3496046825</v>
      </c>
      <c r="M20" s="21">
        <f>M14+M18</f>
        <v>2864369.3623642926</v>
      </c>
      <c r="N20" s="21">
        <f>N14+N18</f>
        <v>3200665.4767493056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10">C10-C20</f>
        <v>-18106.50635325117</v>
      </c>
      <c r="D22" s="21">
        <f t="shared" si="10"/>
        <v>305559.26761862915</v>
      </c>
      <c r="E22" s="21">
        <f t="shared" si="10"/>
        <v>23385.516398621723</v>
      </c>
      <c r="F22" s="21">
        <f t="shared" si="10"/>
        <v>750589.85196017055</v>
      </c>
      <c r="G22" s="21">
        <f t="shared" si="10"/>
        <v>192331.14975471166</v>
      </c>
      <c r="H22" s="21">
        <f t="shared" si="10"/>
        <v>-162855.60281355679</v>
      </c>
      <c r="I22" s="21">
        <f t="shared" si="10"/>
        <v>-15981.39133249782</v>
      </c>
      <c r="J22" s="21">
        <f t="shared" si="10"/>
        <v>316700.61571388971</v>
      </c>
      <c r="K22" s="21">
        <f t="shared" si="10"/>
        <v>50406.548435274046</v>
      </c>
      <c r="L22" s="21">
        <f t="shared" si="10"/>
        <v>-611013.20127196191</v>
      </c>
      <c r="M22" s="21">
        <f t="shared" si="10"/>
        <v>233606.70263441792</v>
      </c>
      <c r="N22" s="21">
        <f t="shared" si="10"/>
        <v>55866.39980466757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29">
        <v>1632.76</v>
      </c>
      <c r="D24" s="329">
        <v>2302.34</v>
      </c>
      <c r="E24" s="329">
        <v>3060.1</v>
      </c>
      <c r="F24" s="329">
        <v>4979.24</v>
      </c>
      <c r="G24" s="329">
        <v>7060.81</v>
      </c>
      <c r="H24" s="329">
        <v>7044.86</v>
      </c>
      <c r="I24" s="329">
        <v>6550.22</v>
      </c>
      <c r="J24" s="97">
        <v>7026.81</v>
      </c>
      <c r="K24" s="97">
        <v>7642.7</v>
      </c>
      <c r="L24" s="329">
        <v>6137.17</v>
      </c>
      <c r="M24" s="329">
        <v>5148.96</v>
      </c>
      <c r="N24" s="329">
        <v>5600.01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347763.31853934744</v>
      </c>
      <c r="D26" s="21">
        <f t="shared" ref="D26:N26" si="11">C26+D22+D24</f>
        <v>655624.92615797662</v>
      </c>
      <c r="E26" s="21">
        <f t="shared" si="11"/>
        <v>682070.54255659832</v>
      </c>
      <c r="F26" s="21">
        <f t="shared" si="11"/>
        <v>1437639.6345167689</v>
      </c>
      <c r="G26" s="21">
        <f t="shared" si="11"/>
        <v>1637031.5942714806</v>
      </c>
      <c r="H26" s="21">
        <f t="shared" si="11"/>
        <v>1481220.8514579239</v>
      </c>
      <c r="I26" s="21">
        <f t="shared" si="11"/>
        <v>1471789.680125426</v>
      </c>
      <c r="J26" s="21">
        <f t="shared" si="11"/>
        <v>1795517.1058393158</v>
      </c>
      <c r="K26" s="21">
        <f t="shared" si="11"/>
        <v>1853566.3542745898</v>
      </c>
      <c r="L26" s="21">
        <f t="shared" si="11"/>
        <v>1248690.3230026278</v>
      </c>
      <c r="M26" s="21">
        <f t="shared" si="11"/>
        <v>1487445.9856370457</v>
      </c>
      <c r="N26" s="21">
        <f t="shared" si="11"/>
        <v>1548912.3954417133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35" t="s">
        <v>329</v>
      </c>
      <c r="C28" s="248">
        <v>-0.08</v>
      </c>
      <c r="D28" s="249">
        <f>$C$28</f>
        <v>-0.08</v>
      </c>
      <c r="E28" s="249">
        <f t="shared" ref="E28:F28" si="12">$C$28</f>
        <v>-0.08</v>
      </c>
      <c r="F28" s="249">
        <f t="shared" si="12"/>
        <v>-0.08</v>
      </c>
      <c r="G28" s="248">
        <v>0.16</v>
      </c>
      <c r="H28" s="250">
        <f>$G$28</f>
        <v>0.16</v>
      </c>
      <c r="I28" s="250">
        <f t="shared" ref="I28:N28" si="13">$G$28</f>
        <v>0.16</v>
      </c>
      <c r="J28" s="250">
        <f t="shared" si="13"/>
        <v>0.16</v>
      </c>
      <c r="K28" s="250">
        <f t="shared" si="13"/>
        <v>0.16</v>
      </c>
      <c r="L28" s="250">
        <f t="shared" si="13"/>
        <v>0.16</v>
      </c>
      <c r="M28" s="250">
        <f t="shared" si="13"/>
        <v>0.16</v>
      </c>
      <c r="N28" s="250">
        <f t="shared" si="13"/>
        <v>0.16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234"/>
      <c r="H29" s="234"/>
      <c r="I29" s="234"/>
      <c r="J29" s="234"/>
      <c r="K29" s="234"/>
      <c r="L29" s="234"/>
      <c r="M29" s="234"/>
      <c r="N29" s="234"/>
    </row>
    <row r="30" spans="1:14" x14ac:dyDescent="0.2">
      <c r="A30" s="13">
        <f t="shared" si="1"/>
        <v>23</v>
      </c>
      <c r="B30" s="235" t="s">
        <v>349</v>
      </c>
      <c r="C30" s="249">
        <f>$C$28</f>
        <v>-0.08</v>
      </c>
      <c r="D30" s="249">
        <f>$C$30</f>
        <v>-0.08</v>
      </c>
      <c r="E30" s="249">
        <f t="shared" ref="E30:N30" si="14">$C$30</f>
        <v>-0.08</v>
      </c>
      <c r="F30" s="249">
        <f t="shared" si="14"/>
        <v>-0.08</v>
      </c>
      <c r="G30" s="249">
        <f t="shared" si="14"/>
        <v>-0.08</v>
      </c>
      <c r="H30" s="249">
        <f t="shared" si="14"/>
        <v>-0.08</v>
      </c>
      <c r="I30" s="249">
        <f t="shared" si="14"/>
        <v>-0.08</v>
      </c>
      <c r="J30" s="249">
        <f t="shared" si="14"/>
        <v>-0.08</v>
      </c>
      <c r="K30" s="249">
        <f t="shared" si="14"/>
        <v>-0.08</v>
      </c>
      <c r="L30" s="249">
        <f t="shared" si="14"/>
        <v>-0.08</v>
      </c>
      <c r="M30" s="249">
        <f t="shared" si="14"/>
        <v>-0.08</v>
      </c>
      <c r="N30" s="249">
        <f t="shared" si="14"/>
        <v>-0.08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>(C12*C28)+(C16*C30)</f>
        <v>-19521.26516695958</v>
      </c>
      <c r="D32" s="21">
        <f t="shared" ref="D32:N32" si="15">(D12*D28)+(D16*D30)</f>
        <v>-20866.053637961337</v>
      </c>
      <c r="E32" s="21">
        <f t="shared" si="15"/>
        <v>-21005.552974958387</v>
      </c>
      <c r="F32" s="21">
        <f t="shared" si="15"/>
        <v>-20822.903418789112</v>
      </c>
      <c r="G32" s="21">
        <f t="shared" si="15"/>
        <v>181.55358197695932</v>
      </c>
      <c r="H32" s="21">
        <f t="shared" si="15"/>
        <v>37022.211758481149</v>
      </c>
      <c r="I32" s="21">
        <f t="shared" si="15"/>
        <v>41136.015138924478</v>
      </c>
      <c r="J32" s="21">
        <f t="shared" si="15"/>
        <v>42016.244102564109</v>
      </c>
      <c r="K32" s="21">
        <f t="shared" si="15"/>
        <v>43722.063384615387</v>
      </c>
      <c r="L32" s="21">
        <f t="shared" si="15"/>
        <v>44813.202982302842</v>
      </c>
      <c r="M32" s="21">
        <f t="shared" si="15"/>
        <v>38033.120164173175</v>
      </c>
      <c r="N32" s="21">
        <f t="shared" si="15"/>
        <v>42498.462761816503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388984.01152379054</v>
      </c>
      <c r="D34" s="21">
        <f t="shared" ref="D34:M34" si="16">C34+D22+D24-D32</f>
        <v>717711.67278038105</v>
      </c>
      <c r="E34" s="21">
        <f t="shared" si="16"/>
        <v>765162.84215396119</v>
      </c>
      <c r="F34" s="21">
        <f t="shared" si="16"/>
        <v>1541554.837532921</v>
      </c>
      <c r="G34" s="21">
        <f t="shared" si="16"/>
        <v>1740765.2437056557</v>
      </c>
      <c r="H34" s="21">
        <f t="shared" si="16"/>
        <v>1547932.2891336179</v>
      </c>
      <c r="I34" s="21">
        <f t="shared" si="16"/>
        <v>1497365.1026621955</v>
      </c>
      <c r="J34" s="21">
        <f t="shared" si="16"/>
        <v>1779076.284273521</v>
      </c>
      <c r="K34" s="21">
        <f t="shared" si="16"/>
        <v>1793403.4693241797</v>
      </c>
      <c r="L34" s="21">
        <f t="shared" si="16"/>
        <v>1143714.235069915</v>
      </c>
      <c r="M34" s="21">
        <f t="shared" si="16"/>
        <v>1344436.7775401596</v>
      </c>
      <c r="N34" s="21">
        <f>M34+N22+N24-N32</f>
        <v>1363404.7245830107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39" t="s">
        <v>339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7">$E$36</f>
        <v>0.95238599999999995</v>
      </c>
      <c r="H36" s="240">
        <f t="shared" si="17"/>
        <v>0.95238599999999995</v>
      </c>
      <c r="I36" s="240">
        <f t="shared" si="17"/>
        <v>0.95238599999999995</v>
      </c>
      <c r="J36" s="240">
        <f t="shared" si="17"/>
        <v>0.95238599999999995</v>
      </c>
      <c r="K36" s="240">
        <f t="shared" si="17"/>
        <v>0.95238599999999995</v>
      </c>
      <c r="L36" s="240">
        <f t="shared" si="17"/>
        <v>0.95238599999999995</v>
      </c>
      <c r="M36" s="240">
        <f t="shared" si="17"/>
        <v>0.95238599999999995</v>
      </c>
      <c r="N36" s="240">
        <f t="shared" si="17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1"/>
        <v>31</v>
      </c>
      <c r="B38" s="239" t="s">
        <v>340</v>
      </c>
      <c r="C38" s="330">
        <v>0.95238599999999995</v>
      </c>
      <c r="D38" s="240">
        <f>C38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62"/>
      <c r="K39" s="53"/>
      <c r="L39" s="53"/>
      <c r="M39" s="53"/>
      <c r="N39" s="53"/>
    </row>
    <row r="40" spans="1:14" ht="12" thickBot="1" x14ac:dyDescent="0.25">
      <c r="A40" s="13">
        <f t="shared" si="1"/>
        <v>33</v>
      </c>
      <c r="B40" s="12" t="s">
        <v>341</v>
      </c>
      <c r="C40" s="242">
        <f t="shared" ref="C40:D40" si="18">ROUND((C22*C38),2)</f>
        <v>-17244.38</v>
      </c>
      <c r="D40" s="242">
        <f t="shared" si="18"/>
        <v>291010.37</v>
      </c>
      <c r="E40" s="242">
        <f>ROUND((E22*E36),2)</f>
        <v>22272.04</v>
      </c>
      <c r="F40" s="242">
        <f t="shared" ref="F40:N40" si="19">ROUND((F22*F36),2)</f>
        <v>714851.27</v>
      </c>
      <c r="G40" s="242">
        <f t="shared" si="19"/>
        <v>183173.49</v>
      </c>
      <c r="H40" s="242">
        <f t="shared" si="19"/>
        <v>-155101.4</v>
      </c>
      <c r="I40" s="242">
        <f t="shared" si="19"/>
        <v>-15220.45</v>
      </c>
      <c r="J40" s="242">
        <f t="shared" si="19"/>
        <v>301621.23</v>
      </c>
      <c r="K40" s="242">
        <f t="shared" si="19"/>
        <v>48006.49</v>
      </c>
      <c r="L40" s="242">
        <f t="shared" si="19"/>
        <v>-581920.42000000004</v>
      </c>
      <c r="M40" s="242">
        <f t="shared" si="19"/>
        <v>222483.75</v>
      </c>
      <c r="N40" s="242">
        <f t="shared" si="19"/>
        <v>53206.38</v>
      </c>
    </row>
    <row r="41" spans="1:14" x14ac:dyDescent="0.2">
      <c r="A41" s="13">
        <f t="shared" si="1"/>
        <v>34</v>
      </c>
      <c r="J41" s="21"/>
    </row>
    <row r="42" spans="1:14" ht="12" thickBot="1" x14ac:dyDescent="0.25">
      <c r="A42" s="13">
        <f t="shared" si="1"/>
        <v>35</v>
      </c>
      <c r="B42" s="12" t="s">
        <v>342</v>
      </c>
      <c r="C42" s="242">
        <f t="shared" ref="C42:D42" si="20">ROUND((C32*C38),2)</f>
        <v>-18591.78</v>
      </c>
      <c r="D42" s="242">
        <f t="shared" si="20"/>
        <v>-19872.54</v>
      </c>
      <c r="E42" s="242">
        <f>ROUND((E32*E36),2)</f>
        <v>-20005.39</v>
      </c>
      <c r="F42" s="242">
        <f t="shared" ref="F42:N42" si="21">ROUND((F32*F36),2)</f>
        <v>-19831.439999999999</v>
      </c>
      <c r="G42" s="242">
        <f t="shared" si="21"/>
        <v>172.91</v>
      </c>
      <c r="H42" s="242">
        <f t="shared" si="21"/>
        <v>35259.440000000002</v>
      </c>
      <c r="I42" s="242">
        <f t="shared" si="21"/>
        <v>39177.360000000001</v>
      </c>
      <c r="J42" s="242">
        <f t="shared" si="21"/>
        <v>40015.68</v>
      </c>
      <c r="K42" s="242">
        <f t="shared" si="21"/>
        <v>41640.28</v>
      </c>
      <c r="L42" s="242">
        <f t="shared" si="21"/>
        <v>42679.47</v>
      </c>
      <c r="M42" s="242">
        <f t="shared" si="21"/>
        <v>36222.21</v>
      </c>
      <c r="N42" s="242">
        <f t="shared" si="21"/>
        <v>40474.94</v>
      </c>
    </row>
    <row r="43" spans="1:14" x14ac:dyDescent="0.2">
      <c r="A43" s="13">
        <f t="shared" si="1"/>
        <v>36</v>
      </c>
    </row>
    <row r="44" spans="1:14" s="232" customFormat="1" x14ac:dyDescent="0.2">
      <c r="A44" s="13">
        <f t="shared" si="1"/>
        <v>37</v>
      </c>
      <c r="B44" s="232" t="s">
        <v>343</v>
      </c>
    </row>
    <row r="45" spans="1:14" s="235" customFormat="1" x14ac:dyDescent="0.2">
      <c r="A45" s="13">
        <f t="shared" si="1"/>
        <v>38</v>
      </c>
      <c r="B45" s="235" t="s">
        <v>344</v>
      </c>
    </row>
    <row r="46" spans="1:14" s="239" customFormat="1" x14ac:dyDescent="0.2">
      <c r="A46" s="13">
        <f t="shared" si="1"/>
        <v>39</v>
      </c>
      <c r="B46" s="239" t="s">
        <v>345</v>
      </c>
    </row>
    <row r="47" spans="1:14" x14ac:dyDescent="0.2">
      <c r="A47" s="243"/>
    </row>
    <row r="48" spans="1:14" x14ac:dyDescent="0.2">
      <c r="A48" s="13"/>
    </row>
    <row r="49" spans="1:14" x14ac:dyDescent="0.2">
      <c r="A49" s="13"/>
      <c r="H49" s="21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79998168889431442"/>
    <pageSetUpPr fitToPage="1"/>
  </sheetPr>
  <dimension ref="A1:O91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H12" sqref="H12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9.85546875" style="12" bestFit="1" customWidth="1"/>
    <col min="7" max="8" width="9.5703125" style="12" bestFit="1" customWidth="1"/>
    <col min="9" max="9" width="10.7109375" style="12" bestFit="1" customWidth="1"/>
    <col min="10" max="14" width="9.570312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330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404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12" thickBot="1" x14ac:dyDescent="0.25"/>
    <row r="6" spans="1:15" ht="33.75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231">
        <f t="shared" si="0"/>
        <v>43827</v>
      </c>
      <c r="O6" s="417" t="s">
        <v>513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18"/>
    </row>
    <row r="8" spans="1:15" ht="12" thickBot="1" x14ac:dyDescent="0.25">
      <c r="A8" s="13">
        <v>1</v>
      </c>
      <c r="B8" s="232" t="s">
        <v>81</v>
      </c>
      <c r="C8" s="233">
        <v>128</v>
      </c>
      <c r="D8" s="233">
        <v>126</v>
      </c>
      <c r="E8" s="233">
        <v>125</v>
      </c>
      <c r="F8" s="233">
        <v>122</v>
      </c>
      <c r="G8" s="233">
        <v>121</v>
      </c>
      <c r="H8" s="233">
        <f t="shared" ref="H8:M8" si="1">36+85</f>
        <v>121</v>
      </c>
      <c r="I8" s="233">
        <f t="shared" si="1"/>
        <v>121</v>
      </c>
      <c r="J8" s="233">
        <f t="shared" si="1"/>
        <v>121</v>
      </c>
      <c r="K8" s="233">
        <f t="shared" si="1"/>
        <v>121</v>
      </c>
      <c r="L8" s="233">
        <f t="shared" si="1"/>
        <v>121</v>
      </c>
      <c r="M8" s="233">
        <f t="shared" si="1"/>
        <v>121</v>
      </c>
      <c r="N8" s="233">
        <f>36+85</f>
        <v>121</v>
      </c>
      <c r="O8" s="419">
        <f>AVERAGE(C8:N8)</f>
        <v>122.41666666666667</v>
      </c>
    </row>
    <row r="9" spans="1:15" x14ac:dyDescent="0.2">
      <c r="A9" s="13">
        <f>A8+1</f>
        <v>2</v>
      </c>
      <c r="B9" s="12" t="s">
        <v>332</v>
      </c>
      <c r="C9" s="63">
        <v>7729.66</v>
      </c>
      <c r="D9" s="63">
        <v>6078.97</v>
      </c>
      <c r="E9" s="63">
        <v>2746.3354817659147</v>
      </c>
      <c r="F9" s="63">
        <v>3024.5213894700437</v>
      </c>
      <c r="G9" s="63">
        <v>2787.8218841116868</v>
      </c>
      <c r="H9" s="63">
        <v>2569.3934166581253</v>
      </c>
      <c r="I9" s="63">
        <v>3436.2596506616815</v>
      </c>
      <c r="J9" s="63">
        <v>3388.9731263426456</v>
      </c>
      <c r="K9" s="63">
        <v>3250.8110791697468</v>
      </c>
      <c r="L9" s="63">
        <v>3157.0889714455384</v>
      </c>
      <c r="M9" s="63">
        <v>2925.97045216064</v>
      </c>
      <c r="N9" s="63">
        <v>3190.7074989075477</v>
      </c>
    </row>
    <row r="10" spans="1:15" x14ac:dyDescent="0.2">
      <c r="A10" s="13">
        <f t="shared" ref="A10:A46" si="2">A9+1</f>
        <v>3</v>
      </c>
      <c r="B10" s="12" t="s">
        <v>333</v>
      </c>
      <c r="C10" s="21">
        <f t="shared" ref="C10:N10" si="3">C8*C9</f>
        <v>989396.47999999998</v>
      </c>
      <c r="D10" s="21">
        <f t="shared" si="3"/>
        <v>765950.22000000009</v>
      </c>
      <c r="E10" s="21">
        <f t="shared" si="3"/>
        <v>343291.93522073934</v>
      </c>
      <c r="F10" s="21">
        <f t="shared" si="3"/>
        <v>368991.60951534531</v>
      </c>
      <c r="G10" s="21">
        <f t="shared" si="3"/>
        <v>337326.44797751412</v>
      </c>
      <c r="H10" s="21">
        <f t="shared" si="3"/>
        <v>310896.60341563314</v>
      </c>
      <c r="I10" s="21">
        <f t="shared" si="3"/>
        <v>415787.41773006343</v>
      </c>
      <c r="J10" s="21">
        <f t="shared" si="3"/>
        <v>410065.74828746013</v>
      </c>
      <c r="K10" s="21">
        <f t="shared" si="3"/>
        <v>393348.14057953935</v>
      </c>
      <c r="L10" s="21">
        <f t="shared" si="3"/>
        <v>382007.76554491016</v>
      </c>
      <c r="M10" s="21">
        <f t="shared" si="3"/>
        <v>354042.42471143743</v>
      </c>
      <c r="N10" s="21">
        <f t="shared" si="3"/>
        <v>386075.6073678133</v>
      </c>
    </row>
    <row r="11" spans="1:15" x14ac:dyDescent="0.2">
      <c r="A11" s="13">
        <f t="shared" si="2"/>
        <v>4</v>
      </c>
    </row>
    <row r="12" spans="1:15" x14ac:dyDescent="0.2">
      <c r="A12" s="13">
        <f t="shared" si="2"/>
        <v>5</v>
      </c>
      <c r="B12" s="232" t="s">
        <v>323</v>
      </c>
      <c r="C12" s="233">
        <v>39626143.33645454</v>
      </c>
      <c r="D12" s="233">
        <v>42676123.429636367</v>
      </c>
      <c r="E12" s="233">
        <v>10331240.139090912</v>
      </c>
      <c r="F12" s="233">
        <v>60653358.58890909</v>
      </c>
      <c r="G12" s="233">
        <v>36024707.863636397</v>
      </c>
      <c r="H12" s="233">
        <v>37539491.209454536</v>
      </c>
      <c r="I12" s="233">
        <v>40593416.87590909</v>
      </c>
      <c r="J12" s="233">
        <v>40252694.864727288</v>
      </c>
      <c r="K12" s="233">
        <v>43133904.461999997</v>
      </c>
      <c r="L12" s="233">
        <v>37864399.362939373</v>
      </c>
      <c r="M12" s="233">
        <v>29999799.85296971</v>
      </c>
      <c r="N12" s="233">
        <v>46538163.135000005</v>
      </c>
    </row>
    <row r="13" spans="1:15" x14ac:dyDescent="0.2">
      <c r="A13" s="13">
        <f t="shared" si="2"/>
        <v>6</v>
      </c>
      <c r="B13" s="12" t="s">
        <v>158</v>
      </c>
      <c r="C13" s="193">
        <v>1.7722000000000002E-2</v>
      </c>
      <c r="D13" s="193">
        <f>C13</f>
        <v>1.7722000000000002E-2</v>
      </c>
      <c r="E13" s="234">
        <v>8.7740000000000005E-3</v>
      </c>
      <c r="F13" s="234">
        <f>$E$13</f>
        <v>8.7740000000000005E-3</v>
      </c>
      <c r="G13" s="193">
        <f t="shared" ref="G13:N13" si="4">$E$13</f>
        <v>8.7740000000000005E-3</v>
      </c>
      <c r="H13" s="193">
        <f t="shared" si="4"/>
        <v>8.7740000000000005E-3</v>
      </c>
      <c r="I13" s="193">
        <f t="shared" si="4"/>
        <v>8.7740000000000005E-3</v>
      </c>
      <c r="J13" s="193">
        <f t="shared" si="4"/>
        <v>8.7740000000000005E-3</v>
      </c>
      <c r="K13" s="193">
        <f t="shared" si="4"/>
        <v>8.7740000000000005E-3</v>
      </c>
      <c r="L13" s="193">
        <f t="shared" si="4"/>
        <v>8.7740000000000005E-3</v>
      </c>
      <c r="M13" s="193">
        <f t="shared" si="4"/>
        <v>8.7740000000000005E-3</v>
      </c>
      <c r="N13" s="193">
        <f t="shared" si="4"/>
        <v>8.7740000000000005E-3</v>
      </c>
    </row>
    <row r="14" spans="1:15" x14ac:dyDescent="0.2">
      <c r="A14" s="13">
        <f t="shared" si="2"/>
        <v>7</v>
      </c>
      <c r="B14" s="12" t="s">
        <v>334</v>
      </c>
      <c r="C14" s="21">
        <f t="shared" ref="C14:N14" si="5">C12*C13</f>
        <v>702254.51220864744</v>
      </c>
      <c r="D14" s="21">
        <f t="shared" si="5"/>
        <v>756306.25942001573</v>
      </c>
      <c r="E14" s="21">
        <f t="shared" si="5"/>
        <v>90646.300980383676</v>
      </c>
      <c r="F14" s="21">
        <f t="shared" si="5"/>
        <v>532172.56825908844</v>
      </c>
      <c r="G14" s="21">
        <f t="shared" si="5"/>
        <v>316080.78679554578</v>
      </c>
      <c r="H14" s="21">
        <f t="shared" si="5"/>
        <v>329371.49587175413</v>
      </c>
      <c r="I14" s="21">
        <f t="shared" si="5"/>
        <v>356166.63966922637</v>
      </c>
      <c r="J14" s="21">
        <f t="shared" si="5"/>
        <v>353177.14474311727</v>
      </c>
      <c r="K14" s="21">
        <f t="shared" si="5"/>
        <v>378456.87774958799</v>
      </c>
      <c r="L14" s="21">
        <f t="shared" si="5"/>
        <v>332222.24001043011</v>
      </c>
      <c r="M14" s="21">
        <f t="shared" si="5"/>
        <v>263218.24390995625</v>
      </c>
      <c r="N14" s="21">
        <f t="shared" si="5"/>
        <v>408325.84334649006</v>
      </c>
    </row>
    <row r="15" spans="1:15" x14ac:dyDescent="0.2">
      <c r="A15" s="13">
        <f t="shared" si="2"/>
        <v>8</v>
      </c>
    </row>
    <row r="16" spans="1:15" x14ac:dyDescent="0.2">
      <c r="A16" s="13">
        <f t="shared" si="2"/>
        <v>9</v>
      </c>
      <c r="B16" s="232" t="s">
        <v>324</v>
      </c>
      <c r="C16" s="233">
        <v>0</v>
      </c>
      <c r="D16" s="233">
        <v>0</v>
      </c>
      <c r="E16" s="233">
        <v>30783735.002000004</v>
      </c>
      <c r="F16" s="233">
        <v>156475.14199999999</v>
      </c>
      <c r="G16" s="233">
        <v>5471719.5949999988</v>
      </c>
      <c r="H16" s="233">
        <v>2979185.682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13">
        <f t="shared" si="2"/>
        <v>10</v>
      </c>
      <c r="B17" s="12" t="s">
        <v>158</v>
      </c>
      <c r="C17" s="193">
        <f>$C$13</f>
        <v>1.7722000000000002E-2</v>
      </c>
      <c r="D17" s="193">
        <f>$C$17</f>
        <v>1.7722000000000002E-2</v>
      </c>
      <c r="E17" s="193">
        <f t="shared" ref="E17:N17" si="6">$C$17</f>
        <v>1.7722000000000002E-2</v>
      </c>
      <c r="F17" s="193">
        <f t="shared" si="6"/>
        <v>1.7722000000000002E-2</v>
      </c>
      <c r="G17" s="193">
        <f t="shared" si="6"/>
        <v>1.7722000000000002E-2</v>
      </c>
      <c r="H17" s="193">
        <f t="shared" si="6"/>
        <v>1.7722000000000002E-2</v>
      </c>
      <c r="I17" s="193">
        <f t="shared" si="6"/>
        <v>1.7722000000000002E-2</v>
      </c>
      <c r="J17" s="193">
        <f t="shared" si="6"/>
        <v>1.7722000000000002E-2</v>
      </c>
      <c r="K17" s="193">
        <f t="shared" si="6"/>
        <v>1.7722000000000002E-2</v>
      </c>
      <c r="L17" s="193">
        <f t="shared" si="6"/>
        <v>1.7722000000000002E-2</v>
      </c>
      <c r="M17" s="193">
        <f t="shared" si="6"/>
        <v>1.7722000000000002E-2</v>
      </c>
      <c r="N17" s="193">
        <f t="shared" si="6"/>
        <v>1.7722000000000002E-2</v>
      </c>
    </row>
    <row r="18" spans="1:14" x14ac:dyDescent="0.2">
      <c r="A18" s="13">
        <f t="shared" si="2"/>
        <v>11</v>
      </c>
      <c r="B18" s="12" t="s">
        <v>334</v>
      </c>
      <c r="C18" s="21">
        <f t="shared" ref="C18:N18" si="7">C16*C17</f>
        <v>0</v>
      </c>
      <c r="D18" s="21">
        <f t="shared" si="7"/>
        <v>0</v>
      </c>
      <c r="E18" s="21">
        <f t="shared" si="7"/>
        <v>545549.35170544416</v>
      </c>
      <c r="F18" s="21">
        <f t="shared" si="7"/>
        <v>2773.052466524</v>
      </c>
      <c r="G18" s="21">
        <f t="shared" si="7"/>
        <v>96969.814662589983</v>
      </c>
      <c r="H18" s="21">
        <f t="shared" si="7"/>
        <v>52797.128656404006</v>
      </c>
      <c r="I18" s="21">
        <f t="shared" si="7"/>
        <v>0</v>
      </c>
      <c r="J18" s="21">
        <f t="shared" si="7"/>
        <v>0</v>
      </c>
      <c r="K18" s="21">
        <f t="shared" si="7"/>
        <v>0</v>
      </c>
      <c r="L18" s="21">
        <f t="shared" si="7"/>
        <v>0</v>
      </c>
      <c r="M18" s="21">
        <f t="shared" si="7"/>
        <v>0</v>
      </c>
      <c r="N18" s="21">
        <f t="shared" si="7"/>
        <v>0</v>
      </c>
    </row>
    <row r="19" spans="1:14" x14ac:dyDescent="0.2">
      <c r="A19" s="13">
        <f t="shared" si="2"/>
        <v>12</v>
      </c>
    </row>
    <row r="20" spans="1:14" x14ac:dyDescent="0.2">
      <c r="A20" s="13">
        <f t="shared" si="2"/>
        <v>13</v>
      </c>
      <c r="B20" s="12" t="s">
        <v>325</v>
      </c>
      <c r="C20" s="21">
        <f t="shared" ref="C20:L20" si="8">C14+C18</f>
        <v>702254.51220864744</v>
      </c>
      <c r="D20" s="21">
        <f t="shared" si="8"/>
        <v>756306.25942001573</v>
      </c>
      <c r="E20" s="21">
        <f t="shared" si="8"/>
        <v>636195.65268582781</v>
      </c>
      <c r="F20" s="21">
        <f t="shared" si="8"/>
        <v>534945.62072561239</v>
      </c>
      <c r="G20" s="21">
        <f t="shared" si="8"/>
        <v>413050.60145813576</v>
      </c>
      <c r="H20" s="21">
        <f t="shared" si="8"/>
        <v>382168.62452815811</v>
      </c>
      <c r="I20" s="21">
        <f t="shared" si="8"/>
        <v>356166.63966922637</v>
      </c>
      <c r="J20" s="21">
        <f t="shared" si="8"/>
        <v>353177.14474311727</v>
      </c>
      <c r="K20" s="21">
        <f t="shared" si="8"/>
        <v>378456.87774958799</v>
      </c>
      <c r="L20" s="21">
        <f t="shared" si="8"/>
        <v>332222.24001043011</v>
      </c>
      <c r="M20" s="21">
        <f>M14+M18</f>
        <v>263218.24390995625</v>
      </c>
      <c r="N20" s="21">
        <f>N14+N18</f>
        <v>408325.84334649006</v>
      </c>
    </row>
    <row r="21" spans="1:14" x14ac:dyDescent="0.2">
      <c r="A21" s="13">
        <f t="shared" si="2"/>
        <v>14</v>
      </c>
    </row>
    <row r="22" spans="1:14" x14ac:dyDescent="0.2">
      <c r="A22" s="13">
        <f t="shared" si="2"/>
        <v>15</v>
      </c>
      <c r="B22" s="12" t="s">
        <v>326</v>
      </c>
      <c r="C22" s="21">
        <f t="shared" ref="C22:N22" si="9">C10-C20</f>
        <v>287141.96779135254</v>
      </c>
      <c r="D22" s="21">
        <f t="shared" si="9"/>
        <v>9643.9605799843557</v>
      </c>
      <c r="E22" s="21">
        <f t="shared" si="9"/>
        <v>-292903.71746508847</v>
      </c>
      <c r="F22" s="21">
        <f t="shared" si="9"/>
        <v>-165954.01121026708</v>
      </c>
      <c r="G22" s="21">
        <f t="shared" si="9"/>
        <v>-75724.153480621637</v>
      </c>
      <c r="H22" s="21">
        <f t="shared" si="9"/>
        <v>-71272.021112524963</v>
      </c>
      <c r="I22" s="21">
        <f t="shared" si="9"/>
        <v>59620.778060837067</v>
      </c>
      <c r="J22" s="21">
        <f t="shared" si="9"/>
        <v>56888.603544342855</v>
      </c>
      <c r="K22" s="21">
        <f t="shared" si="9"/>
        <v>14891.26282995136</v>
      </c>
      <c r="L22" s="21">
        <f t="shared" si="9"/>
        <v>49785.525534480053</v>
      </c>
      <c r="M22" s="21">
        <f t="shared" si="9"/>
        <v>90824.180801481183</v>
      </c>
      <c r="N22" s="21">
        <f t="shared" si="9"/>
        <v>-22250.235978676763</v>
      </c>
    </row>
    <row r="23" spans="1:14" x14ac:dyDescent="0.2">
      <c r="A23" s="13">
        <f t="shared" si="2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2"/>
        <v>17</v>
      </c>
      <c r="B24" s="12" t="s">
        <v>335</v>
      </c>
      <c r="C24" s="329">
        <v>10434.197976677397</v>
      </c>
      <c r="D24" s="329">
        <v>10790.996756178853</v>
      </c>
      <c r="E24" s="329">
        <v>9950.8915654315697</v>
      </c>
      <c r="F24" s="329">
        <v>9147.1949484039669</v>
      </c>
      <c r="G24" s="329">
        <v>8282.256202661898</v>
      </c>
      <c r="H24" s="329">
        <v>7675.9965250213036</v>
      </c>
      <c r="I24" s="329">
        <v>7430.859524006727</v>
      </c>
      <c r="J24" s="329">
        <v>7394.6780718026539</v>
      </c>
      <c r="K24" s="329">
        <v>7251.7445235544374</v>
      </c>
      <c r="L24" s="329">
        <v>6998.5887600269643</v>
      </c>
      <c r="M24" s="329">
        <v>7060.7325098326282</v>
      </c>
      <c r="N24" s="329">
        <v>6937.2310027506019</v>
      </c>
    </row>
    <row r="25" spans="1:14" x14ac:dyDescent="0.2">
      <c r="A25" s="13">
        <f t="shared" si="2"/>
        <v>18</v>
      </c>
    </row>
    <row r="26" spans="1:14" x14ac:dyDescent="0.2">
      <c r="A26" s="13">
        <f t="shared" si="2"/>
        <v>19</v>
      </c>
      <c r="B26" s="12" t="s">
        <v>336</v>
      </c>
      <c r="C26" s="97">
        <v>525465.53544408921</v>
      </c>
      <c r="D26" s="21">
        <f t="shared" ref="D26:N26" si="10">C26+D22+D24</f>
        <v>545900.49278025248</v>
      </c>
      <c r="E26" s="21">
        <f t="shared" si="10"/>
        <v>262947.66688059556</v>
      </c>
      <c r="F26" s="21">
        <f t="shared" si="10"/>
        <v>106140.85061873244</v>
      </c>
      <c r="G26" s="21">
        <f t="shared" si="10"/>
        <v>38698.953340772699</v>
      </c>
      <c r="H26" s="21">
        <f t="shared" si="10"/>
        <v>-24897.07124673096</v>
      </c>
      <c r="I26" s="21">
        <f t="shared" si="10"/>
        <v>42154.566338112832</v>
      </c>
      <c r="J26" s="21">
        <f t="shared" si="10"/>
        <v>106437.84795425835</v>
      </c>
      <c r="K26" s="21">
        <f t="shared" si="10"/>
        <v>128580.85530776416</v>
      </c>
      <c r="L26" s="21">
        <f t="shared" si="10"/>
        <v>185364.96960227116</v>
      </c>
      <c r="M26" s="21">
        <f t="shared" si="10"/>
        <v>283249.882913585</v>
      </c>
      <c r="N26" s="21">
        <f t="shared" si="10"/>
        <v>267936.87793765881</v>
      </c>
    </row>
    <row r="27" spans="1:14" x14ac:dyDescent="0.2">
      <c r="A27" s="13">
        <f t="shared" si="2"/>
        <v>20</v>
      </c>
    </row>
    <row r="28" spans="1:14" x14ac:dyDescent="0.2">
      <c r="A28" s="13">
        <f t="shared" si="2"/>
        <v>21</v>
      </c>
      <c r="B28" s="235" t="s">
        <v>327</v>
      </c>
      <c r="C28" s="236">
        <v>1.5690000000000001E-3</v>
      </c>
      <c r="D28" s="237">
        <f>$C$28</f>
        <v>1.5690000000000001E-3</v>
      </c>
      <c r="E28" s="237">
        <f t="shared" ref="E28:F28" si="11">$C$28</f>
        <v>1.5690000000000001E-3</v>
      </c>
      <c r="F28" s="237">
        <f t="shared" si="11"/>
        <v>1.5690000000000001E-3</v>
      </c>
      <c r="G28" s="236">
        <v>1.7849999999999997E-3</v>
      </c>
      <c r="H28" s="238">
        <f>$G$28</f>
        <v>1.7849999999999997E-3</v>
      </c>
      <c r="I28" s="238">
        <f t="shared" ref="I28:N28" si="12">$G$28</f>
        <v>1.7849999999999997E-3</v>
      </c>
      <c r="J28" s="238">
        <f t="shared" si="12"/>
        <v>1.7849999999999997E-3</v>
      </c>
      <c r="K28" s="238">
        <f t="shared" si="12"/>
        <v>1.7849999999999997E-3</v>
      </c>
      <c r="L28" s="238">
        <f t="shared" si="12"/>
        <v>1.7849999999999997E-3</v>
      </c>
      <c r="M28" s="238">
        <f t="shared" si="12"/>
        <v>1.7849999999999997E-3</v>
      </c>
      <c r="N28" s="238">
        <f t="shared" si="12"/>
        <v>1.7849999999999997E-3</v>
      </c>
    </row>
    <row r="29" spans="1:14" x14ac:dyDescent="0.2">
      <c r="A29" s="13">
        <f t="shared" si="2"/>
        <v>22</v>
      </c>
      <c r="C29" s="52"/>
      <c r="D29" s="52"/>
      <c r="E29" s="52"/>
      <c r="F29" s="52"/>
      <c r="G29" s="234"/>
      <c r="H29" s="193"/>
      <c r="I29" s="193"/>
      <c r="J29" s="193"/>
      <c r="K29" s="193"/>
      <c r="L29" s="193"/>
      <c r="M29" s="193"/>
      <c r="N29" s="193"/>
    </row>
    <row r="30" spans="1:14" x14ac:dyDescent="0.2">
      <c r="A30" s="13">
        <f t="shared" si="2"/>
        <v>23</v>
      </c>
      <c r="B30" s="235" t="s">
        <v>337</v>
      </c>
      <c r="C30" s="237">
        <f>$C$28</f>
        <v>1.5690000000000001E-3</v>
      </c>
      <c r="D30" s="237">
        <f>$C$30</f>
        <v>1.5690000000000001E-3</v>
      </c>
      <c r="E30" s="237">
        <f t="shared" ref="E30:N30" si="13">$C$30</f>
        <v>1.5690000000000001E-3</v>
      </c>
      <c r="F30" s="237">
        <f t="shared" si="13"/>
        <v>1.5690000000000001E-3</v>
      </c>
      <c r="G30" s="237">
        <f t="shared" si="13"/>
        <v>1.5690000000000001E-3</v>
      </c>
      <c r="H30" s="237">
        <f t="shared" si="13"/>
        <v>1.5690000000000001E-3</v>
      </c>
      <c r="I30" s="237">
        <f t="shared" si="13"/>
        <v>1.5690000000000001E-3</v>
      </c>
      <c r="J30" s="237">
        <f t="shared" si="13"/>
        <v>1.5690000000000001E-3</v>
      </c>
      <c r="K30" s="237">
        <f t="shared" si="13"/>
        <v>1.5690000000000001E-3</v>
      </c>
      <c r="L30" s="237">
        <f t="shared" si="13"/>
        <v>1.5690000000000001E-3</v>
      </c>
      <c r="M30" s="237">
        <f t="shared" si="13"/>
        <v>1.5690000000000001E-3</v>
      </c>
      <c r="N30" s="237">
        <f t="shared" si="13"/>
        <v>1.5690000000000001E-3</v>
      </c>
    </row>
    <row r="31" spans="1:14" x14ac:dyDescent="0.2">
      <c r="A31" s="13">
        <f t="shared" si="2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2"/>
        <v>25</v>
      </c>
      <c r="B32" s="12" t="s">
        <v>176</v>
      </c>
      <c r="C32" s="21">
        <f t="shared" ref="C32:N32" si="14">(C12*C28)+(C16*C30)</f>
        <v>62173.418894897179</v>
      </c>
      <c r="D32" s="21">
        <f t="shared" si="14"/>
        <v>66958.83766109946</v>
      </c>
      <c r="E32" s="21">
        <f t="shared" si="14"/>
        <v>64509.395996371655</v>
      </c>
      <c r="F32" s="21">
        <f t="shared" si="14"/>
        <v>95410.629123796374</v>
      </c>
      <c r="G32" s="21">
        <f t="shared" si="14"/>
        <v>72889.231581145956</v>
      </c>
      <c r="H32" s="21">
        <f t="shared" si="14"/>
        <v>71682.334143934335</v>
      </c>
      <c r="I32" s="21">
        <f t="shared" si="14"/>
        <v>72459.249123497721</v>
      </c>
      <c r="J32" s="21">
        <f t="shared" si="14"/>
        <v>71851.060333538204</v>
      </c>
      <c r="K32" s="21">
        <f t="shared" si="14"/>
        <v>76994.019464669982</v>
      </c>
      <c r="L32" s="21">
        <f t="shared" si="14"/>
        <v>67587.952862846767</v>
      </c>
      <c r="M32" s="21">
        <f t="shared" si="14"/>
        <v>53549.642737550923</v>
      </c>
      <c r="N32" s="21">
        <f t="shared" si="14"/>
        <v>83070.621195974993</v>
      </c>
    </row>
    <row r="33" spans="1:14" x14ac:dyDescent="0.2">
      <c r="A33" s="13">
        <f t="shared" si="2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2"/>
        <v>27</v>
      </c>
      <c r="B34" s="12" t="s">
        <v>338</v>
      </c>
      <c r="C34" s="97">
        <v>396246.14240700484</v>
      </c>
      <c r="D34" s="21">
        <f t="shared" ref="D34:N34" si="15">C34+D22+D24-D32</f>
        <v>349722.2620820686</v>
      </c>
      <c r="E34" s="21">
        <f t="shared" si="15"/>
        <v>2260.040186040038</v>
      </c>
      <c r="F34" s="21">
        <f t="shared" si="15"/>
        <v>-249957.40519961942</v>
      </c>
      <c r="G34" s="21">
        <f t="shared" si="15"/>
        <v>-390288.53405872511</v>
      </c>
      <c r="H34" s="21">
        <f t="shared" si="15"/>
        <v>-525566.89279016305</v>
      </c>
      <c r="I34" s="21">
        <f t="shared" si="15"/>
        <v>-530974.50432881701</v>
      </c>
      <c r="J34" s="21">
        <f t="shared" si="15"/>
        <v>-538542.28304620972</v>
      </c>
      <c r="K34" s="21">
        <f t="shared" si="15"/>
        <v>-593393.29515737388</v>
      </c>
      <c r="L34" s="21">
        <f t="shared" si="15"/>
        <v>-604197.13372571359</v>
      </c>
      <c r="M34" s="21">
        <f t="shared" si="15"/>
        <v>-559861.86315195065</v>
      </c>
      <c r="N34" s="21">
        <f t="shared" si="15"/>
        <v>-658245.48932385189</v>
      </c>
    </row>
    <row r="35" spans="1:14" x14ac:dyDescent="0.2">
      <c r="A35" s="13">
        <f t="shared" si="2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2"/>
        <v>29</v>
      </c>
      <c r="B36" s="239" t="s">
        <v>339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6">$E$36</f>
        <v>0.95238599999999995</v>
      </c>
      <c r="H36" s="240">
        <f t="shared" si="16"/>
        <v>0.95238599999999995</v>
      </c>
      <c r="I36" s="240">
        <f t="shared" si="16"/>
        <v>0.95238599999999995</v>
      </c>
      <c r="J36" s="240">
        <f t="shared" si="16"/>
        <v>0.95238599999999995</v>
      </c>
      <c r="K36" s="240">
        <f t="shared" si="16"/>
        <v>0.95238599999999995</v>
      </c>
      <c r="L36" s="240">
        <f t="shared" si="16"/>
        <v>0.95238599999999995</v>
      </c>
      <c r="M36" s="240">
        <f t="shared" si="16"/>
        <v>0.95238599999999995</v>
      </c>
      <c r="N36" s="240">
        <f t="shared" si="16"/>
        <v>0.95238599999999995</v>
      </c>
    </row>
    <row r="37" spans="1:14" x14ac:dyDescent="0.2">
      <c r="A37" s="13">
        <f t="shared" si="2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2"/>
        <v>31</v>
      </c>
      <c r="B38" s="239" t="s">
        <v>340</v>
      </c>
      <c r="C38" s="330">
        <v>0.95238599999999995</v>
      </c>
      <c r="D38" s="240">
        <f>$C$38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2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" thickBot="1" x14ac:dyDescent="0.25">
      <c r="A40" s="13">
        <f t="shared" si="2"/>
        <v>33</v>
      </c>
      <c r="B40" s="12" t="s">
        <v>341</v>
      </c>
      <c r="C40" s="242">
        <f t="shared" ref="C40:D40" si="17">ROUND((C22*C38),2)</f>
        <v>273469.99</v>
      </c>
      <c r="D40" s="242">
        <f t="shared" si="17"/>
        <v>9184.77</v>
      </c>
      <c r="E40" s="242">
        <f>ROUND((E22*E36),2)</f>
        <v>-278957.40000000002</v>
      </c>
      <c r="F40" s="242">
        <f t="shared" ref="F40:N40" si="18">ROUND((F22*F36),2)</f>
        <v>-158052.28</v>
      </c>
      <c r="G40" s="242">
        <f t="shared" si="18"/>
        <v>-72118.62</v>
      </c>
      <c r="H40" s="242">
        <f>ROUND((H22*H36),2)</f>
        <v>-67878.48</v>
      </c>
      <c r="I40" s="242">
        <f t="shared" si="18"/>
        <v>56781.99</v>
      </c>
      <c r="J40" s="242">
        <f t="shared" si="18"/>
        <v>54179.91</v>
      </c>
      <c r="K40" s="242">
        <f t="shared" si="18"/>
        <v>14182.23</v>
      </c>
      <c r="L40" s="242">
        <f t="shared" si="18"/>
        <v>47415.040000000001</v>
      </c>
      <c r="M40" s="242">
        <f t="shared" si="18"/>
        <v>86499.68</v>
      </c>
      <c r="N40" s="242">
        <f t="shared" si="18"/>
        <v>-21190.81</v>
      </c>
    </row>
    <row r="41" spans="1:14" x14ac:dyDescent="0.2">
      <c r="A41" s="13">
        <f t="shared" si="2"/>
        <v>34</v>
      </c>
      <c r="H41" s="21"/>
    </row>
    <row r="42" spans="1:14" ht="12" thickBot="1" x14ac:dyDescent="0.25">
      <c r="A42" s="13">
        <f t="shared" si="2"/>
        <v>35</v>
      </c>
      <c r="B42" s="12" t="s">
        <v>342</v>
      </c>
      <c r="C42" s="242">
        <f>ROUND((C32*C38),2)</f>
        <v>59213.09</v>
      </c>
      <c r="D42" s="242">
        <f t="shared" ref="D42" si="19">ROUND((D32*D38),2)</f>
        <v>63770.66</v>
      </c>
      <c r="E42" s="242">
        <f>ROUND((E32*E36),2)</f>
        <v>61437.85</v>
      </c>
      <c r="F42" s="242">
        <f t="shared" ref="F42:N42" si="20">ROUND((F32*F36),2)</f>
        <v>90867.75</v>
      </c>
      <c r="G42" s="242">
        <f t="shared" si="20"/>
        <v>69418.679999999993</v>
      </c>
      <c r="H42" s="242">
        <f>ROUND((H32*H36),2)</f>
        <v>68269.25</v>
      </c>
      <c r="I42" s="242">
        <f t="shared" si="20"/>
        <v>69009.17</v>
      </c>
      <c r="J42" s="242">
        <f t="shared" si="20"/>
        <v>68429.94</v>
      </c>
      <c r="K42" s="242">
        <f t="shared" si="20"/>
        <v>73328.03</v>
      </c>
      <c r="L42" s="242">
        <f t="shared" si="20"/>
        <v>64369.82</v>
      </c>
      <c r="M42" s="242">
        <f t="shared" si="20"/>
        <v>50999.93</v>
      </c>
      <c r="N42" s="242">
        <f t="shared" si="20"/>
        <v>79115.3</v>
      </c>
    </row>
    <row r="43" spans="1:14" x14ac:dyDescent="0.2">
      <c r="A43" s="13">
        <f t="shared" si="2"/>
        <v>36</v>
      </c>
    </row>
    <row r="44" spans="1:14" s="232" customFormat="1" x14ac:dyDescent="0.2">
      <c r="A44" s="13">
        <f t="shared" si="2"/>
        <v>37</v>
      </c>
      <c r="B44" s="232" t="s">
        <v>343</v>
      </c>
    </row>
    <row r="45" spans="1:14" s="235" customFormat="1" x14ac:dyDescent="0.2">
      <c r="A45" s="13">
        <f t="shared" si="2"/>
        <v>38</v>
      </c>
      <c r="B45" s="235" t="s">
        <v>344</v>
      </c>
    </row>
    <row r="46" spans="1:14" s="239" customFormat="1" x14ac:dyDescent="0.2">
      <c r="A46" s="13">
        <f t="shared" si="2"/>
        <v>39</v>
      </c>
      <c r="B46" s="239" t="s">
        <v>345</v>
      </c>
    </row>
    <row r="47" spans="1:14" x14ac:dyDescent="0.2">
      <c r="A47" s="13"/>
    </row>
    <row r="48" spans="1:14" x14ac:dyDescent="0.2">
      <c r="A48" s="13"/>
    </row>
    <row r="49" spans="1:14" x14ac:dyDescent="0.2">
      <c r="A49" s="13"/>
      <c r="H49" s="21"/>
    </row>
    <row r="50" spans="1:14" x14ac:dyDescent="0.2">
      <c r="A50" s="13"/>
    </row>
    <row r="51" spans="1:14" x14ac:dyDescent="0.2">
      <c r="A51" s="13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x14ac:dyDescent="0.2">
      <c r="A55" s="1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</sheetData>
  <printOptions horizontalCentered="1"/>
  <pageMargins left="0.45" right="0.45" top="0.75" bottom="0.75" header="0.3" footer="0.3"/>
  <pageSetup scale="79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3" tint="0.79998168889431442"/>
    <pageSetUpPr fitToPage="1"/>
  </sheetPr>
  <dimension ref="A1:N67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H9" sqref="H9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9.855468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2.5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232" t="s">
        <v>323</v>
      </c>
      <c r="C8" s="233">
        <v>50024103.081</v>
      </c>
      <c r="D8" s="233">
        <v>61665639.193000004</v>
      </c>
      <c r="E8" s="233">
        <v>58683719.093999997</v>
      </c>
      <c r="F8" s="233">
        <v>45471582.415000007</v>
      </c>
      <c r="G8" s="233">
        <v>48466336</v>
      </c>
      <c r="H8" s="233">
        <v>49004418.203999996</v>
      </c>
      <c r="I8" s="233">
        <v>60351252.932000004</v>
      </c>
      <c r="J8" s="233">
        <v>65558862.494000003</v>
      </c>
      <c r="K8" s="233">
        <v>46201917.615999997</v>
      </c>
      <c r="L8" s="233">
        <v>48288844.316</v>
      </c>
      <c r="M8" s="233">
        <v>76672847.453000009</v>
      </c>
      <c r="N8" s="233">
        <v>31518891.350999996</v>
      </c>
    </row>
    <row r="9" spans="1:14" x14ac:dyDescent="0.2">
      <c r="A9" s="13">
        <f>A8+1</f>
        <v>2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</row>
    <row r="10" spans="1:14" x14ac:dyDescent="0.2">
      <c r="A10" s="13">
        <f t="shared" ref="A10:A28" si="1">A9+1</f>
        <v>3</v>
      </c>
      <c r="B10" s="232" t="s">
        <v>324</v>
      </c>
      <c r="C10" s="233">
        <v>0</v>
      </c>
      <c r="D10" s="233">
        <v>0</v>
      </c>
      <c r="E10" s="233">
        <v>-6446202.4659999982</v>
      </c>
      <c r="F10" s="233">
        <v>4876529.1730000004</v>
      </c>
      <c r="G10" s="233">
        <v>1821240.3029999956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13">
        <f t="shared" si="1"/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3">
        <f t="shared" si="1"/>
        <v>5</v>
      </c>
      <c r="B12" s="12" t="s">
        <v>335</v>
      </c>
      <c r="C12" s="329">
        <v>1354.21</v>
      </c>
      <c r="D12" s="329">
        <v>1069.6300000000001</v>
      </c>
      <c r="E12" s="329">
        <v>779.41</v>
      </c>
      <c r="F12" s="329">
        <v>545.02</v>
      </c>
      <c r="G12" s="329">
        <v>392.42</v>
      </c>
      <c r="H12" s="329">
        <v>360.73</v>
      </c>
      <c r="I12" s="329">
        <v>332.38</v>
      </c>
      <c r="J12" s="329">
        <v>295.92</v>
      </c>
      <c r="K12" s="329">
        <v>263.56</v>
      </c>
      <c r="L12" s="329">
        <v>232.77</v>
      </c>
      <c r="M12" s="329">
        <v>197.11</v>
      </c>
      <c r="N12" s="329">
        <v>166.24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35" t="s">
        <v>327</v>
      </c>
      <c r="C14" s="236">
        <v>1.312E-3</v>
      </c>
      <c r="D14" s="237">
        <f>$C$14</f>
        <v>1.312E-3</v>
      </c>
      <c r="E14" s="237">
        <f t="shared" ref="E14:F14" si="2">$C$14</f>
        <v>1.312E-3</v>
      </c>
      <c r="F14" s="237">
        <f t="shared" si="2"/>
        <v>1.312E-3</v>
      </c>
      <c r="G14" s="236">
        <v>1.84E-4</v>
      </c>
      <c r="H14" s="238">
        <f>$G$14</f>
        <v>1.84E-4</v>
      </c>
      <c r="I14" s="238">
        <f t="shared" ref="I14:N14" si="3">$G$14</f>
        <v>1.84E-4</v>
      </c>
      <c r="J14" s="238">
        <f t="shared" si="3"/>
        <v>1.84E-4</v>
      </c>
      <c r="K14" s="238">
        <f t="shared" si="3"/>
        <v>1.84E-4</v>
      </c>
      <c r="L14" s="238">
        <f t="shared" si="3"/>
        <v>1.84E-4</v>
      </c>
      <c r="M14" s="238">
        <f t="shared" si="3"/>
        <v>1.84E-4</v>
      </c>
      <c r="N14" s="238">
        <f t="shared" si="3"/>
        <v>1.84E-4</v>
      </c>
    </row>
    <row r="15" spans="1:14" x14ac:dyDescent="0.2">
      <c r="A15" s="13">
        <f t="shared" si="1"/>
        <v>8</v>
      </c>
      <c r="C15" s="52"/>
      <c r="D15" s="52"/>
      <c r="E15" s="52"/>
      <c r="F15" s="52"/>
      <c r="G15" s="234"/>
      <c r="H15" s="234"/>
      <c r="I15" s="234"/>
      <c r="J15" s="234"/>
      <c r="K15" s="234"/>
      <c r="L15" s="234"/>
      <c r="M15" s="234"/>
      <c r="N15" s="234"/>
    </row>
    <row r="16" spans="1:14" x14ac:dyDescent="0.2">
      <c r="A16" s="13">
        <f t="shared" si="1"/>
        <v>9</v>
      </c>
      <c r="B16" s="235" t="s">
        <v>337</v>
      </c>
      <c r="C16" s="237">
        <f>$C$14</f>
        <v>1.312E-3</v>
      </c>
      <c r="D16" s="237">
        <f>$C$16</f>
        <v>1.312E-3</v>
      </c>
      <c r="E16" s="237">
        <f t="shared" ref="E16:N16" si="4">$C$16</f>
        <v>1.312E-3</v>
      </c>
      <c r="F16" s="237">
        <f t="shared" si="4"/>
        <v>1.312E-3</v>
      </c>
      <c r="G16" s="237">
        <f t="shared" si="4"/>
        <v>1.312E-3</v>
      </c>
      <c r="H16" s="237">
        <f t="shared" si="4"/>
        <v>1.312E-3</v>
      </c>
      <c r="I16" s="237">
        <f t="shared" si="4"/>
        <v>1.312E-3</v>
      </c>
      <c r="J16" s="237">
        <f t="shared" si="4"/>
        <v>1.312E-3</v>
      </c>
      <c r="K16" s="237">
        <f t="shared" si="4"/>
        <v>1.312E-3</v>
      </c>
      <c r="L16" s="237">
        <f t="shared" si="4"/>
        <v>1.312E-3</v>
      </c>
      <c r="M16" s="237">
        <f t="shared" si="4"/>
        <v>1.312E-3</v>
      </c>
      <c r="N16" s="237">
        <f t="shared" si="4"/>
        <v>1.312E-3</v>
      </c>
    </row>
    <row r="17" spans="1:14" x14ac:dyDescent="0.2">
      <c r="A17" s="13">
        <f t="shared" si="1"/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13">
        <f t="shared" si="1"/>
        <v>11</v>
      </c>
      <c r="B18" s="12" t="s">
        <v>176</v>
      </c>
      <c r="C18" s="21">
        <f t="shared" ref="C18:N18" si="5">(C8*C14)+(C10*C16)</f>
        <v>65631.623242272006</v>
      </c>
      <c r="D18" s="21">
        <f t="shared" si="5"/>
        <v>80905.318621216007</v>
      </c>
      <c r="E18" s="21">
        <f t="shared" si="5"/>
        <v>68535.621815936</v>
      </c>
      <c r="F18" s="21">
        <f t="shared" si="5"/>
        <v>66056.722403456006</v>
      </c>
      <c r="G18" s="21">
        <f t="shared" si="5"/>
        <v>11307.273101535993</v>
      </c>
      <c r="H18" s="21">
        <f t="shared" si="5"/>
        <v>9016.812949535999</v>
      </c>
      <c r="I18" s="21">
        <f t="shared" si="5"/>
        <v>11104.630539488</v>
      </c>
      <c r="J18" s="21">
        <f t="shared" si="5"/>
        <v>12062.830698896001</v>
      </c>
      <c r="K18" s="21">
        <f t="shared" si="5"/>
        <v>8501.1528413439992</v>
      </c>
      <c r="L18" s="21">
        <f t="shared" si="5"/>
        <v>8885.1473541439991</v>
      </c>
      <c r="M18" s="21">
        <f t="shared" si="5"/>
        <v>14107.803931352002</v>
      </c>
      <c r="N18" s="21">
        <f t="shared" si="5"/>
        <v>5799.4760085839989</v>
      </c>
    </row>
    <row r="19" spans="1:14" x14ac:dyDescent="0.2">
      <c r="A19" s="13">
        <f t="shared" si="1"/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">
      <c r="A20" s="13">
        <f t="shared" si="1"/>
        <v>13</v>
      </c>
      <c r="B20" s="239" t="s">
        <v>339</v>
      </c>
      <c r="C20" s="240"/>
      <c r="D20" s="240"/>
      <c r="E20" s="330">
        <v>0.95238599999999995</v>
      </c>
      <c r="F20" s="240">
        <f>$E$20</f>
        <v>0.95238599999999995</v>
      </c>
      <c r="G20" s="240">
        <f t="shared" ref="G20:N20" si="6">$E$20</f>
        <v>0.95238599999999995</v>
      </c>
      <c r="H20" s="240">
        <f t="shared" si="6"/>
        <v>0.95238599999999995</v>
      </c>
      <c r="I20" s="240">
        <f t="shared" si="6"/>
        <v>0.95238599999999995</v>
      </c>
      <c r="J20" s="240">
        <f t="shared" si="6"/>
        <v>0.95238599999999995</v>
      </c>
      <c r="K20" s="240">
        <f t="shared" si="6"/>
        <v>0.95238599999999995</v>
      </c>
      <c r="L20" s="240">
        <f t="shared" si="6"/>
        <v>0.95238599999999995</v>
      </c>
      <c r="M20" s="240">
        <f t="shared" si="6"/>
        <v>0.95238599999999995</v>
      </c>
      <c r="N20" s="240">
        <f t="shared" si="6"/>
        <v>0.95238599999999995</v>
      </c>
    </row>
    <row r="21" spans="1:14" x14ac:dyDescent="0.2">
      <c r="A21" s="13">
        <f t="shared" si="1"/>
        <v>14</v>
      </c>
      <c r="C21" s="53"/>
      <c r="D21" s="53"/>
      <c r="E21" s="53"/>
      <c r="F21" s="53"/>
      <c r="G21" s="241"/>
      <c r="H21" s="241"/>
      <c r="I21" s="241"/>
      <c r="J21" s="241"/>
      <c r="K21" s="241"/>
      <c r="L21" s="241"/>
      <c r="M21" s="241"/>
      <c r="N21" s="241"/>
    </row>
    <row r="22" spans="1:14" x14ac:dyDescent="0.2">
      <c r="A22" s="13">
        <f t="shared" si="1"/>
        <v>15</v>
      </c>
      <c r="B22" s="239" t="s">
        <v>340</v>
      </c>
      <c r="C22" s="330">
        <v>0.95238599999999995</v>
      </c>
      <c r="D22" s="240">
        <f>$C$22</f>
        <v>0.95238599999999995</v>
      </c>
      <c r="E22" s="240"/>
      <c r="F22" s="240"/>
      <c r="G22" s="240"/>
      <c r="H22" s="240"/>
      <c r="I22" s="240"/>
      <c r="J22" s="240"/>
      <c r="K22" s="240"/>
      <c r="L22" s="240"/>
      <c r="M22" s="240"/>
      <c r="N22" s="240"/>
    </row>
    <row r="23" spans="1:14" x14ac:dyDescent="0.2">
      <c r="A23" s="13">
        <f t="shared" si="1"/>
        <v>16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" thickBot="1" x14ac:dyDescent="0.25">
      <c r="A24" s="13">
        <f t="shared" si="1"/>
        <v>17</v>
      </c>
      <c r="B24" s="12" t="s">
        <v>342</v>
      </c>
      <c r="C24" s="242">
        <f t="shared" ref="C24:D24" si="7">ROUND((C18*C22),2)</f>
        <v>62506.64</v>
      </c>
      <c r="D24" s="242">
        <f t="shared" si="7"/>
        <v>77053.09</v>
      </c>
      <c r="E24" s="242">
        <f>ROUND((E18*E20),2)</f>
        <v>65272.37</v>
      </c>
      <c r="F24" s="242">
        <f t="shared" ref="F24:N24" si="8">ROUND((F18*F20),2)</f>
        <v>62911.5</v>
      </c>
      <c r="G24" s="242">
        <f t="shared" si="8"/>
        <v>10768.89</v>
      </c>
      <c r="H24" s="242">
        <f t="shared" si="8"/>
        <v>8587.49</v>
      </c>
      <c r="I24" s="242">
        <f>ROUND((I18*I20),2)</f>
        <v>10575.89</v>
      </c>
      <c r="J24" s="242">
        <f t="shared" si="8"/>
        <v>11488.47</v>
      </c>
      <c r="K24" s="242">
        <f t="shared" si="8"/>
        <v>8096.38</v>
      </c>
      <c r="L24" s="242">
        <f t="shared" si="8"/>
        <v>8462.09</v>
      </c>
      <c r="M24" s="242">
        <f t="shared" si="8"/>
        <v>13436.07</v>
      </c>
      <c r="N24" s="242">
        <f t="shared" si="8"/>
        <v>5523.34</v>
      </c>
    </row>
    <row r="25" spans="1:14" x14ac:dyDescent="0.2">
      <c r="A25" s="13">
        <f t="shared" si="1"/>
        <v>18</v>
      </c>
    </row>
    <row r="26" spans="1:14" s="232" customFormat="1" x14ac:dyDescent="0.2">
      <c r="A26" s="13">
        <f t="shared" si="1"/>
        <v>19</v>
      </c>
      <c r="B26" s="232" t="s">
        <v>352</v>
      </c>
    </row>
    <row r="27" spans="1:14" s="235" customFormat="1" x14ac:dyDescent="0.2">
      <c r="A27" s="13">
        <f t="shared" si="1"/>
        <v>20</v>
      </c>
      <c r="B27" s="235" t="s">
        <v>344</v>
      </c>
    </row>
    <row r="28" spans="1:14" s="239" customFormat="1" x14ac:dyDescent="0.2">
      <c r="A28" s="13">
        <f t="shared" si="1"/>
        <v>21</v>
      </c>
      <c r="B28" s="239" t="s">
        <v>345</v>
      </c>
    </row>
    <row r="29" spans="1:14" x14ac:dyDescent="0.2">
      <c r="A29" s="243"/>
    </row>
    <row r="30" spans="1:14" x14ac:dyDescent="0.2">
      <c r="A30" s="13"/>
    </row>
    <row r="31" spans="1:14" x14ac:dyDescent="0.2">
      <c r="A31" s="13"/>
    </row>
    <row r="32" spans="1:1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</sheetData>
  <printOptions horizontalCentered="1"/>
  <pageMargins left="0.45" right="0.45" top="0.75" bottom="0.75" header="0.3" footer="0.3"/>
  <pageSetup scale="78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B34" sqref="B34:B36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5" width="12" style="12" bestFit="1" customWidth="1"/>
    <col min="6" max="6" width="10.7109375" style="12" bestFit="1" customWidth="1"/>
    <col min="7" max="7" width="11.28515625" style="12" bestFit="1" customWidth="1"/>
    <col min="8" max="11" width="10.7109375" style="12" bestFit="1" customWidth="1"/>
    <col min="12" max="13" width="11.5703125" style="12" bestFit="1" customWidth="1"/>
    <col min="14" max="14" width="12" style="12" bestFit="1" customWidth="1"/>
    <col min="15" max="15" width="11.42578125" style="12" customWidth="1"/>
    <col min="16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354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231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34917627.710000001</v>
      </c>
      <c r="D8" s="97">
        <v>29594111.850000001</v>
      </c>
      <c r="E8" s="97">
        <v>29091235.505390495</v>
      </c>
      <c r="F8" s="97">
        <v>24130898.692564059</v>
      </c>
      <c r="G8" s="97">
        <v>19400886.365700539</v>
      </c>
      <c r="H8" s="97">
        <v>18834711.424999177</v>
      </c>
      <c r="I8" s="97">
        <v>19427668.376619559</v>
      </c>
      <c r="J8" s="97">
        <v>19611584.703988895</v>
      </c>
      <c r="K8" s="97">
        <v>18728269.99767876</v>
      </c>
      <c r="L8" s="97">
        <v>23904438.148060039</v>
      </c>
      <c r="M8" s="97">
        <v>29427927.687925264</v>
      </c>
      <c r="N8" s="97">
        <v>36105327.414930433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32" t="s">
        <v>323</v>
      </c>
      <c r="C10" s="233">
        <v>1161603704.3619471</v>
      </c>
      <c r="D10" s="233">
        <v>1228621773.3058846</v>
      </c>
      <c r="E10" s="233">
        <v>1129322523.9248657</v>
      </c>
      <c r="F10" s="233">
        <v>799421622.84594619</v>
      </c>
      <c r="G10" s="233">
        <v>792394427.44411969</v>
      </c>
      <c r="H10" s="233">
        <v>641493231.39916992</v>
      </c>
      <c r="I10" s="233">
        <v>661975285.58038282</v>
      </c>
      <c r="J10" s="233">
        <v>727806423.92207444</v>
      </c>
      <c r="K10" s="233">
        <v>662135990.02037239</v>
      </c>
      <c r="L10" s="233">
        <v>921263257.53896797</v>
      </c>
      <c r="M10" s="233">
        <v>993994711.39989686</v>
      </c>
      <c r="N10" s="233">
        <v>1198892808.260716</v>
      </c>
    </row>
    <row r="11" spans="1:14" x14ac:dyDescent="0.2">
      <c r="A11" s="13">
        <f t="shared" si="1"/>
        <v>4</v>
      </c>
      <c r="B11" s="12" t="s">
        <v>356</v>
      </c>
      <c r="C11" s="234">
        <v>2.8485E-2</v>
      </c>
      <c r="D11" s="52">
        <f>$C$11</f>
        <v>2.8485E-2</v>
      </c>
      <c r="E11" s="234">
        <v>2.7910999999999998E-2</v>
      </c>
      <c r="F11" s="52">
        <f>$E$11</f>
        <v>2.7910999999999998E-2</v>
      </c>
      <c r="G11" s="52">
        <f t="shared" ref="G11:N11" si="2">$E$11</f>
        <v>2.7910999999999998E-2</v>
      </c>
      <c r="H11" s="52">
        <f t="shared" si="2"/>
        <v>2.7910999999999998E-2</v>
      </c>
      <c r="I11" s="52">
        <f t="shared" si="2"/>
        <v>2.7910999999999998E-2</v>
      </c>
      <c r="J11" s="52">
        <f t="shared" si="2"/>
        <v>2.7910999999999998E-2</v>
      </c>
      <c r="K11" s="52">
        <f t="shared" si="2"/>
        <v>2.7910999999999998E-2</v>
      </c>
      <c r="L11" s="52">
        <f t="shared" si="2"/>
        <v>2.7910999999999998E-2</v>
      </c>
      <c r="M11" s="52">
        <f t="shared" si="2"/>
        <v>2.7910999999999998E-2</v>
      </c>
      <c r="N11" s="52">
        <f t="shared" si="2"/>
        <v>2.7910999999999998E-2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33088281.51875006</v>
      </c>
      <c r="D12" s="21">
        <f t="shared" si="3"/>
        <v>34997291.21261812</v>
      </c>
      <c r="E12" s="21">
        <f>E10*E11</f>
        <v>31520520.965266924</v>
      </c>
      <c r="F12" s="21">
        <f t="shared" si="3"/>
        <v>22312656.915253203</v>
      </c>
      <c r="G12" s="21">
        <f t="shared" si="3"/>
        <v>22116520.864392824</v>
      </c>
      <c r="H12" s="21">
        <f t="shared" si="3"/>
        <v>17904717.58158223</v>
      </c>
      <c r="I12" s="21">
        <f t="shared" si="3"/>
        <v>18476392.195834063</v>
      </c>
      <c r="J12" s="21">
        <f t="shared" si="3"/>
        <v>20313805.098089017</v>
      </c>
      <c r="K12" s="21">
        <f t="shared" si="3"/>
        <v>18480877.617458612</v>
      </c>
      <c r="L12" s="21">
        <f t="shared" si="3"/>
        <v>25713378.781170134</v>
      </c>
      <c r="M12" s="21">
        <f t="shared" si="3"/>
        <v>27743386.38988252</v>
      </c>
      <c r="N12" s="21">
        <f t="shared" si="3"/>
        <v>33462297.17136484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32" t="s">
        <v>324</v>
      </c>
      <c r="C14" s="233">
        <v>0</v>
      </c>
      <c r="D14" s="233">
        <v>0</v>
      </c>
      <c r="E14" s="233">
        <v>-90649612.147044778</v>
      </c>
      <c r="F14" s="233">
        <v>25384982.585000038</v>
      </c>
      <c r="G14" s="233">
        <v>-118505912.527812</v>
      </c>
      <c r="H14" s="233">
        <v>17138583.125</v>
      </c>
      <c r="I14" s="233">
        <v>1959563.1529999971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2.8485E-2</v>
      </c>
      <c r="D15" s="52">
        <f>$C$15</f>
        <v>2.8485E-2</v>
      </c>
      <c r="E15" s="52">
        <f t="shared" ref="E15:N15" si="4">$C$15</f>
        <v>2.8485E-2</v>
      </c>
      <c r="F15" s="52">
        <f t="shared" si="4"/>
        <v>2.8485E-2</v>
      </c>
      <c r="G15" s="52">
        <f t="shared" si="4"/>
        <v>2.8485E-2</v>
      </c>
      <c r="H15" s="52">
        <f t="shared" si="4"/>
        <v>2.8485E-2</v>
      </c>
      <c r="I15" s="52">
        <f t="shared" si="4"/>
        <v>2.8485E-2</v>
      </c>
      <c r="J15" s="52">
        <f t="shared" si="4"/>
        <v>2.8485E-2</v>
      </c>
      <c r="K15" s="52">
        <f t="shared" si="4"/>
        <v>2.8485E-2</v>
      </c>
      <c r="L15" s="52">
        <f t="shared" si="4"/>
        <v>2.8485E-2</v>
      </c>
      <c r="M15" s="52">
        <f t="shared" si="4"/>
        <v>2.8485E-2</v>
      </c>
      <c r="N15" s="52">
        <f t="shared" si="4"/>
        <v>2.8485E-2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>E14*E15</f>
        <v>-2582154.2020085705</v>
      </c>
      <c r="F16" s="21">
        <f t="shared" si="5"/>
        <v>723091.22893372609</v>
      </c>
      <c r="G16" s="21">
        <f t="shared" si="5"/>
        <v>-3375640.918354725</v>
      </c>
      <c r="H16" s="21">
        <f>H14*H15</f>
        <v>488192.54031562502</v>
      </c>
      <c r="I16" s="21">
        <f t="shared" si="5"/>
        <v>55818.156413204917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>C12+C16</f>
        <v>33088281.51875006</v>
      </c>
      <c r="D18" s="21">
        <f t="shared" ref="D18:L18" si="6">D12+D16</f>
        <v>34997291.21261812</v>
      </c>
      <c r="E18" s="21">
        <f>E12+E16</f>
        <v>28938366.763258353</v>
      </c>
      <c r="F18" s="21">
        <f t="shared" si="6"/>
        <v>23035748.144186929</v>
      </c>
      <c r="G18" s="21">
        <f t="shared" si="6"/>
        <v>18740879.946038101</v>
      </c>
      <c r="H18" s="21">
        <f t="shared" si="6"/>
        <v>18392910.121897854</v>
      </c>
      <c r="I18" s="21">
        <f t="shared" si="6"/>
        <v>18532210.352247268</v>
      </c>
      <c r="J18" s="21">
        <f t="shared" si="6"/>
        <v>20313805.098089017</v>
      </c>
      <c r="K18" s="21">
        <f t="shared" si="6"/>
        <v>18480877.617458612</v>
      </c>
      <c r="L18" s="21">
        <f t="shared" si="6"/>
        <v>25713378.781170134</v>
      </c>
      <c r="M18" s="21">
        <f>M12+M16</f>
        <v>27743386.38988252</v>
      </c>
      <c r="N18" s="21">
        <f>N12+N16</f>
        <v>33462297.17136484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1829346.1912499405</v>
      </c>
      <c r="D20" s="21">
        <f t="shared" si="7"/>
        <v>-5403179.3626181185</v>
      </c>
      <c r="E20" s="21">
        <f>E8-E18</f>
        <v>152868.74213214219</v>
      </c>
      <c r="F20" s="21">
        <f t="shared" si="7"/>
        <v>1095150.5483771302</v>
      </c>
      <c r="G20" s="21">
        <f t="shared" si="7"/>
        <v>660006.41966243833</v>
      </c>
      <c r="H20" s="21">
        <f>H8-H18</f>
        <v>441801.30310132354</v>
      </c>
      <c r="I20" s="21">
        <f t="shared" si="7"/>
        <v>895458.02437229082</v>
      </c>
      <c r="J20" s="21">
        <f t="shared" si="7"/>
        <v>-702220.39410012215</v>
      </c>
      <c r="K20" s="21">
        <f t="shared" si="7"/>
        <v>247392.38022014871</v>
      </c>
      <c r="L20" s="21">
        <f t="shared" si="7"/>
        <v>-1808940.6331100948</v>
      </c>
      <c r="M20" s="21">
        <f t="shared" si="7"/>
        <v>1684541.2980427444</v>
      </c>
      <c r="N20" s="21">
        <f t="shared" si="7"/>
        <v>2643030.2435655929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29">
        <v>-4213.78</v>
      </c>
      <c r="D22" s="329">
        <v>-10961.78</v>
      </c>
      <c r="E22" s="329">
        <v>-21186.67</v>
      </c>
      <c r="F22" s="329">
        <v>-19101.169999999998</v>
      </c>
      <c r="G22" s="329">
        <v>-14882.36</v>
      </c>
      <c r="H22" s="329">
        <v>-12099.4</v>
      </c>
      <c r="I22" s="329">
        <v>-8897.1299999999992</v>
      </c>
      <c r="J22" s="97">
        <v>-8059.17</v>
      </c>
      <c r="K22" s="97">
        <v>-8636.1</v>
      </c>
      <c r="L22" s="329">
        <v>-11402.33</v>
      </c>
      <c r="M22" s="329">
        <v>-11105.32</v>
      </c>
      <c r="N22" s="329">
        <v>-1151.1600000000001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3107878.4255110216</v>
      </c>
      <c r="D24" s="21">
        <f t="shared" ref="D24:N24" si="8">C24+D20+D22</f>
        <v>-2306262.7171070967</v>
      </c>
      <c r="E24" s="21">
        <f t="shared" si="8"/>
        <v>-2174580.6449749544</v>
      </c>
      <c r="F24" s="21">
        <f t="shared" si="8"/>
        <v>-1098531.2665978242</v>
      </c>
      <c r="G24" s="21">
        <f t="shared" si="8"/>
        <v>-453407.20693538582</v>
      </c>
      <c r="H24" s="21">
        <f t="shared" si="8"/>
        <v>-23705.303834062281</v>
      </c>
      <c r="I24" s="21">
        <f t="shared" si="8"/>
        <v>862855.59053822851</v>
      </c>
      <c r="J24" s="21">
        <f t="shared" si="8"/>
        <v>152576.02643810635</v>
      </c>
      <c r="K24" s="21">
        <f t="shared" si="8"/>
        <v>391332.30665825505</v>
      </c>
      <c r="L24" s="21">
        <f t="shared" si="8"/>
        <v>-1429010.65645184</v>
      </c>
      <c r="M24" s="21">
        <f t="shared" si="8"/>
        <v>244425.32159090444</v>
      </c>
      <c r="N24" s="21">
        <f t="shared" si="8"/>
        <v>2886304.4051564974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35" t="s">
        <v>327</v>
      </c>
      <c r="C26" s="236">
        <v>-1.22E-4</v>
      </c>
      <c r="D26" s="237">
        <f>$C$26</f>
        <v>-1.22E-4</v>
      </c>
      <c r="E26" s="237">
        <f t="shared" ref="E26:F26" si="9">$C$26</f>
        <v>-1.22E-4</v>
      </c>
      <c r="F26" s="237">
        <f t="shared" si="9"/>
        <v>-1.22E-4</v>
      </c>
      <c r="G26" s="236">
        <v>-1.47E-4</v>
      </c>
      <c r="H26" s="238">
        <f>$G$26</f>
        <v>-1.47E-4</v>
      </c>
      <c r="I26" s="238">
        <f t="shared" ref="I26:N26" si="10">$G$26</f>
        <v>-1.47E-4</v>
      </c>
      <c r="J26" s="238">
        <f t="shared" si="10"/>
        <v>-1.47E-4</v>
      </c>
      <c r="K26" s="238">
        <f t="shared" si="10"/>
        <v>-1.47E-4</v>
      </c>
      <c r="L26" s="238">
        <f t="shared" si="10"/>
        <v>-1.47E-4</v>
      </c>
      <c r="M26" s="238">
        <f t="shared" si="10"/>
        <v>-1.47E-4</v>
      </c>
      <c r="N26" s="238">
        <f t="shared" si="10"/>
        <v>-1.47E-4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34"/>
      <c r="H27" s="234"/>
      <c r="I27" s="234"/>
      <c r="J27" s="234"/>
      <c r="K27" s="234"/>
      <c r="L27" s="234"/>
      <c r="M27" s="234"/>
      <c r="N27" s="234"/>
    </row>
    <row r="28" spans="1:14" x14ac:dyDescent="0.2">
      <c r="A28" s="13">
        <f t="shared" si="1"/>
        <v>21</v>
      </c>
      <c r="B28" s="235" t="s">
        <v>337</v>
      </c>
      <c r="C28" s="237">
        <f>$C$26</f>
        <v>-1.22E-4</v>
      </c>
      <c r="D28" s="237">
        <f t="shared" ref="D28:N28" si="11">$C$26</f>
        <v>-1.22E-4</v>
      </c>
      <c r="E28" s="237">
        <f t="shared" si="11"/>
        <v>-1.22E-4</v>
      </c>
      <c r="F28" s="237">
        <f t="shared" si="11"/>
        <v>-1.22E-4</v>
      </c>
      <c r="G28" s="237">
        <f t="shared" si="11"/>
        <v>-1.22E-4</v>
      </c>
      <c r="H28" s="237">
        <f t="shared" si="11"/>
        <v>-1.22E-4</v>
      </c>
      <c r="I28" s="237">
        <f t="shared" si="11"/>
        <v>-1.22E-4</v>
      </c>
      <c r="J28" s="237">
        <f t="shared" si="11"/>
        <v>-1.22E-4</v>
      </c>
      <c r="K28" s="237">
        <f t="shared" si="11"/>
        <v>-1.22E-4</v>
      </c>
      <c r="L28" s="237">
        <f t="shared" si="11"/>
        <v>-1.22E-4</v>
      </c>
      <c r="M28" s="237">
        <f t="shared" si="11"/>
        <v>-1.22E-4</v>
      </c>
      <c r="N28" s="237">
        <f t="shared" si="11"/>
        <v>-1.22E-4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-141715.65193215755</v>
      </c>
      <c r="D30" s="21">
        <f t="shared" si="12"/>
        <v>-149891.85634331792</v>
      </c>
      <c r="E30" s="21">
        <f t="shared" si="12"/>
        <v>-126718.09523689415</v>
      </c>
      <c r="F30" s="21">
        <f t="shared" si="12"/>
        <v>-100626.40586257543</v>
      </c>
      <c r="G30" s="21">
        <f t="shared" si="12"/>
        <v>-102024.25950589254</v>
      </c>
      <c r="H30" s="21">
        <f t="shared" si="12"/>
        <v>-96390.412156927981</v>
      </c>
      <c r="I30" s="21">
        <f t="shared" si="12"/>
        <v>-97549.433684982272</v>
      </c>
      <c r="J30" s="21">
        <f t="shared" si="12"/>
        <v>-106987.54431654494</v>
      </c>
      <c r="K30" s="21">
        <f t="shared" si="12"/>
        <v>-97333.990532994736</v>
      </c>
      <c r="L30" s="21">
        <f t="shared" si="12"/>
        <v>-135425.69885822828</v>
      </c>
      <c r="M30" s="21">
        <f t="shared" si="12"/>
        <v>-146117.22257578484</v>
      </c>
      <c r="N30" s="21">
        <f t="shared" si="12"/>
        <v>-176237.24281432523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3396427.8689081655</v>
      </c>
      <c r="D32" s="21">
        <f t="shared" ref="D32:N32" si="13">C32+D20+D22-D30</f>
        <v>-1867821.4173666351</v>
      </c>
      <c r="E32" s="21">
        <f t="shared" si="13"/>
        <v>-1609421.2499975986</v>
      </c>
      <c r="F32" s="21">
        <f t="shared" si="13"/>
        <v>-432745.46575789305</v>
      </c>
      <c r="G32" s="21">
        <f t="shared" si="13"/>
        <v>314402.85341043782</v>
      </c>
      <c r="H32" s="21">
        <f t="shared" si="13"/>
        <v>840495.16866868932</v>
      </c>
      <c r="I32" s="21">
        <f t="shared" si="13"/>
        <v>1824605.4967259625</v>
      </c>
      <c r="J32" s="21">
        <f t="shared" si="13"/>
        <v>1221313.4769423853</v>
      </c>
      <c r="K32" s="21">
        <f t="shared" si="13"/>
        <v>1557403.7476955287</v>
      </c>
      <c r="L32" s="21">
        <f t="shared" si="13"/>
        <v>-127513.51655633788</v>
      </c>
      <c r="M32" s="21">
        <f t="shared" si="13"/>
        <v>1692039.6840621913</v>
      </c>
      <c r="N32" s="21">
        <f t="shared" si="13"/>
        <v>4510156.0104421088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39" t="s">
        <v>405</v>
      </c>
      <c r="C34" s="240"/>
      <c r="D34" s="240"/>
      <c r="E34" s="330">
        <v>0.95238599999999995</v>
      </c>
      <c r="F34" s="240">
        <f>$E$34</f>
        <v>0.95238599999999995</v>
      </c>
      <c r="G34" s="240">
        <f t="shared" ref="G34:N34" si="14">$E$34</f>
        <v>0.95238599999999995</v>
      </c>
      <c r="H34" s="240">
        <f t="shared" si="14"/>
        <v>0.95238599999999995</v>
      </c>
      <c r="I34" s="240">
        <f t="shared" si="14"/>
        <v>0.95238599999999995</v>
      </c>
      <c r="J34" s="240">
        <f t="shared" si="14"/>
        <v>0.95238599999999995</v>
      </c>
      <c r="K34" s="240">
        <f t="shared" si="14"/>
        <v>0.95238599999999995</v>
      </c>
      <c r="L34" s="240">
        <f t="shared" si="14"/>
        <v>0.95238599999999995</v>
      </c>
      <c r="M34" s="240">
        <f t="shared" si="14"/>
        <v>0.95238599999999995</v>
      </c>
      <c r="N34" s="240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41"/>
      <c r="H35" s="241"/>
      <c r="I35" s="241"/>
      <c r="J35" s="241"/>
      <c r="K35" s="241"/>
      <c r="L35" s="241"/>
      <c r="M35" s="241"/>
      <c r="N35" s="241"/>
    </row>
    <row r="36" spans="1:14" x14ac:dyDescent="0.2">
      <c r="A36" s="13">
        <f t="shared" si="1"/>
        <v>29</v>
      </c>
      <c r="B36" s="239" t="s">
        <v>340</v>
      </c>
      <c r="C36" s="330">
        <v>0.95238599999999995</v>
      </c>
      <c r="D36" s="240">
        <f>$C$36</f>
        <v>0.95238599999999995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42">
        <f t="shared" ref="C38" si="15">ROUND((C20*C36),2)</f>
        <v>1742243.7</v>
      </c>
      <c r="D38" s="242">
        <f>ROUND((D20*D36),2)</f>
        <v>-5145912.38</v>
      </c>
      <c r="E38" s="242">
        <f>ROUND((E20*E34),2)</f>
        <v>145590.04999999999</v>
      </c>
      <c r="F38" s="242">
        <f t="shared" ref="F38:N38" si="16">ROUND((F20*F34),2)</f>
        <v>1043006.05</v>
      </c>
      <c r="G38" s="242">
        <f t="shared" si="16"/>
        <v>628580.87</v>
      </c>
      <c r="H38" s="242">
        <f>ROUND((H20*H34),2)</f>
        <v>420765.38</v>
      </c>
      <c r="I38" s="242">
        <f t="shared" si="16"/>
        <v>852821.69</v>
      </c>
      <c r="J38" s="242">
        <f t="shared" si="16"/>
        <v>-668784.87</v>
      </c>
      <c r="K38" s="242">
        <f t="shared" si="16"/>
        <v>235613.04</v>
      </c>
      <c r="L38" s="242">
        <f t="shared" si="16"/>
        <v>-1722809.73</v>
      </c>
      <c r="M38" s="242">
        <f t="shared" si="16"/>
        <v>1604333.55</v>
      </c>
      <c r="N38" s="242">
        <f t="shared" si="16"/>
        <v>2517185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42">
        <f t="shared" ref="C40:D40" si="17">ROUND((C30*C36),2)</f>
        <v>-134968</v>
      </c>
      <c r="D40" s="242">
        <f t="shared" si="17"/>
        <v>-142754.91</v>
      </c>
      <c r="E40" s="242">
        <f>ROUND((E30*E34),2)</f>
        <v>-120684.54</v>
      </c>
      <c r="F40" s="242">
        <f t="shared" ref="F40:N40" si="18">ROUND((F30*F34),2)</f>
        <v>-95835.18</v>
      </c>
      <c r="G40" s="242">
        <f t="shared" si="18"/>
        <v>-97166.48</v>
      </c>
      <c r="H40" s="242">
        <f t="shared" si="18"/>
        <v>-91800.88</v>
      </c>
      <c r="I40" s="242">
        <f t="shared" si="18"/>
        <v>-92904.71</v>
      </c>
      <c r="J40" s="242">
        <f t="shared" si="18"/>
        <v>-101893.44</v>
      </c>
      <c r="K40" s="242">
        <f t="shared" si="18"/>
        <v>-92699.53</v>
      </c>
      <c r="L40" s="242">
        <f t="shared" si="18"/>
        <v>-128977.54</v>
      </c>
      <c r="M40" s="242">
        <f t="shared" si="18"/>
        <v>-139160</v>
      </c>
      <c r="N40" s="242">
        <f t="shared" si="18"/>
        <v>-167845.88</v>
      </c>
    </row>
    <row r="41" spans="1:14" x14ac:dyDescent="0.2">
      <c r="A41" s="13">
        <f t="shared" si="1"/>
        <v>34</v>
      </c>
    </row>
    <row r="42" spans="1:14" s="232" customFormat="1" x14ac:dyDescent="0.2">
      <c r="A42" s="13">
        <f t="shared" si="1"/>
        <v>35</v>
      </c>
      <c r="B42" s="232" t="s">
        <v>352</v>
      </c>
    </row>
    <row r="43" spans="1:14" s="235" customFormat="1" x14ac:dyDescent="0.2">
      <c r="A43" s="13">
        <f t="shared" si="1"/>
        <v>36</v>
      </c>
      <c r="B43" s="235" t="s">
        <v>344</v>
      </c>
    </row>
    <row r="44" spans="1:14" s="239" customFormat="1" x14ac:dyDescent="0.2">
      <c r="A44" s="13">
        <f t="shared" si="1"/>
        <v>37</v>
      </c>
      <c r="B44" s="239" t="s">
        <v>345</v>
      </c>
    </row>
    <row r="45" spans="1:14" x14ac:dyDescent="0.2">
      <c r="A45" s="243"/>
    </row>
    <row r="46" spans="1:14" x14ac:dyDescent="0.2">
      <c r="A46" s="13"/>
    </row>
    <row r="47" spans="1:14" x14ac:dyDescent="0.2">
      <c r="A47" s="13"/>
    </row>
    <row r="48" spans="1:14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1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D22" sqref="D22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102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7367857.5800000001</v>
      </c>
      <c r="D8" s="97">
        <v>5992781.5700000003</v>
      </c>
      <c r="E8" s="97">
        <v>6440920.3889027359</v>
      </c>
      <c r="F8" s="97">
        <v>5673074.0982877873</v>
      </c>
      <c r="G8" s="97">
        <v>5580232.4259879896</v>
      </c>
      <c r="H8" s="97">
        <v>5369461.5634246347</v>
      </c>
      <c r="I8" s="97">
        <v>6037476.3739139959</v>
      </c>
      <c r="J8" s="97">
        <v>6350046.1452855896</v>
      </c>
      <c r="K8" s="97">
        <v>5669495.9494402669</v>
      </c>
      <c r="L8" s="97">
        <v>5982261.8011946892</v>
      </c>
      <c r="M8" s="97">
        <v>6493336.9569162689</v>
      </c>
      <c r="N8" s="97">
        <v>7315282.0333879972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32" t="s">
        <v>323</v>
      </c>
      <c r="C10" s="233">
        <v>255601492.47018534</v>
      </c>
      <c r="D10" s="233">
        <v>237255377.94854617</v>
      </c>
      <c r="E10" s="233">
        <v>269739282.0104562</v>
      </c>
      <c r="F10" s="233">
        <v>208967983.51378199</v>
      </c>
      <c r="G10" s="233">
        <v>248356525.34098506</v>
      </c>
      <c r="H10" s="233">
        <v>211904164.74359775</v>
      </c>
      <c r="I10" s="233">
        <v>192348554.101542</v>
      </c>
      <c r="J10" s="233">
        <v>218735071.93342847</v>
      </c>
      <c r="K10" s="233">
        <v>206293456.14453471</v>
      </c>
      <c r="L10" s="233">
        <v>231195527.01451758</v>
      </c>
      <c r="M10" s="233">
        <v>215311154.38308364</v>
      </c>
      <c r="N10" s="233">
        <v>261745196.85564435</v>
      </c>
    </row>
    <row r="11" spans="1:14" x14ac:dyDescent="0.2">
      <c r="A11" s="13">
        <f t="shared" si="1"/>
        <v>4</v>
      </c>
      <c r="B11" s="12" t="s">
        <v>356</v>
      </c>
      <c r="C11" s="234">
        <v>2.6161E-2</v>
      </c>
      <c r="D11" s="52">
        <f>$C$11</f>
        <v>2.6161E-2</v>
      </c>
      <c r="E11" s="234">
        <v>2.6327E-2</v>
      </c>
      <c r="F11" s="52">
        <f>$E$11</f>
        <v>2.6327E-2</v>
      </c>
      <c r="G11" s="52">
        <f t="shared" ref="G11:N11" si="2">$E$11</f>
        <v>2.6327E-2</v>
      </c>
      <c r="H11" s="52">
        <f t="shared" si="2"/>
        <v>2.6327E-2</v>
      </c>
      <c r="I11" s="52">
        <f t="shared" si="2"/>
        <v>2.6327E-2</v>
      </c>
      <c r="J11" s="52">
        <f t="shared" si="2"/>
        <v>2.6327E-2</v>
      </c>
      <c r="K11" s="52">
        <f t="shared" si="2"/>
        <v>2.6327E-2</v>
      </c>
      <c r="L11" s="52">
        <f t="shared" si="2"/>
        <v>2.6327E-2</v>
      </c>
      <c r="M11" s="52">
        <f t="shared" si="2"/>
        <v>2.6327E-2</v>
      </c>
      <c r="N11" s="52">
        <f t="shared" si="2"/>
        <v>2.6327E-2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6686790.6445125183</v>
      </c>
      <c r="D12" s="21">
        <f t="shared" si="3"/>
        <v>6206837.9425119162</v>
      </c>
      <c r="E12" s="21">
        <f t="shared" si="3"/>
        <v>7101426.0774892801</v>
      </c>
      <c r="F12" s="21">
        <f t="shared" si="3"/>
        <v>5501500.1019673385</v>
      </c>
      <c r="G12" s="21">
        <f t="shared" si="3"/>
        <v>6538482.2426521135</v>
      </c>
      <c r="H12" s="21">
        <f t="shared" si="3"/>
        <v>5578800.9452046975</v>
      </c>
      <c r="I12" s="21">
        <f t="shared" si="3"/>
        <v>5063960.3838312961</v>
      </c>
      <c r="J12" s="21">
        <f t="shared" si="3"/>
        <v>5758638.2387913708</v>
      </c>
      <c r="K12" s="21">
        <f t="shared" si="3"/>
        <v>5431087.8199171647</v>
      </c>
      <c r="L12" s="21">
        <f t="shared" si="3"/>
        <v>6086684.639711204</v>
      </c>
      <c r="M12" s="21">
        <f t="shared" si="3"/>
        <v>5668496.7614434427</v>
      </c>
      <c r="N12" s="21">
        <f t="shared" si="3"/>
        <v>6890965.7976185484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32" t="s">
        <v>324</v>
      </c>
      <c r="C14" s="233">
        <v>0</v>
      </c>
      <c r="D14" s="233">
        <v>0</v>
      </c>
      <c r="E14" s="233">
        <v>-13671956.693528116</v>
      </c>
      <c r="F14" s="233">
        <v>7700019.4909999967</v>
      </c>
      <c r="G14" s="233">
        <v>-38888073.943238318</v>
      </c>
      <c r="H14" s="233">
        <v>6784245.4939999878</v>
      </c>
      <c r="I14" s="233">
        <v>5161264.65200001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2.6161E-2</v>
      </c>
      <c r="D15" s="52">
        <f>$C$15</f>
        <v>2.6161E-2</v>
      </c>
      <c r="E15" s="52">
        <f t="shared" ref="E15:N15" si="4">$C$15</f>
        <v>2.6161E-2</v>
      </c>
      <c r="F15" s="52">
        <f t="shared" si="4"/>
        <v>2.6161E-2</v>
      </c>
      <c r="G15" s="52">
        <f t="shared" si="4"/>
        <v>2.6161E-2</v>
      </c>
      <c r="H15" s="52">
        <f t="shared" si="4"/>
        <v>2.6161E-2</v>
      </c>
      <c r="I15" s="52">
        <f t="shared" si="4"/>
        <v>2.6161E-2</v>
      </c>
      <c r="J15" s="52">
        <f t="shared" si="4"/>
        <v>2.6161E-2</v>
      </c>
      <c r="K15" s="52">
        <f t="shared" si="4"/>
        <v>2.6161E-2</v>
      </c>
      <c r="L15" s="52">
        <f t="shared" si="4"/>
        <v>2.6161E-2</v>
      </c>
      <c r="M15" s="52">
        <f t="shared" si="4"/>
        <v>2.6161E-2</v>
      </c>
      <c r="N15" s="52">
        <f t="shared" si="4"/>
        <v>2.6161E-2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-357672.05905938905</v>
      </c>
      <c r="F16" s="21">
        <f t="shared" si="5"/>
        <v>201440.20990405092</v>
      </c>
      <c r="G16" s="21">
        <f t="shared" si="5"/>
        <v>-1017350.9024290576</v>
      </c>
      <c r="H16" s="21">
        <f t="shared" si="5"/>
        <v>177482.64636853369</v>
      </c>
      <c r="I16" s="21">
        <f t="shared" si="5"/>
        <v>135023.84456097227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6686790.6445125183</v>
      </c>
      <c r="D18" s="21">
        <f t="shared" si="6"/>
        <v>6206837.9425119162</v>
      </c>
      <c r="E18" s="21">
        <f t="shared" si="6"/>
        <v>6743754.0184298912</v>
      </c>
      <c r="F18" s="21">
        <f t="shared" si="6"/>
        <v>5702940.3118713889</v>
      </c>
      <c r="G18" s="21">
        <f t="shared" si="6"/>
        <v>5521131.3402230563</v>
      </c>
      <c r="H18" s="21">
        <f t="shared" si="6"/>
        <v>5756283.5915732309</v>
      </c>
      <c r="I18" s="21">
        <f t="shared" si="6"/>
        <v>5198984.2283922685</v>
      </c>
      <c r="J18" s="21">
        <f t="shared" si="6"/>
        <v>5758638.2387913708</v>
      </c>
      <c r="K18" s="21">
        <f t="shared" si="6"/>
        <v>5431087.8199171647</v>
      </c>
      <c r="L18" s="21">
        <f t="shared" si="6"/>
        <v>6086684.639711204</v>
      </c>
      <c r="M18" s="21">
        <f>M12+M16</f>
        <v>5668496.7614434427</v>
      </c>
      <c r="N18" s="21">
        <f>N12+N16</f>
        <v>6890965.7976185484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681066.93548748177</v>
      </c>
      <c r="D20" s="21">
        <f t="shared" si="7"/>
        <v>-214056.37251191586</v>
      </c>
      <c r="E20" s="21">
        <f t="shared" si="7"/>
        <v>-302833.62952715531</v>
      </c>
      <c r="F20" s="21">
        <f t="shared" si="7"/>
        <v>-29866.213583601639</v>
      </c>
      <c r="G20" s="21">
        <f t="shared" si="7"/>
        <v>59101.085764933378</v>
      </c>
      <c r="H20" s="21">
        <f t="shared" si="7"/>
        <v>-386822.02814859618</v>
      </c>
      <c r="I20" s="21">
        <f t="shared" si="7"/>
        <v>838492.14552172739</v>
      </c>
      <c r="J20" s="21">
        <f t="shared" si="7"/>
        <v>591407.90649421886</v>
      </c>
      <c r="K20" s="21">
        <f t="shared" si="7"/>
        <v>238408.12952310219</v>
      </c>
      <c r="L20" s="21">
        <f t="shared" si="7"/>
        <v>-104422.83851651475</v>
      </c>
      <c r="M20" s="21">
        <f t="shared" si="7"/>
        <v>824840.19547282625</v>
      </c>
      <c r="N20" s="21">
        <f t="shared" si="7"/>
        <v>424316.2357694488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29">
        <v>11766.44</v>
      </c>
      <c r="D22" s="329">
        <v>12789.09</v>
      </c>
      <c r="E22" s="329">
        <v>11789.33</v>
      </c>
      <c r="F22" s="329">
        <v>11747.55</v>
      </c>
      <c r="G22" s="329">
        <v>11391.05</v>
      </c>
      <c r="H22" s="329">
        <v>9855.9599999999991</v>
      </c>
      <c r="I22" s="329">
        <v>10205.08</v>
      </c>
      <c r="J22" s="97">
        <v>12585.6</v>
      </c>
      <c r="K22" s="97">
        <v>13630.58</v>
      </c>
      <c r="L22" s="329">
        <v>12943.37</v>
      </c>
      <c r="M22" s="329">
        <v>13699.71</v>
      </c>
      <c r="N22" s="329">
        <v>15539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1315802.6745339332</v>
      </c>
      <c r="D24" s="21">
        <f t="shared" ref="D24:N24" si="8">C24+D20+D22</f>
        <v>1114535.3920220174</v>
      </c>
      <c r="E24" s="21">
        <f t="shared" si="8"/>
        <v>823491.09249486204</v>
      </c>
      <c r="F24" s="21">
        <f t="shared" si="8"/>
        <v>805372.42891126045</v>
      </c>
      <c r="G24" s="21">
        <f t="shared" si="8"/>
        <v>875864.56467619387</v>
      </c>
      <c r="H24" s="21">
        <f t="shared" si="8"/>
        <v>498898.49652759772</v>
      </c>
      <c r="I24" s="21">
        <f t="shared" si="8"/>
        <v>1347595.7220493252</v>
      </c>
      <c r="J24" s="21">
        <f t="shared" si="8"/>
        <v>1951589.2285435442</v>
      </c>
      <c r="K24" s="21">
        <f t="shared" si="8"/>
        <v>2203627.9380666465</v>
      </c>
      <c r="L24" s="21">
        <f t="shared" si="8"/>
        <v>2112148.4695501318</v>
      </c>
      <c r="M24" s="21">
        <f t="shared" si="8"/>
        <v>2950688.375022958</v>
      </c>
      <c r="N24" s="21">
        <f t="shared" si="8"/>
        <v>3390543.6107924068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35" t="s">
        <v>327</v>
      </c>
      <c r="C26" s="236">
        <v>-6.2000000000000003E-5</v>
      </c>
      <c r="D26" s="237">
        <f>$C$26</f>
        <v>-6.2000000000000003E-5</v>
      </c>
      <c r="E26" s="237">
        <f t="shared" ref="E26:F26" si="9">$C$26</f>
        <v>-6.2000000000000003E-5</v>
      </c>
      <c r="F26" s="237">
        <f t="shared" si="9"/>
        <v>-6.2000000000000003E-5</v>
      </c>
      <c r="G26" s="236">
        <v>8.4099999999999995E-4</v>
      </c>
      <c r="H26" s="238">
        <f>$G$26</f>
        <v>8.4099999999999995E-4</v>
      </c>
      <c r="I26" s="238">
        <f t="shared" ref="I26:N26" si="10">$G$26</f>
        <v>8.4099999999999995E-4</v>
      </c>
      <c r="J26" s="238">
        <f t="shared" si="10"/>
        <v>8.4099999999999995E-4</v>
      </c>
      <c r="K26" s="238">
        <f t="shared" si="10"/>
        <v>8.4099999999999995E-4</v>
      </c>
      <c r="L26" s="238">
        <f t="shared" si="10"/>
        <v>8.4099999999999995E-4</v>
      </c>
      <c r="M26" s="238">
        <f t="shared" si="10"/>
        <v>8.4099999999999995E-4</v>
      </c>
      <c r="N26" s="238">
        <f t="shared" si="10"/>
        <v>8.4099999999999995E-4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">
      <c r="A28" s="13">
        <f t="shared" si="1"/>
        <v>21</v>
      </c>
      <c r="B28" s="235" t="s">
        <v>337</v>
      </c>
      <c r="C28" s="237">
        <f>$C$26</f>
        <v>-6.2000000000000003E-5</v>
      </c>
      <c r="D28" s="237">
        <f>$C$28</f>
        <v>-6.2000000000000003E-5</v>
      </c>
      <c r="E28" s="237">
        <f t="shared" ref="E28:N28" si="11">$C$28</f>
        <v>-6.2000000000000003E-5</v>
      </c>
      <c r="F28" s="237">
        <f t="shared" si="11"/>
        <v>-6.2000000000000003E-5</v>
      </c>
      <c r="G28" s="237">
        <f t="shared" si="11"/>
        <v>-6.2000000000000003E-5</v>
      </c>
      <c r="H28" s="237">
        <f t="shared" si="11"/>
        <v>-6.2000000000000003E-5</v>
      </c>
      <c r="I28" s="237">
        <f t="shared" si="11"/>
        <v>-6.2000000000000003E-5</v>
      </c>
      <c r="J28" s="237">
        <f t="shared" si="11"/>
        <v>-6.2000000000000003E-5</v>
      </c>
      <c r="K28" s="237">
        <f t="shared" si="11"/>
        <v>-6.2000000000000003E-5</v>
      </c>
      <c r="L28" s="237">
        <f t="shared" si="11"/>
        <v>-6.2000000000000003E-5</v>
      </c>
      <c r="M28" s="237">
        <f t="shared" si="11"/>
        <v>-6.2000000000000003E-5</v>
      </c>
      <c r="N28" s="237">
        <f t="shared" si="11"/>
        <v>-6.2000000000000003E-5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-15847.292533151493</v>
      </c>
      <c r="D30" s="21">
        <f>(D10*D26)+(D14*D28)</f>
        <v>-14709.833432809863</v>
      </c>
      <c r="E30" s="21">
        <f t="shared" si="12"/>
        <v>-15876.174169649545</v>
      </c>
      <c r="F30" s="21">
        <f t="shared" si="12"/>
        <v>-13433.416186296483</v>
      </c>
      <c r="G30" s="21">
        <f t="shared" si="12"/>
        <v>211278.89839624922</v>
      </c>
      <c r="H30" s="21">
        <f t="shared" si="12"/>
        <v>177790.77932873767</v>
      </c>
      <c r="I30" s="21">
        <f t="shared" si="12"/>
        <v>161445.13559097282</v>
      </c>
      <c r="J30" s="21">
        <f t="shared" si="12"/>
        <v>183956.19549601333</v>
      </c>
      <c r="K30" s="21">
        <f t="shared" si="12"/>
        <v>173492.79661755369</v>
      </c>
      <c r="L30" s="21">
        <f t="shared" si="12"/>
        <v>194435.43821920926</v>
      </c>
      <c r="M30" s="21">
        <f t="shared" si="12"/>
        <v>181076.68083617333</v>
      </c>
      <c r="N30" s="21">
        <f t="shared" si="12"/>
        <v>220127.71055559689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1346882.5945400072</v>
      </c>
      <c r="D32" s="21">
        <f t="shared" ref="D32:N32" si="13">C32+D20+D22-D30</f>
        <v>1160325.1454609013</v>
      </c>
      <c r="E32" s="21">
        <f t="shared" si="13"/>
        <v>885157.02010339545</v>
      </c>
      <c r="F32" s="21">
        <f t="shared" si="13"/>
        <v>880471.77270609036</v>
      </c>
      <c r="G32" s="21">
        <f t="shared" si="13"/>
        <v>739685.0100747745</v>
      </c>
      <c r="H32" s="21">
        <f t="shared" si="13"/>
        <v>184928.16259744068</v>
      </c>
      <c r="I32" s="21">
        <f t="shared" si="13"/>
        <v>872180.25252819515</v>
      </c>
      <c r="J32" s="21">
        <f t="shared" si="13"/>
        <v>1292217.5635264008</v>
      </c>
      <c r="K32" s="21">
        <f t="shared" si="13"/>
        <v>1370763.4764319495</v>
      </c>
      <c r="L32" s="21">
        <f t="shared" si="13"/>
        <v>1084848.5696962257</v>
      </c>
      <c r="M32" s="21">
        <f t="shared" si="13"/>
        <v>1742311.7943328787</v>
      </c>
      <c r="N32" s="21">
        <f t="shared" si="13"/>
        <v>1962039.3195467305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39" t="s">
        <v>405</v>
      </c>
      <c r="C34" s="240"/>
      <c r="D34" s="240"/>
      <c r="E34" s="330">
        <v>0.95238599999999995</v>
      </c>
      <c r="F34" s="240">
        <f>$E$34</f>
        <v>0.95238599999999995</v>
      </c>
      <c r="G34" s="240">
        <f t="shared" ref="G34:N34" si="14">$E$34</f>
        <v>0.95238599999999995</v>
      </c>
      <c r="H34" s="240">
        <f t="shared" si="14"/>
        <v>0.95238599999999995</v>
      </c>
      <c r="I34" s="240">
        <f t="shared" si="14"/>
        <v>0.95238599999999995</v>
      </c>
      <c r="J34" s="240">
        <f t="shared" si="14"/>
        <v>0.95238599999999995</v>
      </c>
      <c r="K34" s="240">
        <f t="shared" si="14"/>
        <v>0.95238599999999995</v>
      </c>
      <c r="L34" s="240">
        <f t="shared" si="14"/>
        <v>0.95238599999999995</v>
      </c>
      <c r="M34" s="240">
        <f t="shared" si="14"/>
        <v>0.95238599999999995</v>
      </c>
      <c r="N34" s="240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41"/>
      <c r="H35" s="241"/>
      <c r="I35" s="241"/>
      <c r="J35" s="241"/>
      <c r="K35" s="241"/>
      <c r="L35" s="241"/>
      <c r="M35" s="241"/>
      <c r="N35" s="241"/>
    </row>
    <row r="36" spans="1:14" x14ac:dyDescent="0.2">
      <c r="A36" s="13">
        <f t="shared" si="1"/>
        <v>29</v>
      </c>
      <c r="B36" s="239" t="s">
        <v>340</v>
      </c>
      <c r="C36" s="330">
        <v>0.95238599999999995</v>
      </c>
      <c r="D36" s="240">
        <f>$C$36</f>
        <v>0.95238599999999995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42">
        <f t="shared" ref="C38:D38" si="15">ROUND((C20*C36),2)</f>
        <v>648638.61</v>
      </c>
      <c r="D38" s="242">
        <f t="shared" si="15"/>
        <v>-203864.29</v>
      </c>
      <c r="E38" s="242">
        <f>ROUND((E20*E34),2)</f>
        <v>-288414.51</v>
      </c>
      <c r="F38" s="242">
        <f t="shared" ref="F38:N38" si="16">ROUND((F20*F34),2)</f>
        <v>-28444.16</v>
      </c>
      <c r="G38" s="242">
        <f t="shared" si="16"/>
        <v>56287.05</v>
      </c>
      <c r="H38" s="242">
        <f t="shared" si="16"/>
        <v>-368403.88</v>
      </c>
      <c r="I38" s="242">
        <f t="shared" si="16"/>
        <v>798568.18</v>
      </c>
      <c r="J38" s="242">
        <f t="shared" si="16"/>
        <v>563248.61</v>
      </c>
      <c r="K38" s="242">
        <f t="shared" si="16"/>
        <v>227056.56</v>
      </c>
      <c r="L38" s="242">
        <f t="shared" si="16"/>
        <v>-99450.85</v>
      </c>
      <c r="M38" s="242">
        <f t="shared" si="16"/>
        <v>785566.25</v>
      </c>
      <c r="N38" s="242">
        <f t="shared" si="16"/>
        <v>404112.84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42">
        <f t="shared" ref="C40:D40" si="17">ROUND((C30*C36),2)</f>
        <v>-15092.74</v>
      </c>
      <c r="D40" s="242">
        <f t="shared" si="17"/>
        <v>-14009.44</v>
      </c>
      <c r="E40" s="242">
        <f>ROUND((E30*E34),2)</f>
        <v>-15120.25</v>
      </c>
      <c r="F40" s="242">
        <f t="shared" ref="F40:N40" si="18">ROUND((F30*F34),2)</f>
        <v>-12793.8</v>
      </c>
      <c r="G40" s="242">
        <f t="shared" si="18"/>
        <v>201219.06</v>
      </c>
      <c r="H40" s="242">
        <f t="shared" si="18"/>
        <v>169325.45</v>
      </c>
      <c r="I40" s="242">
        <f t="shared" si="18"/>
        <v>153758.09</v>
      </c>
      <c r="J40" s="242">
        <f t="shared" si="18"/>
        <v>175197.31</v>
      </c>
      <c r="K40" s="242">
        <f t="shared" si="18"/>
        <v>165232.10999999999</v>
      </c>
      <c r="L40" s="242">
        <f t="shared" si="18"/>
        <v>185177.59</v>
      </c>
      <c r="M40" s="242">
        <f t="shared" si="18"/>
        <v>172454.9</v>
      </c>
      <c r="N40" s="242">
        <f t="shared" si="18"/>
        <v>209646.55</v>
      </c>
    </row>
    <row r="41" spans="1:14" x14ac:dyDescent="0.2">
      <c r="A41" s="13">
        <f t="shared" si="1"/>
        <v>34</v>
      </c>
    </row>
    <row r="42" spans="1:14" s="232" customFormat="1" x14ac:dyDescent="0.2">
      <c r="A42" s="13">
        <f t="shared" si="1"/>
        <v>35</v>
      </c>
      <c r="B42" s="232" t="s">
        <v>352</v>
      </c>
    </row>
    <row r="43" spans="1:14" s="235" customFormat="1" x14ac:dyDescent="0.2">
      <c r="A43" s="13">
        <f t="shared" si="1"/>
        <v>36</v>
      </c>
      <c r="B43" s="235" t="s">
        <v>344</v>
      </c>
    </row>
    <row r="44" spans="1:14" s="239" customFormat="1" x14ac:dyDescent="0.2">
      <c r="A44" s="13">
        <f t="shared" si="1"/>
        <v>37</v>
      </c>
      <c r="B44" s="239" t="s">
        <v>345</v>
      </c>
    </row>
    <row r="45" spans="1:14" x14ac:dyDescent="0.2">
      <c r="A45" s="243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D22" sqref="D22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103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6834726.5</v>
      </c>
      <c r="D8" s="97">
        <v>6267331.54</v>
      </c>
      <c r="E8" s="97">
        <v>6797127.5141438525</v>
      </c>
      <c r="F8" s="97">
        <v>6242561.9668543218</v>
      </c>
      <c r="G8" s="97">
        <v>6412976.6413623048</v>
      </c>
      <c r="H8" s="97">
        <v>5979458.6557038473</v>
      </c>
      <c r="I8" s="97">
        <v>6255583.9834653111</v>
      </c>
      <c r="J8" s="97">
        <v>6628603.9212551992</v>
      </c>
      <c r="K8" s="97">
        <v>5955049.0739954971</v>
      </c>
      <c r="L8" s="97">
        <v>6154912.322090093</v>
      </c>
      <c r="M8" s="97">
        <v>6417158.6063532913</v>
      </c>
      <c r="N8" s="97">
        <v>6937844.4167919243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32" t="s">
        <v>323</v>
      </c>
      <c r="C10" s="233">
        <v>281482712.09874719</v>
      </c>
      <c r="D10" s="233">
        <v>276373283.1318351</v>
      </c>
      <c r="E10" s="233">
        <v>295198434.64301276</v>
      </c>
      <c r="F10" s="233">
        <v>242609254.14835069</v>
      </c>
      <c r="G10" s="233">
        <v>279619407.77916181</v>
      </c>
      <c r="H10" s="233">
        <v>224793986.94766253</v>
      </c>
      <c r="I10" s="233">
        <v>264526777.45760417</v>
      </c>
      <c r="J10" s="233">
        <v>297211499.88026464</v>
      </c>
      <c r="K10" s="233">
        <v>260166852.362097</v>
      </c>
      <c r="L10" s="233">
        <v>218157458.48822576</v>
      </c>
      <c r="M10" s="233">
        <v>249559190.94910344</v>
      </c>
      <c r="N10" s="233">
        <v>339330310.34314311</v>
      </c>
    </row>
    <row r="11" spans="1:14" x14ac:dyDescent="0.2">
      <c r="A11" s="13">
        <f t="shared" si="1"/>
        <v>4</v>
      </c>
      <c r="B11" s="12" t="s">
        <v>356</v>
      </c>
      <c r="C11" s="234">
        <v>2.554E-2</v>
      </c>
      <c r="D11" s="52">
        <f>$C$11</f>
        <v>2.554E-2</v>
      </c>
      <c r="E11" s="234">
        <v>2.4472000000000001E-2</v>
      </c>
      <c r="F11" s="52">
        <f>$E$11</f>
        <v>2.4472000000000001E-2</v>
      </c>
      <c r="G11" s="52">
        <f t="shared" ref="G11:N11" si="2">$E$11</f>
        <v>2.4472000000000001E-2</v>
      </c>
      <c r="H11" s="52">
        <f t="shared" si="2"/>
        <v>2.4472000000000001E-2</v>
      </c>
      <c r="I11" s="52">
        <f t="shared" si="2"/>
        <v>2.4472000000000001E-2</v>
      </c>
      <c r="J11" s="52">
        <f t="shared" si="2"/>
        <v>2.4472000000000001E-2</v>
      </c>
      <c r="K11" s="52">
        <f t="shared" si="2"/>
        <v>2.4472000000000001E-2</v>
      </c>
      <c r="L11" s="52">
        <f t="shared" si="2"/>
        <v>2.4472000000000001E-2</v>
      </c>
      <c r="M11" s="52">
        <f t="shared" si="2"/>
        <v>2.4472000000000001E-2</v>
      </c>
      <c r="N11" s="52">
        <f t="shared" si="2"/>
        <v>2.4472000000000001E-2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7189068.4670020035</v>
      </c>
      <c r="D12" s="21">
        <f t="shared" si="3"/>
        <v>7058573.6511870688</v>
      </c>
      <c r="E12" s="21">
        <f t="shared" si="3"/>
        <v>7224096.0925838081</v>
      </c>
      <c r="F12" s="21">
        <f t="shared" si="3"/>
        <v>5937133.6675184378</v>
      </c>
      <c r="G12" s="21">
        <f t="shared" si="3"/>
        <v>6842846.1471716482</v>
      </c>
      <c r="H12" s="21">
        <f t="shared" si="3"/>
        <v>5501158.4485831978</v>
      </c>
      <c r="I12" s="21">
        <f t="shared" si="3"/>
        <v>6473499.2979424894</v>
      </c>
      <c r="J12" s="21">
        <f t="shared" si="3"/>
        <v>7273359.8250698363</v>
      </c>
      <c r="K12" s="21">
        <f t="shared" si="3"/>
        <v>6366803.2110052379</v>
      </c>
      <c r="L12" s="21">
        <f t="shared" si="3"/>
        <v>5338749.3241238613</v>
      </c>
      <c r="M12" s="21">
        <f t="shared" si="3"/>
        <v>6107212.5209064595</v>
      </c>
      <c r="N12" s="21">
        <f t="shared" si="3"/>
        <v>8304091.3547173981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32" t="s">
        <v>324</v>
      </c>
      <c r="C14" s="233">
        <v>0</v>
      </c>
      <c r="D14" s="233">
        <v>0</v>
      </c>
      <c r="E14" s="233">
        <v>-35732551.849534303</v>
      </c>
      <c r="F14" s="233">
        <v>15193711.35800001</v>
      </c>
      <c r="G14" s="233">
        <v>-31466790.204363465</v>
      </c>
      <c r="H14" s="233">
        <v>15121691.041000009</v>
      </c>
      <c r="I14" s="233">
        <v>3244015.6069999933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2.554E-2</v>
      </c>
      <c r="D15" s="52">
        <f>$C$15</f>
        <v>2.554E-2</v>
      </c>
      <c r="E15" s="52">
        <f t="shared" ref="E15:N15" si="4">$C$15</f>
        <v>2.554E-2</v>
      </c>
      <c r="F15" s="52">
        <f t="shared" si="4"/>
        <v>2.554E-2</v>
      </c>
      <c r="G15" s="52">
        <f t="shared" si="4"/>
        <v>2.554E-2</v>
      </c>
      <c r="H15" s="52">
        <f t="shared" si="4"/>
        <v>2.554E-2</v>
      </c>
      <c r="I15" s="52">
        <f t="shared" si="4"/>
        <v>2.554E-2</v>
      </c>
      <c r="J15" s="52">
        <f t="shared" si="4"/>
        <v>2.554E-2</v>
      </c>
      <c r="K15" s="52">
        <f t="shared" si="4"/>
        <v>2.554E-2</v>
      </c>
      <c r="L15" s="52">
        <f t="shared" si="4"/>
        <v>2.554E-2</v>
      </c>
      <c r="M15" s="52">
        <f t="shared" si="4"/>
        <v>2.554E-2</v>
      </c>
      <c r="N15" s="52">
        <f t="shared" si="4"/>
        <v>2.554E-2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-912609.37423710607</v>
      </c>
      <c r="F16" s="21">
        <f t="shared" si="5"/>
        <v>388047.38808332029</v>
      </c>
      <c r="G16" s="21">
        <f t="shared" si="5"/>
        <v>-803661.82181944291</v>
      </c>
      <c r="H16" s="21">
        <f t="shared" si="5"/>
        <v>386207.98918714025</v>
      </c>
      <c r="I16" s="21">
        <f t="shared" si="5"/>
        <v>82852.158602779833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7189068.4670020035</v>
      </c>
      <c r="D18" s="21">
        <f t="shared" si="6"/>
        <v>7058573.6511870688</v>
      </c>
      <c r="E18" s="21">
        <f t="shared" si="6"/>
        <v>6311486.7183467019</v>
      </c>
      <c r="F18" s="21">
        <f t="shared" si="6"/>
        <v>6325181.055601758</v>
      </c>
      <c r="G18" s="21">
        <f t="shared" si="6"/>
        <v>6039184.325352205</v>
      </c>
      <c r="H18" s="21">
        <f t="shared" si="6"/>
        <v>5887366.4377703378</v>
      </c>
      <c r="I18" s="21">
        <f t="shared" si="6"/>
        <v>6556351.4565452691</v>
      </c>
      <c r="J18" s="21">
        <f t="shared" si="6"/>
        <v>7273359.8250698363</v>
      </c>
      <c r="K18" s="21">
        <f t="shared" si="6"/>
        <v>6366803.2110052379</v>
      </c>
      <c r="L18" s="21">
        <f t="shared" si="6"/>
        <v>5338749.3241238613</v>
      </c>
      <c r="M18" s="21">
        <f>M12+M16</f>
        <v>6107212.5209064595</v>
      </c>
      <c r="N18" s="21">
        <f>N12+N16</f>
        <v>8304091.3547173981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-354341.96700200345</v>
      </c>
      <c r="D20" s="21">
        <f t="shared" si="7"/>
        <v>-791242.11118706875</v>
      </c>
      <c r="E20" s="21">
        <f t="shared" si="7"/>
        <v>485640.79579715058</v>
      </c>
      <c r="F20" s="21">
        <f t="shared" si="7"/>
        <v>-82619.088747436181</v>
      </c>
      <c r="G20" s="21">
        <f t="shared" si="7"/>
        <v>373792.31601009984</v>
      </c>
      <c r="H20" s="21">
        <f t="shared" si="7"/>
        <v>92092.217933509499</v>
      </c>
      <c r="I20" s="21">
        <f t="shared" si="7"/>
        <v>-300767.473079958</v>
      </c>
      <c r="J20" s="21">
        <f t="shared" si="7"/>
        <v>-644755.9038146371</v>
      </c>
      <c r="K20" s="21">
        <f t="shared" si="7"/>
        <v>-411754.13700974081</v>
      </c>
      <c r="L20" s="21">
        <f t="shared" si="7"/>
        <v>816162.99796623178</v>
      </c>
      <c r="M20" s="21">
        <f t="shared" si="7"/>
        <v>309946.08544683177</v>
      </c>
      <c r="N20" s="21">
        <f t="shared" si="7"/>
        <v>-1366246.9379254738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29">
        <v>-16332.46</v>
      </c>
      <c r="D22" s="329">
        <v>-18687.29</v>
      </c>
      <c r="E22" s="329">
        <v>-19315.47</v>
      </c>
      <c r="F22" s="329">
        <v>-19450.64</v>
      </c>
      <c r="G22" s="329">
        <v>-18152.13</v>
      </c>
      <c r="H22" s="329">
        <v>-15938.11</v>
      </c>
      <c r="I22" s="329">
        <v>-15358.68</v>
      </c>
      <c r="J22" s="97">
        <v>-16066.45</v>
      </c>
      <c r="K22" s="97">
        <v>-17026.98</v>
      </c>
      <c r="L22" s="329">
        <v>-14771.75</v>
      </c>
      <c r="M22" s="329">
        <v>-11237.19</v>
      </c>
      <c r="N22" s="329">
        <v>-12108.34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-262841.50581795169</v>
      </c>
      <c r="D24" s="21">
        <f t="shared" ref="D24:N24" si="8">C24+D20+D22</f>
        <v>-1072770.9070050204</v>
      </c>
      <c r="E24" s="21">
        <f t="shared" si="8"/>
        <v>-606445.58120786981</v>
      </c>
      <c r="F24" s="21">
        <f t="shared" si="8"/>
        <v>-708515.309955306</v>
      </c>
      <c r="G24" s="21">
        <f t="shared" si="8"/>
        <v>-352875.12394520617</v>
      </c>
      <c r="H24" s="21">
        <f t="shared" si="8"/>
        <v>-276721.01601169666</v>
      </c>
      <c r="I24" s="21">
        <f t="shared" si="8"/>
        <v>-592847.16909165471</v>
      </c>
      <c r="J24" s="21">
        <f t="shared" si="8"/>
        <v>-1253669.5229062918</v>
      </c>
      <c r="K24" s="21">
        <f t="shared" si="8"/>
        <v>-1682450.6399160326</v>
      </c>
      <c r="L24" s="21">
        <f t="shared" si="8"/>
        <v>-881059.39194980077</v>
      </c>
      <c r="M24" s="21">
        <f t="shared" si="8"/>
        <v>-582350.49650296895</v>
      </c>
      <c r="N24" s="21">
        <f t="shared" si="8"/>
        <v>-1960705.7744284428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35" t="s">
        <v>327</v>
      </c>
      <c r="C26" s="236">
        <v>0</v>
      </c>
      <c r="D26" s="237">
        <f>$C$26</f>
        <v>0</v>
      </c>
      <c r="E26" s="237">
        <f t="shared" ref="E26:F26" si="9">$C$26</f>
        <v>0</v>
      </c>
      <c r="F26" s="237">
        <f t="shared" si="9"/>
        <v>0</v>
      </c>
      <c r="G26" s="236">
        <v>-1.14E-3</v>
      </c>
      <c r="H26" s="238">
        <f>$G$26</f>
        <v>-1.14E-3</v>
      </c>
      <c r="I26" s="238">
        <f t="shared" ref="I26:N26" si="10">$G$26</f>
        <v>-1.14E-3</v>
      </c>
      <c r="J26" s="238">
        <f t="shared" si="10"/>
        <v>-1.14E-3</v>
      </c>
      <c r="K26" s="238">
        <f t="shared" si="10"/>
        <v>-1.14E-3</v>
      </c>
      <c r="L26" s="238">
        <f t="shared" si="10"/>
        <v>-1.14E-3</v>
      </c>
      <c r="M26" s="238">
        <f t="shared" si="10"/>
        <v>-1.14E-3</v>
      </c>
      <c r="N26" s="238">
        <f t="shared" si="10"/>
        <v>-1.14E-3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2">
      <c r="A28" s="13">
        <f t="shared" si="1"/>
        <v>21</v>
      </c>
      <c r="B28" s="235" t="s">
        <v>337</v>
      </c>
      <c r="C28" s="237">
        <f>$C$26</f>
        <v>0</v>
      </c>
      <c r="D28" s="237">
        <f>$C$28</f>
        <v>0</v>
      </c>
      <c r="E28" s="237">
        <f t="shared" ref="E28:N28" si="11">$C$28</f>
        <v>0</v>
      </c>
      <c r="F28" s="237">
        <f t="shared" si="11"/>
        <v>0</v>
      </c>
      <c r="G28" s="237">
        <f t="shared" si="11"/>
        <v>0</v>
      </c>
      <c r="H28" s="237">
        <f t="shared" si="11"/>
        <v>0</v>
      </c>
      <c r="I28" s="237">
        <f t="shared" si="11"/>
        <v>0</v>
      </c>
      <c r="J28" s="237">
        <f t="shared" si="11"/>
        <v>0</v>
      </c>
      <c r="K28" s="237">
        <f t="shared" si="11"/>
        <v>0</v>
      </c>
      <c r="L28" s="237">
        <f t="shared" si="11"/>
        <v>0</v>
      </c>
      <c r="M28" s="237">
        <f t="shared" si="11"/>
        <v>0</v>
      </c>
      <c r="N28" s="237">
        <f t="shared" si="11"/>
        <v>0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0</v>
      </c>
      <c r="D30" s="21">
        <f t="shared" si="12"/>
        <v>0</v>
      </c>
      <c r="E30" s="21">
        <f t="shared" si="12"/>
        <v>0</v>
      </c>
      <c r="F30" s="21">
        <f t="shared" si="12"/>
        <v>0</v>
      </c>
      <c r="G30" s="21">
        <f t="shared" si="12"/>
        <v>-318766.12486824446</v>
      </c>
      <c r="H30" s="21">
        <f t="shared" si="12"/>
        <v>-256265.14512033528</v>
      </c>
      <c r="I30" s="21">
        <f t="shared" si="12"/>
        <v>-301560.52630166872</v>
      </c>
      <c r="J30" s="21">
        <f t="shared" si="12"/>
        <v>-338821.10986350168</v>
      </c>
      <c r="K30" s="21">
        <f t="shared" si="12"/>
        <v>-296590.21169279056</v>
      </c>
      <c r="L30" s="21">
        <f t="shared" si="12"/>
        <v>-248699.50267657737</v>
      </c>
      <c r="M30" s="21">
        <f t="shared" si="12"/>
        <v>-284497.47768197791</v>
      </c>
      <c r="N30" s="21">
        <f t="shared" si="12"/>
        <v>-386836.55379118311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-262841.50581795169</v>
      </c>
      <c r="D32" s="21">
        <f t="shared" ref="D32:N32" si="13">C32+D20+D22-D30</f>
        <v>-1072770.9070050204</v>
      </c>
      <c r="E32" s="21">
        <f t="shared" si="13"/>
        <v>-606445.58120786981</v>
      </c>
      <c r="F32" s="21">
        <f t="shared" si="13"/>
        <v>-708515.309955306</v>
      </c>
      <c r="G32" s="21">
        <f t="shared" si="13"/>
        <v>-34108.999076961714</v>
      </c>
      <c r="H32" s="21">
        <f t="shared" si="13"/>
        <v>298310.25397688308</v>
      </c>
      <c r="I32" s="21">
        <f t="shared" si="13"/>
        <v>283744.62719859381</v>
      </c>
      <c r="J32" s="21">
        <f t="shared" si="13"/>
        <v>-38256.616752541624</v>
      </c>
      <c r="K32" s="21">
        <f t="shared" si="13"/>
        <v>-170447.52206949185</v>
      </c>
      <c r="L32" s="21">
        <f t="shared" si="13"/>
        <v>879643.22857331717</v>
      </c>
      <c r="M32" s="21">
        <f t="shared" si="13"/>
        <v>1462849.6017021269</v>
      </c>
      <c r="N32" s="21">
        <f t="shared" si="13"/>
        <v>471330.8775678362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39" t="s">
        <v>405</v>
      </c>
      <c r="C34" s="240"/>
      <c r="D34" s="240"/>
      <c r="E34" s="330">
        <v>0.95238599999999995</v>
      </c>
      <c r="F34" s="240">
        <f t="shared" ref="F34:N34" si="14">$E$34</f>
        <v>0.95238599999999995</v>
      </c>
      <c r="G34" s="240">
        <f t="shared" si="14"/>
        <v>0.95238599999999995</v>
      </c>
      <c r="H34" s="240">
        <f t="shared" si="14"/>
        <v>0.95238599999999995</v>
      </c>
      <c r="I34" s="240">
        <f t="shared" si="14"/>
        <v>0.95238599999999995</v>
      </c>
      <c r="J34" s="240">
        <f t="shared" si="14"/>
        <v>0.95238599999999995</v>
      </c>
      <c r="K34" s="240">
        <f t="shared" si="14"/>
        <v>0.95238599999999995</v>
      </c>
      <c r="L34" s="240">
        <f t="shared" si="14"/>
        <v>0.95238599999999995</v>
      </c>
      <c r="M34" s="240">
        <f t="shared" si="14"/>
        <v>0.95238599999999995</v>
      </c>
      <c r="N34" s="240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41"/>
      <c r="H35" s="241"/>
      <c r="I35" s="241"/>
      <c r="J35" s="241"/>
      <c r="K35" s="241"/>
      <c r="L35" s="241"/>
      <c r="M35" s="241"/>
      <c r="N35" s="241"/>
    </row>
    <row r="36" spans="1:14" x14ac:dyDescent="0.2">
      <c r="A36" s="13">
        <f t="shared" si="1"/>
        <v>29</v>
      </c>
      <c r="B36" s="239" t="s">
        <v>340</v>
      </c>
      <c r="C36" s="330">
        <v>0.95238599999999995</v>
      </c>
      <c r="D36" s="240">
        <f>$C$36</f>
        <v>0.95238599999999995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42">
        <f t="shared" ref="C38:D38" si="15">ROUND((C20*C36),2)</f>
        <v>-337470.33</v>
      </c>
      <c r="D38" s="242">
        <f t="shared" si="15"/>
        <v>-753567.91</v>
      </c>
      <c r="E38" s="242">
        <f>ROUND((E20*E34),2)</f>
        <v>462517.49</v>
      </c>
      <c r="F38" s="242">
        <f t="shared" ref="F38:N38" si="16">ROUND((F20*F34),2)</f>
        <v>-78685.259999999995</v>
      </c>
      <c r="G38" s="242">
        <f t="shared" si="16"/>
        <v>355994.57</v>
      </c>
      <c r="H38" s="242">
        <f t="shared" si="16"/>
        <v>87707.34</v>
      </c>
      <c r="I38" s="242">
        <f t="shared" si="16"/>
        <v>-286446.73</v>
      </c>
      <c r="J38" s="242">
        <f t="shared" si="16"/>
        <v>-614056.5</v>
      </c>
      <c r="K38" s="242">
        <f t="shared" si="16"/>
        <v>-392148.88</v>
      </c>
      <c r="L38" s="242">
        <f t="shared" si="16"/>
        <v>777302.21</v>
      </c>
      <c r="M38" s="242">
        <f t="shared" si="16"/>
        <v>295188.31</v>
      </c>
      <c r="N38" s="242">
        <f t="shared" si="16"/>
        <v>-1301194.46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42">
        <f t="shared" ref="C40:D40" si="17">ROUND((C30*C36),2)</f>
        <v>0</v>
      </c>
      <c r="D40" s="242">
        <f t="shared" si="17"/>
        <v>0</v>
      </c>
      <c r="E40" s="242">
        <f>ROUND((E30*E34),2)</f>
        <v>0</v>
      </c>
      <c r="F40" s="242">
        <f t="shared" ref="F40:N40" si="18">ROUND((F30*F34),2)</f>
        <v>0</v>
      </c>
      <c r="G40" s="242">
        <f t="shared" si="18"/>
        <v>-303588.39</v>
      </c>
      <c r="H40" s="242">
        <f t="shared" si="18"/>
        <v>-244063.34</v>
      </c>
      <c r="I40" s="242">
        <f t="shared" si="18"/>
        <v>-287202.02</v>
      </c>
      <c r="J40" s="242">
        <f t="shared" si="18"/>
        <v>-322688.48</v>
      </c>
      <c r="K40" s="242">
        <f t="shared" si="18"/>
        <v>-282468.37</v>
      </c>
      <c r="L40" s="242">
        <f t="shared" si="18"/>
        <v>-236857.92</v>
      </c>
      <c r="M40" s="242">
        <f t="shared" si="18"/>
        <v>-270951.40999999997</v>
      </c>
      <c r="N40" s="242">
        <f t="shared" si="18"/>
        <v>-368417.72</v>
      </c>
    </row>
    <row r="41" spans="1:14" x14ac:dyDescent="0.2">
      <c r="A41" s="13">
        <f t="shared" si="1"/>
        <v>34</v>
      </c>
    </row>
    <row r="42" spans="1:14" s="232" customFormat="1" x14ac:dyDescent="0.2">
      <c r="A42" s="13">
        <f t="shared" si="1"/>
        <v>35</v>
      </c>
      <c r="B42" s="232" t="s">
        <v>352</v>
      </c>
    </row>
    <row r="43" spans="1:14" s="235" customFormat="1" x14ac:dyDescent="0.2">
      <c r="A43" s="13">
        <f t="shared" si="1"/>
        <v>36</v>
      </c>
      <c r="B43" s="235" t="s">
        <v>344</v>
      </c>
    </row>
    <row r="44" spans="1:14" s="239" customFormat="1" x14ac:dyDescent="0.2">
      <c r="A44" s="13">
        <f t="shared" si="1"/>
        <v>37</v>
      </c>
      <c r="B44" s="239" t="s">
        <v>345</v>
      </c>
    </row>
    <row r="45" spans="1:14" x14ac:dyDescent="0.2">
      <c r="A45" s="243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36"/>
  <sheetViews>
    <sheetView zoomScaleNormal="100" workbookViewId="0">
      <selection activeCell="G43" sqref="G43"/>
    </sheetView>
  </sheetViews>
  <sheetFormatPr defaultColWidth="9.140625" defaultRowHeight="11.25" x14ac:dyDescent="0.2"/>
  <cols>
    <col min="1" max="1" width="3.85546875" style="5" bestFit="1" customWidth="1"/>
    <col min="2" max="2" width="39" style="5" customWidth="1"/>
    <col min="3" max="3" width="10.85546875" style="5" bestFit="1" customWidth="1"/>
    <col min="4" max="4" width="11.7109375" style="5" bestFit="1" customWidth="1"/>
    <col min="5" max="5" width="10.85546875" style="5" bestFit="1" customWidth="1"/>
    <col min="6" max="6" width="11.28515625" style="5" customWidth="1"/>
    <col min="7" max="7" width="10.42578125" style="5" bestFit="1" customWidth="1"/>
    <col min="8" max="8" width="10" style="5" customWidth="1"/>
    <col min="9" max="10" width="10.85546875" style="5" bestFit="1" customWidth="1"/>
    <col min="11" max="11" width="9.5703125" style="6" bestFit="1" customWidth="1"/>
    <col min="12" max="12" width="9.5703125" style="5" bestFit="1" customWidth="1"/>
    <col min="13" max="15" width="9.28515625" style="5" bestFit="1" customWidth="1"/>
    <col min="16" max="17" width="9.5703125" style="5" bestFit="1" customWidth="1"/>
    <col min="18" max="19" width="9.28515625" style="5" bestFit="1" customWidth="1"/>
    <col min="20" max="16384" width="9.140625" style="5"/>
  </cols>
  <sheetData>
    <row r="1" spans="1:16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4"/>
      <c r="M1" s="4"/>
      <c r="N1" s="4"/>
      <c r="O1" s="4"/>
      <c r="P1" s="4"/>
    </row>
    <row r="2" spans="1:16" x14ac:dyDescent="0.2">
      <c r="A2" s="551" t="str">
        <f>'Delivery Rate Change Calc'!A2:H2</f>
        <v>2020 Electric Decoupling Filing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4"/>
      <c r="M2" s="4"/>
      <c r="N2" s="4"/>
      <c r="O2" s="4"/>
      <c r="P2" s="4"/>
    </row>
    <row r="3" spans="1:16" x14ac:dyDescent="0.2">
      <c r="A3" s="551" t="s">
        <v>162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4"/>
      <c r="M3" s="4"/>
      <c r="N3" s="4"/>
      <c r="O3" s="4"/>
      <c r="P3" s="4"/>
    </row>
    <row r="4" spans="1:16" x14ac:dyDescent="0.2">
      <c r="A4" s="551" t="str">
        <f>'Delivery Rate Change Calc'!A4:H4</f>
        <v>Proposed Effective May 1, 2020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4"/>
      <c r="M4" s="4"/>
      <c r="N4" s="4"/>
      <c r="O4" s="4"/>
      <c r="P4" s="4"/>
    </row>
    <row r="5" spans="1:16" x14ac:dyDescent="0.2">
      <c r="A5" s="6"/>
      <c r="B5" s="6"/>
      <c r="C5" s="6"/>
      <c r="D5" s="6"/>
      <c r="E5" s="6"/>
      <c r="F5" s="6"/>
    </row>
    <row r="6" spans="1:16" x14ac:dyDescent="0.2">
      <c r="A6" s="6"/>
      <c r="B6" s="6"/>
      <c r="C6" s="6"/>
      <c r="D6" s="6"/>
      <c r="E6" s="7"/>
      <c r="F6" s="7"/>
    </row>
    <row r="7" spans="1:16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9" t="s">
        <v>3</v>
      </c>
      <c r="H7" s="357" t="s">
        <v>3</v>
      </c>
      <c r="I7" s="9" t="s">
        <v>4</v>
      </c>
      <c r="J7" s="9" t="s">
        <v>4</v>
      </c>
      <c r="K7" s="416" t="s">
        <v>4</v>
      </c>
    </row>
    <row r="8" spans="1:16" ht="22.5" x14ac:dyDescent="0.2">
      <c r="A8" s="10" t="s">
        <v>5</v>
      </c>
      <c r="B8" s="11"/>
      <c r="C8" s="10" t="s">
        <v>6</v>
      </c>
      <c r="D8" s="10">
        <v>7</v>
      </c>
      <c r="E8" s="10" t="s">
        <v>7</v>
      </c>
      <c r="F8" s="365" t="s">
        <v>8</v>
      </c>
      <c r="G8" s="10">
        <v>40</v>
      </c>
      <c r="H8" s="10" t="s">
        <v>438</v>
      </c>
      <c r="I8" s="10" t="s">
        <v>24</v>
      </c>
      <c r="J8" s="10" t="s">
        <v>25</v>
      </c>
      <c r="K8" s="10" t="s">
        <v>490</v>
      </c>
    </row>
    <row r="9" spans="1:16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14</v>
      </c>
      <c r="H9" s="13" t="s">
        <v>67</v>
      </c>
      <c r="I9" s="13" t="s">
        <v>68</v>
      </c>
      <c r="J9" s="13" t="s">
        <v>69</v>
      </c>
      <c r="K9" s="13" t="s">
        <v>70</v>
      </c>
    </row>
    <row r="10" spans="1:16" x14ac:dyDescent="0.2">
      <c r="A10" s="13"/>
      <c r="B10" s="14"/>
      <c r="C10" s="13"/>
      <c r="D10" s="13"/>
      <c r="E10" s="13"/>
      <c r="F10" s="13"/>
    </row>
    <row r="11" spans="1:16" x14ac:dyDescent="0.2">
      <c r="A11" s="13">
        <v>1</v>
      </c>
      <c r="B11" s="12"/>
      <c r="C11" s="13"/>
      <c r="D11" s="15"/>
      <c r="E11" s="15"/>
      <c r="F11" s="15"/>
      <c r="G11" s="15"/>
      <c r="H11" s="15"/>
      <c r="I11" s="15"/>
      <c r="J11" s="15"/>
      <c r="K11" s="15"/>
    </row>
    <row r="12" spans="1:16" x14ac:dyDescent="0.2">
      <c r="A12" s="13">
        <f t="shared" ref="A12:A32" si="0">A11+1</f>
        <v>2</v>
      </c>
      <c r="B12" s="12" t="s">
        <v>436</v>
      </c>
      <c r="C12" s="13" t="s">
        <v>15</v>
      </c>
      <c r="D12" s="16">
        <f>'FPC Deferral Balance'!D20</f>
        <v>-28205.779923917795</v>
      </c>
      <c r="E12" s="16">
        <f>'FPC Deferral Balance'!E20</f>
        <v>286682.30694037961</v>
      </c>
      <c r="F12" s="16">
        <f>'FPC Deferral Balance'!F20</f>
        <v>-289441.51648065972</v>
      </c>
      <c r="G12" s="16">
        <f>'FPC Deferral Balance'!G20</f>
        <v>34325.00495438456</v>
      </c>
      <c r="H12" s="16">
        <f>'FPC Deferral Balance'!H20</f>
        <v>98675.889682022156</v>
      </c>
      <c r="I12" s="16">
        <f>'FPC Deferral Balance'!I20</f>
        <v>-10028.582375074173</v>
      </c>
      <c r="J12" s="16">
        <f>'FPC Deferral Balance'!J20</f>
        <v>-37316.486469531475</v>
      </c>
      <c r="K12" s="16">
        <f>'FPC Deferral Balance'!K20</f>
        <v>-7.9627378042679406E-4</v>
      </c>
    </row>
    <row r="13" spans="1:16" x14ac:dyDescent="0.2">
      <c r="A13" s="13">
        <f t="shared" si="0"/>
        <v>3</v>
      </c>
      <c r="B13" s="12"/>
      <c r="C13" s="13"/>
      <c r="D13" s="15"/>
      <c r="E13" s="15"/>
      <c r="F13" s="15"/>
      <c r="G13" s="15"/>
      <c r="H13" s="15"/>
      <c r="I13" s="15"/>
      <c r="J13" s="15"/>
      <c r="K13" s="15"/>
    </row>
    <row r="14" spans="1:16" x14ac:dyDescent="0.2">
      <c r="A14" s="13">
        <f t="shared" si="0"/>
        <v>4</v>
      </c>
      <c r="B14" s="12" t="s">
        <v>427</v>
      </c>
      <c r="C14" s="13" t="s">
        <v>15</v>
      </c>
      <c r="D14" s="16">
        <f>'FPC Deferral Balance'!D22</f>
        <v>1735254.7706497151</v>
      </c>
      <c r="E14" s="16">
        <f>'FPC Deferral Balance'!E22</f>
        <v>2619631.5464528031</v>
      </c>
      <c r="F14" s="16">
        <f>'FPC Deferral Balance'!F22</f>
        <v>-1874093.224805908</v>
      </c>
      <c r="G14" s="16">
        <f>'FPC Deferral Balance'!G22</f>
        <v>-72423.401246367197</v>
      </c>
      <c r="H14" s="16">
        <f>'FPC Deferral Balance'!H22</f>
        <v>1549520.971590094</v>
      </c>
      <c r="I14" s="16">
        <f>'FPC Deferral Balance'!I22</f>
        <v>273411.73641779704</v>
      </c>
      <c r="J14" s="16">
        <f>'FPC Deferral Balance'!J22</f>
        <v>1107639.1400125581</v>
      </c>
      <c r="K14" s="16">
        <f>'FPC Deferral Balance'!K22</f>
        <v>0</v>
      </c>
    </row>
    <row r="15" spans="1:16" x14ac:dyDescent="0.2">
      <c r="A15" s="13">
        <f t="shared" si="0"/>
        <v>5</v>
      </c>
      <c r="B15" s="12"/>
      <c r="C15" s="13"/>
      <c r="D15" s="16"/>
      <c r="E15" s="16"/>
      <c r="F15" s="16"/>
      <c r="G15" s="16"/>
      <c r="H15" s="16"/>
      <c r="I15" s="16"/>
      <c r="J15" s="16"/>
      <c r="K15" s="16"/>
    </row>
    <row r="16" spans="1:16" x14ac:dyDescent="0.2">
      <c r="A16" s="13">
        <f t="shared" si="0"/>
        <v>6</v>
      </c>
      <c r="B16" s="12" t="s">
        <v>428</v>
      </c>
      <c r="C16" s="13" t="s">
        <v>15</v>
      </c>
      <c r="D16" s="16">
        <f>'FPC Deferral Balance'!D24</f>
        <v>-138280.45561358525</v>
      </c>
      <c r="E16" s="16">
        <f>'FPC Deferral Balance'!E24</f>
        <v>155339.07470290409</v>
      </c>
      <c r="F16" s="16">
        <f>'FPC Deferral Balance'!F24</f>
        <v>-204166.68241658324</v>
      </c>
      <c r="G16" s="16">
        <f>'FPC Deferral Balance'!G24</f>
        <v>26024.282521484311</v>
      </c>
      <c r="H16" s="16">
        <f>'FPC Deferral Balance'!H24</f>
        <v>121856.17771207647</v>
      </c>
      <c r="I16" s="16">
        <f>'FPC Deferral Balance'!I24</f>
        <v>-17398.922285711884</v>
      </c>
      <c r="J16" s="16">
        <f>'FPC Deferral Balance'!J24</f>
        <v>8689.7329444153966</v>
      </c>
      <c r="K16" s="16">
        <f>'FPC Deferral Balance'!K24</f>
        <v>0</v>
      </c>
    </row>
    <row r="17" spans="1:19" x14ac:dyDescent="0.2">
      <c r="A17" s="13">
        <f t="shared" si="0"/>
        <v>7</v>
      </c>
      <c r="B17" s="12"/>
      <c r="C17" s="13"/>
      <c r="D17" s="16"/>
      <c r="E17" s="16"/>
      <c r="F17" s="16"/>
      <c r="G17" s="16"/>
      <c r="H17" s="16"/>
      <c r="I17" s="16"/>
      <c r="J17" s="16"/>
      <c r="K17" s="16"/>
    </row>
    <row r="18" spans="1:19" x14ac:dyDescent="0.2">
      <c r="A18" s="13">
        <f t="shared" si="0"/>
        <v>8</v>
      </c>
      <c r="B18" s="12" t="s">
        <v>429</v>
      </c>
      <c r="C18" s="13" t="s">
        <v>15</v>
      </c>
      <c r="D18" s="307">
        <f>'2019 Earn Test Alloc'!J28</f>
        <v>0</v>
      </c>
      <c r="E18" s="307">
        <f>'2019 Earn Test Alloc'!K28</f>
        <v>0</v>
      </c>
      <c r="F18" s="307">
        <f>'2019 Earn Test Alloc'!L28</f>
        <v>0</v>
      </c>
      <c r="G18" s="307">
        <f>'2019 Earn Test Alloc'!M28</f>
        <v>0</v>
      </c>
      <c r="H18" s="394">
        <f>G18</f>
        <v>0</v>
      </c>
      <c r="I18" s="307">
        <f>'2019 Earn Test Alloc'!N28</f>
        <v>0</v>
      </c>
      <c r="J18" s="307">
        <f>'2019 Earn Test Alloc'!O28</f>
        <v>0</v>
      </c>
      <c r="K18" s="307">
        <f>'2019 Earn Test Alloc'!P28</f>
        <v>0</v>
      </c>
    </row>
    <row r="19" spans="1:19" x14ac:dyDescent="0.2">
      <c r="A19" s="13">
        <f t="shared" si="0"/>
        <v>9</v>
      </c>
      <c r="B19" s="12"/>
      <c r="C19" s="13"/>
      <c r="D19" s="15"/>
      <c r="E19" s="15"/>
      <c r="F19" s="15"/>
      <c r="G19" s="15"/>
      <c r="H19" s="15"/>
      <c r="I19" s="15"/>
      <c r="J19" s="15"/>
      <c r="K19" s="15"/>
    </row>
    <row r="20" spans="1:19" x14ac:dyDescent="0.2">
      <c r="A20" s="13">
        <f t="shared" si="0"/>
        <v>10</v>
      </c>
      <c r="B20" s="12" t="s">
        <v>16</v>
      </c>
      <c r="C20" s="13" t="str">
        <f>"("&amp;A12&amp;")+("&amp;A14&amp;")+("&amp;A16&amp;")+("&amp;A18&amp;")"</f>
        <v>(2)+(4)+(6)+(8)</v>
      </c>
      <c r="D20" s="15">
        <f>D12+D14+D16+D18</f>
        <v>1568768.5351122122</v>
      </c>
      <c r="E20" s="15">
        <f t="shared" ref="E20:F20" si="1">E12+E14+E16+E18</f>
        <v>3061652.9280960867</v>
      </c>
      <c r="F20" s="15">
        <f t="shared" si="1"/>
        <v>-2367701.4237031513</v>
      </c>
      <c r="G20" s="15">
        <f>G12+G14+G16+G18</f>
        <v>-12074.113770498327</v>
      </c>
      <c r="H20" s="15">
        <f>H12+H14+H16+H18</f>
        <v>1770053.0389841928</v>
      </c>
      <c r="I20" s="15">
        <f t="shared" ref="I20:J20" si="2">I12+I14+I16+I18</f>
        <v>245984.231757011</v>
      </c>
      <c r="J20" s="15">
        <f t="shared" si="2"/>
        <v>1079012.3864874421</v>
      </c>
      <c r="K20" s="15">
        <f t="shared" ref="K20" si="3">K12+K14+K16+K18</f>
        <v>-7.9627378042679406E-4</v>
      </c>
    </row>
    <row r="21" spans="1:19" x14ac:dyDescent="0.2">
      <c r="A21" s="13">
        <f t="shared" si="0"/>
        <v>11</v>
      </c>
      <c r="B21" s="12"/>
      <c r="C21" s="13"/>
      <c r="D21" s="15"/>
      <c r="E21" s="15"/>
      <c r="F21" s="15"/>
      <c r="G21" s="15"/>
      <c r="H21" s="15"/>
      <c r="I21" s="15"/>
      <c r="J21" s="15"/>
      <c r="K21" s="15"/>
    </row>
    <row r="22" spans="1:19" x14ac:dyDescent="0.2">
      <c r="A22" s="13">
        <f t="shared" si="0"/>
        <v>12</v>
      </c>
      <c r="B22" s="12" t="s">
        <v>17</v>
      </c>
      <c r="C22" s="13" t="s">
        <v>15</v>
      </c>
      <c r="D22" s="18">
        <f>'F2019 Forecast'!P8</f>
        <v>10790076635</v>
      </c>
      <c r="E22" s="18">
        <f>'F2019 Forecast'!P10</f>
        <v>2853341065</v>
      </c>
      <c r="F22" s="18">
        <f>'F2019 Forecast'!P23</f>
        <v>3162456755</v>
      </c>
      <c r="G22" s="18">
        <f>'F2019 Forecast'!P16</f>
        <v>129302945</v>
      </c>
      <c r="H22" s="18">
        <f>'F2019 Forecast'!P20</f>
        <v>480413319</v>
      </c>
      <c r="I22" s="18">
        <f>'F2019 Forecast'!P12</f>
        <v>1779827544</v>
      </c>
      <c r="J22" s="18">
        <f>'F2019 Forecast'!P14</f>
        <v>1312395752</v>
      </c>
      <c r="K22" s="18">
        <f>'F2019 Forecast'!P24</f>
        <v>626956630</v>
      </c>
    </row>
    <row r="23" spans="1:19" x14ac:dyDescent="0.2">
      <c r="A23" s="13">
        <f t="shared" si="0"/>
        <v>13</v>
      </c>
      <c r="B23" s="6"/>
      <c r="C23" s="6"/>
      <c r="D23" s="6"/>
      <c r="E23" s="6"/>
      <c r="F23" s="6"/>
      <c r="G23" s="6"/>
      <c r="H23" s="6"/>
      <c r="I23" s="6"/>
      <c r="J23" s="6"/>
    </row>
    <row r="24" spans="1:19" ht="12" thickBot="1" x14ac:dyDescent="0.25">
      <c r="A24" s="13">
        <f t="shared" si="0"/>
        <v>14</v>
      </c>
      <c r="B24" s="12" t="s">
        <v>18</v>
      </c>
      <c r="C24" s="13" t="str">
        <f>"("&amp;A20&amp;") / ("&amp;A22&amp;")"</f>
        <v>(10) / (12)</v>
      </c>
      <c r="D24" s="19">
        <f>ROUND(D20/D22,6)</f>
        <v>1.45E-4</v>
      </c>
      <c r="E24" s="19">
        <f t="shared" ref="E24:F24" si="4">ROUND(E20/E22,6)</f>
        <v>1.073E-3</v>
      </c>
      <c r="F24" s="19">
        <f t="shared" si="4"/>
        <v>-7.4899999999999999E-4</v>
      </c>
      <c r="G24" s="19">
        <f>ROUND(G20/G22,6)</f>
        <v>-9.2999999999999997E-5</v>
      </c>
      <c r="H24" s="19">
        <f>ROUND(H20/H22,6)</f>
        <v>3.6840000000000002E-3</v>
      </c>
      <c r="I24" s="19">
        <f t="shared" ref="I24:K24" si="5">ROUND(I20/I22,6)</f>
        <v>1.3799999999999999E-4</v>
      </c>
      <c r="J24" s="19">
        <f t="shared" si="5"/>
        <v>8.2200000000000003E-4</v>
      </c>
      <c r="K24" s="19">
        <f t="shared" si="5"/>
        <v>0</v>
      </c>
    </row>
    <row r="25" spans="1:19" ht="12" thickTop="1" x14ac:dyDescent="0.2">
      <c r="A25" s="13">
        <f t="shared" si="0"/>
        <v>15</v>
      </c>
      <c r="B25" s="6"/>
      <c r="C25" s="6"/>
      <c r="D25" s="6"/>
      <c r="E25" s="6"/>
      <c r="F25" s="6"/>
      <c r="G25" s="6"/>
      <c r="H25" s="6"/>
      <c r="I25" s="6"/>
      <c r="J25" s="6"/>
    </row>
    <row r="26" spans="1:19" x14ac:dyDescent="0.2">
      <c r="A26" s="13">
        <f t="shared" si="0"/>
        <v>16</v>
      </c>
      <c r="B26" s="12" t="s">
        <v>19</v>
      </c>
      <c r="C26" s="13" t="s">
        <v>15</v>
      </c>
      <c r="D26" s="20">
        <f>'Rate Test'!D41</f>
        <v>1.45E-4</v>
      </c>
      <c r="E26" s="20">
        <f>'Rate Test'!E41</f>
        <v>1.073E-3</v>
      </c>
      <c r="F26" s="20">
        <f>'Rate Test'!F41</f>
        <v>-7.4899999999999999E-4</v>
      </c>
      <c r="G26" s="20">
        <f>'Rate Test SCH 40'!F41</f>
        <v>-9.2999999999999997E-5</v>
      </c>
      <c r="H26" s="20">
        <f>'Rate Test SCH 40'!G41</f>
        <v>2.967E-3</v>
      </c>
      <c r="I26" s="20">
        <f>'Rate Test 26&amp;31'!D47</f>
        <v>1.3799999999999999E-4</v>
      </c>
      <c r="J26" s="20">
        <f>'Rate Test 26&amp;31'!E47</f>
        <v>8.2200000000000003E-4</v>
      </c>
      <c r="K26" s="20">
        <f>'Rate Test'!G41</f>
        <v>0</v>
      </c>
      <c r="L26" s="420"/>
      <c r="M26" s="420"/>
      <c r="N26" s="420"/>
      <c r="O26" s="420"/>
      <c r="P26" s="420"/>
      <c r="Q26" s="420"/>
      <c r="R26" s="420"/>
      <c r="S26" s="420"/>
    </row>
    <row r="27" spans="1:19" x14ac:dyDescent="0.2">
      <c r="A27" s="13">
        <f t="shared" si="0"/>
        <v>17</v>
      </c>
      <c r="B27" s="12"/>
      <c r="C27" s="13"/>
      <c r="D27" s="6"/>
      <c r="E27" s="6"/>
      <c r="F27" s="6"/>
      <c r="G27" s="6"/>
      <c r="H27" s="6"/>
      <c r="I27" s="6"/>
      <c r="J27" s="6"/>
    </row>
    <row r="28" spans="1:19" x14ac:dyDescent="0.2">
      <c r="A28" s="13">
        <f t="shared" si="0"/>
        <v>18</v>
      </c>
      <c r="B28" s="12" t="s">
        <v>20</v>
      </c>
      <c r="C28" s="13" t="s">
        <v>21</v>
      </c>
      <c r="D28" s="15">
        <f>IF(D24=D26,D14,(D14-((D24-D26)*D22)))</f>
        <v>1735254.7706497151</v>
      </c>
      <c r="E28" s="15">
        <f t="shared" ref="E28:G28" si="6">IF(E24=E26,E14,(E14-((E24-E26)*E22)))</f>
        <v>2619631.5464528031</v>
      </c>
      <c r="F28" s="15">
        <f t="shared" si="6"/>
        <v>-1874093.224805908</v>
      </c>
      <c r="G28" s="15">
        <f t="shared" si="6"/>
        <v>-72423.401246367197</v>
      </c>
      <c r="H28" s="15">
        <f t="shared" ref="H28" si="7">IF(H24=H26,H14,(H14-((H24-H26)*H22)))</f>
        <v>1205064.621867094</v>
      </c>
      <c r="I28" s="15">
        <f t="shared" ref="I28:J28" si="8">IF(I24=I26,I14,(I14-((I24-I26)*I22)))</f>
        <v>273411.73641779704</v>
      </c>
      <c r="J28" s="15">
        <f t="shared" si="8"/>
        <v>1107639.1400125581</v>
      </c>
      <c r="K28" s="15">
        <f t="shared" ref="K28" si="9">IF(K24=K26,K14,(K14-((K24-K26)*K22)))</f>
        <v>0</v>
      </c>
    </row>
    <row r="29" spans="1:19" x14ac:dyDescent="0.2">
      <c r="A29" s="13">
        <f t="shared" si="0"/>
        <v>19</v>
      </c>
      <c r="B29" s="6"/>
      <c r="C29" s="6"/>
      <c r="D29" s="15"/>
      <c r="E29" s="21"/>
      <c r="F29" s="21"/>
      <c r="G29" s="21"/>
      <c r="H29" s="21"/>
      <c r="I29" s="21"/>
      <c r="J29" s="21"/>
      <c r="K29" s="21"/>
    </row>
    <row r="30" spans="1:19" x14ac:dyDescent="0.2">
      <c r="A30" s="13">
        <f t="shared" si="0"/>
        <v>20</v>
      </c>
      <c r="B30" s="12" t="s">
        <v>22</v>
      </c>
      <c r="C30" s="13" t="str">
        <f>"("&amp;A12&amp;")+("&amp;A16&amp;")+("&amp;A18&amp;")+("&amp;A28&amp;")"</f>
        <v>(2)+(6)+(8)+(18)</v>
      </c>
      <c r="D30" s="15">
        <f>D28+D12+D16+D18</f>
        <v>1568768.5351122122</v>
      </c>
      <c r="E30" s="21">
        <f>E28+E12+E16+E18</f>
        <v>3061652.9280960867</v>
      </c>
      <c r="F30" s="21">
        <f>F28+F12+F16+F18</f>
        <v>-2367701.4237031513</v>
      </c>
      <c r="G30" s="21">
        <f>G28+G12+G16+G18</f>
        <v>-12074.113770498327</v>
      </c>
      <c r="H30" s="21">
        <f>H28+H12+H16+H18</f>
        <v>1425596.6892611927</v>
      </c>
      <c r="I30" s="21">
        <f t="shared" ref="I30:K30" si="10">I28+I12+I16+I18</f>
        <v>245984.231757011</v>
      </c>
      <c r="J30" s="21">
        <f t="shared" si="10"/>
        <v>1079012.3864874421</v>
      </c>
      <c r="K30" s="21">
        <f t="shared" si="10"/>
        <v>-7.9627378042679406E-4</v>
      </c>
    </row>
    <row r="31" spans="1:19" x14ac:dyDescent="0.2">
      <c r="A31" s="13">
        <f t="shared" si="0"/>
        <v>21</v>
      </c>
      <c r="B31" s="6"/>
      <c r="C31" s="6"/>
      <c r="D31" s="12"/>
      <c r="E31" s="12"/>
      <c r="F31" s="12"/>
      <c r="G31" s="12"/>
      <c r="H31" s="12"/>
      <c r="I31" s="12"/>
      <c r="J31" s="12"/>
      <c r="K31" s="12"/>
    </row>
    <row r="32" spans="1:19" x14ac:dyDescent="0.2">
      <c r="A32" s="13">
        <f t="shared" si="0"/>
        <v>22</v>
      </c>
      <c r="B32" s="12" t="s">
        <v>23</v>
      </c>
      <c r="C32" s="13" t="str">
        <f>"("&amp;A$30&amp;") - ("&amp;A20&amp;")"</f>
        <v>(20) - (10)</v>
      </c>
      <c r="D32" s="21">
        <f>D20-D30</f>
        <v>0</v>
      </c>
      <c r="E32" s="21">
        <f t="shared" ref="E32:K32" si="11">E20-E30</f>
        <v>0</v>
      </c>
      <c r="F32" s="21">
        <f t="shared" si="11"/>
        <v>0</v>
      </c>
      <c r="G32" s="21">
        <f>G20-G30</f>
        <v>0</v>
      </c>
      <c r="H32" s="21">
        <f>H20-H30</f>
        <v>344456.34972300008</v>
      </c>
      <c r="I32" s="21">
        <f t="shared" si="11"/>
        <v>0</v>
      </c>
      <c r="J32" s="21">
        <f t="shared" si="11"/>
        <v>0</v>
      </c>
      <c r="K32" s="21">
        <f t="shared" si="11"/>
        <v>0</v>
      </c>
    </row>
    <row r="33" spans="1:6" x14ac:dyDescent="0.2">
      <c r="A33" s="6"/>
      <c r="B33" s="12"/>
      <c r="C33" s="6"/>
      <c r="D33" s="6"/>
      <c r="E33" s="6"/>
      <c r="F33" s="6"/>
    </row>
    <row r="34" spans="1:6" x14ac:dyDescent="0.2">
      <c r="B34" s="12"/>
    </row>
    <row r="35" spans="1:6" x14ac:dyDescent="0.2">
      <c r="B35" s="12" t="s">
        <v>491</v>
      </c>
    </row>
    <row r="36" spans="1:6" x14ac:dyDescent="0.2">
      <c r="B36" s="12"/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2" tint="-9.9978637043366805E-2"/>
    <pageSetUpPr fitToPage="1"/>
  </sheetPr>
  <dimension ref="A1:N89"/>
  <sheetViews>
    <sheetView zoomScaleNormal="100" workbookViewId="0">
      <pane xSplit="2" ySplit="6" topLeftCell="C7" activePane="bottomRight" state="frozen"/>
      <selection activeCell="P17" sqref="P17"/>
      <selection pane="topRight" activeCell="P17" sqref="P17"/>
      <selection pane="bottomLeft" activeCell="P17" sqref="P17"/>
      <selection pane="bottomRight" activeCell="C10" sqref="C10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346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3887302.03</v>
      </c>
      <c r="D8" s="97">
        <v>3781367.69</v>
      </c>
      <c r="E8" s="97">
        <v>3814936.5314800087</v>
      </c>
      <c r="F8" s="97">
        <v>3834160.525529657</v>
      </c>
      <c r="G8" s="97">
        <v>4080677.393329002</v>
      </c>
      <c r="H8" s="97">
        <v>4116804.9841395109</v>
      </c>
      <c r="I8" s="97">
        <v>4199273.7682704683</v>
      </c>
      <c r="J8" s="97">
        <v>4472797.5779204713</v>
      </c>
      <c r="K8" s="97">
        <v>3922454.0942535126</v>
      </c>
      <c r="L8" s="97">
        <v>4034791.0221274029</v>
      </c>
      <c r="M8" s="97">
        <v>3875498.3764867284</v>
      </c>
      <c r="N8" s="97">
        <v>4123609.182687026</v>
      </c>
    </row>
    <row r="9" spans="1:14" x14ac:dyDescent="0.2">
      <c r="A9" s="13">
        <f t="shared" ref="A9:A44" si="1">A8+1</f>
        <v>2</v>
      </c>
    </row>
    <row r="10" spans="1:14" x14ac:dyDescent="0.2">
      <c r="A10" s="13">
        <f t="shared" si="1"/>
        <v>3</v>
      </c>
      <c r="B10" s="232" t="s">
        <v>323</v>
      </c>
      <c r="C10" s="233">
        <v>162221664.32935295</v>
      </c>
      <c r="D10" s="233">
        <v>146537855.35333401</v>
      </c>
      <c r="E10" s="233">
        <v>181359471.60250002</v>
      </c>
      <c r="F10" s="233">
        <v>131913876.60353447</v>
      </c>
      <c r="G10" s="233">
        <v>177305964.88445449</v>
      </c>
      <c r="H10" s="233">
        <v>134771571.38454545</v>
      </c>
      <c r="I10" s="233">
        <v>162780233.97969696</v>
      </c>
      <c r="J10" s="233">
        <v>199390562.41636363</v>
      </c>
      <c r="K10" s="233">
        <v>130593843.90793943</v>
      </c>
      <c r="L10" s="233">
        <v>157979769.42899996</v>
      </c>
      <c r="M10" s="233">
        <v>137499236.41</v>
      </c>
      <c r="N10" s="233">
        <v>164392770.09510344</v>
      </c>
    </row>
    <row r="11" spans="1:14" x14ac:dyDescent="0.2">
      <c r="A11" s="13">
        <f t="shared" si="1"/>
        <v>4</v>
      </c>
      <c r="B11" s="12" t="s">
        <v>356</v>
      </c>
      <c r="C11" s="234">
        <v>2.5167999999999999E-2</v>
      </c>
      <c r="D11" s="52">
        <f>$C$11</f>
        <v>2.5167999999999999E-2</v>
      </c>
      <c r="E11" s="234">
        <v>2.5430999999999999E-2</v>
      </c>
      <c r="F11" s="52">
        <f>$E$11</f>
        <v>2.5430999999999999E-2</v>
      </c>
      <c r="G11" s="52">
        <f t="shared" ref="G11:N11" si="2">$E$11</f>
        <v>2.5430999999999999E-2</v>
      </c>
      <c r="H11" s="52">
        <f t="shared" si="2"/>
        <v>2.5430999999999999E-2</v>
      </c>
      <c r="I11" s="52">
        <f t="shared" si="2"/>
        <v>2.5430999999999999E-2</v>
      </c>
      <c r="J11" s="52">
        <f t="shared" si="2"/>
        <v>2.5430999999999999E-2</v>
      </c>
      <c r="K11" s="52">
        <f t="shared" si="2"/>
        <v>2.5430999999999999E-2</v>
      </c>
      <c r="L11" s="52">
        <f t="shared" si="2"/>
        <v>2.5430999999999999E-2</v>
      </c>
      <c r="M11" s="52">
        <f t="shared" si="2"/>
        <v>2.5430999999999999E-2</v>
      </c>
      <c r="N11" s="52">
        <f t="shared" si="2"/>
        <v>2.5430999999999999E-2</v>
      </c>
    </row>
    <row r="12" spans="1:14" x14ac:dyDescent="0.2">
      <c r="A12" s="13">
        <f t="shared" si="1"/>
        <v>5</v>
      </c>
      <c r="B12" s="12" t="s">
        <v>357</v>
      </c>
      <c r="C12" s="21">
        <f t="shared" ref="C12:N12" si="3">C10*C11</f>
        <v>4082794.8478411548</v>
      </c>
      <c r="D12" s="21">
        <f t="shared" si="3"/>
        <v>3688064.7435327102</v>
      </c>
      <c r="E12" s="21">
        <f t="shared" si="3"/>
        <v>4612152.7223231774</v>
      </c>
      <c r="F12" s="21">
        <f t="shared" si="3"/>
        <v>3354701.795904485</v>
      </c>
      <c r="G12" s="21">
        <f t="shared" si="3"/>
        <v>4509067.9929765621</v>
      </c>
      <c r="H12" s="21">
        <f t="shared" si="3"/>
        <v>3427375.8318803753</v>
      </c>
      <c r="I12" s="21">
        <f t="shared" si="3"/>
        <v>4139664.1303376732</v>
      </c>
      <c r="J12" s="21">
        <f t="shared" si="3"/>
        <v>5070701.3928105431</v>
      </c>
      <c r="K12" s="21">
        <f t="shared" si="3"/>
        <v>3321132.0444228076</v>
      </c>
      <c r="L12" s="21">
        <f t="shared" si="3"/>
        <v>4017583.5163488979</v>
      </c>
      <c r="M12" s="21">
        <f t="shared" si="3"/>
        <v>3496743.0811427096</v>
      </c>
      <c r="N12" s="21">
        <f t="shared" si="3"/>
        <v>4180672.5362885753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32" t="s">
        <v>324</v>
      </c>
      <c r="C14" s="233">
        <v>0</v>
      </c>
      <c r="D14" s="233">
        <v>0</v>
      </c>
      <c r="E14" s="233">
        <v>-22629334.133804575</v>
      </c>
      <c r="F14" s="233">
        <v>20429179.510000005</v>
      </c>
      <c r="G14" s="233">
        <v>-19188290.529034451</v>
      </c>
      <c r="H14" s="233">
        <v>16834831.439999998</v>
      </c>
      <c r="I14" s="233">
        <v>3346000.7800000012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13">
        <f t="shared" si="1"/>
        <v>8</v>
      </c>
      <c r="B15" s="12" t="s">
        <v>356</v>
      </c>
      <c r="C15" s="52">
        <f>$C$11</f>
        <v>2.5167999999999999E-2</v>
      </c>
      <c r="D15" s="52">
        <f>$C$15</f>
        <v>2.5167999999999999E-2</v>
      </c>
      <c r="E15" s="52">
        <f t="shared" ref="E15:N15" si="4">$C$15</f>
        <v>2.5167999999999999E-2</v>
      </c>
      <c r="F15" s="52">
        <f t="shared" si="4"/>
        <v>2.5167999999999999E-2</v>
      </c>
      <c r="G15" s="52">
        <f t="shared" si="4"/>
        <v>2.5167999999999999E-2</v>
      </c>
      <c r="H15" s="52">
        <f t="shared" si="4"/>
        <v>2.5167999999999999E-2</v>
      </c>
      <c r="I15" s="52">
        <f t="shared" si="4"/>
        <v>2.5167999999999999E-2</v>
      </c>
      <c r="J15" s="52">
        <f t="shared" si="4"/>
        <v>2.5167999999999999E-2</v>
      </c>
      <c r="K15" s="52">
        <f t="shared" si="4"/>
        <v>2.5167999999999999E-2</v>
      </c>
      <c r="L15" s="52">
        <f t="shared" si="4"/>
        <v>2.5167999999999999E-2</v>
      </c>
      <c r="M15" s="52">
        <f t="shared" si="4"/>
        <v>2.5167999999999999E-2</v>
      </c>
      <c r="N15" s="52">
        <f t="shared" si="4"/>
        <v>2.5167999999999999E-2</v>
      </c>
    </row>
    <row r="16" spans="1:14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-569535.08147959353</v>
      </c>
      <c r="F16" s="21">
        <f t="shared" si="5"/>
        <v>514161.58990768011</v>
      </c>
      <c r="G16" s="21">
        <f t="shared" si="5"/>
        <v>-482930.89603473904</v>
      </c>
      <c r="H16" s="21">
        <f t="shared" si="5"/>
        <v>423699.03768191993</v>
      </c>
      <c r="I16" s="21">
        <f t="shared" si="5"/>
        <v>84212.147631040032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4082794.8478411548</v>
      </c>
      <c r="D18" s="21">
        <f t="shared" si="6"/>
        <v>3688064.7435327102</v>
      </c>
      <c r="E18" s="21">
        <f t="shared" si="6"/>
        <v>4042617.6408435837</v>
      </c>
      <c r="F18" s="21">
        <f t="shared" si="6"/>
        <v>3868863.3858121652</v>
      </c>
      <c r="G18" s="21">
        <f t="shared" si="6"/>
        <v>4026137.0969418231</v>
      </c>
      <c r="H18" s="21">
        <f t="shared" si="6"/>
        <v>3851074.8695622953</v>
      </c>
      <c r="I18" s="21">
        <f t="shared" si="6"/>
        <v>4223876.2779687131</v>
      </c>
      <c r="J18" s="21">
        <f t="shared" si="6"/>
        <v>5070701.3928105431</v>
      </c>
      <c r="K18" s="21">
        <f t="shared" si="6"/>
        <v>3321132.0444228076</v>
      </c>
      <c r="L18" s="21">
        <f t="shared" si="6"/>
        <v>4017583.5163488979</v>
      </c>
      <c r="M18" s="21">
        <f>M12+M16</f>
        <v>3496743.0811427096</v>
      </c>
      <c r="N18" s="21">
        <f>N12+N16</f>
        <v>4180672.5362885753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-195492.81784115499</v>
      </c>
      <c r="D20" s="21">
        <f>D8-D18</f>
        <v>93302.946467289701</v>
      </c>
      <c r="E20" s="21">
        <f t="shared" si="7"/>
        <v>-227681.109363575</v>
      </c>
      <c r="F20" s="21">
        <f t="shared" si="7"/>
        <v>-34702.860282508191</v>
      </c>
      <c r="G20" s="21">
        <f t="shared" si="7"/>
        <v>54540.296387178823</v>
      </c>
      <c r="H20" s="21">
        <f t="shared" si="7"/>
        <v>265730.11457721563</v>
      </c>
      <c r="I20" s="21">
        <f t="shared" si="7"/>
        <v>-24602.509698244743</v>
      </c>
      <c r="J20" s="21">
        <f t="shared" si="7"/>
        <v>-597903.81489007175</v>
      </c>
      <c r="K20" s="21">
        <f t="shared" si="7"/>
        <v>601322.04983070493</v>
      </c>
      <c r="L20" s="21">
        <f t="shared" si="7"/>
        <v>17207.505778505001</v>
      </c>
      <c r="M20" s="21">
        <f t="shared" si="7"/>
        <v>378755.29534401884</v>
      </c>
      <c r="N20" s="21">
        <f t="shared" si="7"/>
        <v>-57063.353601549286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29">
        <v>-1203.5999999999999</v>
      </c>
      <c r="D22" s="329">
        <v>-1467.52</v>
      </c>
      <c r="E22" s="329">
        <v>-1797</v>
      </c>
      <c r="F22" s="329">
        <v>-2515.23</v>
      </c>
      <c r="G22" s="329">
        <v>-2449.13</v>
      </c>
      <c r="H22" s="329">
        <v>-1672.1</v>
      </c>
      <c r="I22" s="97">
        <v>-1084.05</v>
      </c>
      <c r="J22" s="329">
        <v>-2344.9699999999998</v>
      </c>
      <c r="K22" s="97">
        <v>-2247.92</v>
      </c>
      <c r="L22" s="329">
        <v>-807.68</v>
      </c>
      <c r="M22" s="329">
        <v>123.02</v>
      </c>
      <c r="N22" s="329">
        <v>895.69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80149.154351436213</v>
      </c>
      <c r="D24" s="21">
        <f t="shared" ref="D24:N24" si="8">C24+D20+D22</f>
        <v>171984.58081872592</v>
      </c>
      <c r="E24" s="21">
        <f t="shared" si="8"/>
        <v>-57493.528544849076</v>
      </c>
      <c r="F24" s="21">
        <f t="shared" si="8"/>
        <v>-94711.618827357262</v>
      </c>
      <c r="G24" s="21">
        <f t="shared" si="8"/>
        <v>-42620.452440178437</v>
      </c>
      <c r="H24" s="21">
        <f t="shared" si="8"/>
        <v>221437.5621370372</v>
      </c>
      <c r="I24" s="21">
        <f t="shared" si="8"/>
        <v>195751.00243879246</v>
      </c>
      <c r="J24" s="21">
        <f t="shared" si="8"/>
        <v>-404497.78245127923</v>
      </c>
      <c r="K24" s="21">
        <f t="shared" si="8"/>
        <v>194576.34737942569</v>
      </c>
      <c r="L24" s="21">
        <f t="shared" si="8"/>
        <v>210976.17315793069</v>
      </c>
      <c r="M24" s="21">
        <f t="shared" si="8"/>
        <v>589854.48850194959</v>
      </c>
      <c r="N24" s="21">
        <f t="shared" si="8"/>
        <v>533686.82490040024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35" t="s">
        <v>327</v>
      </c>
      <c r="C26" s="236">
        <v>8.5000000000000006E-5</v>
      </c>
      <c r="D26" s="237">
        <f>$C$26</f>
        <v>8.5000000000000006E-5</v>
      </c>
      <c r="E26" s="237">
        <f t="shared" ref="E26:F26" si="9">$C$26</f>
        <v>8.5000000000000006E-5</v>
      </c>
      <c r="F26" s="237">
        <f t="shared" si="9"/>
        <v>8.5000000000000006E-5</v>
      </c>
      <c r="G26" s="236">
        <v>-1.27E-4</v>
      </c>
      <c r="H26" s="238">
        <f>$G$26</f>
        <v>-1.27E-4</v>
      </c>
      <c r="I26" s="238">
        <f t="shared" ref="I26:N26" si="10">$G$26</f>
        <v>-1.27E-4</v>
      </c>
      <c r="J26" s="238">
        <f t="shared" si="10"/>
        <v>-1.27E-4</v>
      </c>
      <c r="K26" s="238">
        <f t="shared" si="10"/>
        <v>-1.27E-4</v>
      </c>
      <c r="L26" s="238">
        <f t="shared" si="10"/>
        <v>-1.27E-4</v>
      </c>
      <c r="M26" s="238">
        <f t="shared" si="10"/>
        <v>-1.27E-4</v>
      </c>
      <c r="N26" s="238">
        <f t="shared" si="10"/>
        <v>-1.27E-4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34"/>
      <c r="H27" s="234"/>
      <c r="I27" s="234"/>
      <c r="J27" s="234"/>
      <c r="K27" s="234"/>
      <c r="L27" s="234"/>
      <c r="M27" s="234"/>
      <c r="N27" s="234"/>
    </row>
    <row r="28" spans="1:14" x14ac:dyDescent="0.2">
      <c r="A28" s="13">
        <f t="shared" si="1"/>
        <v>21</v>
      </c>
      <c r="B28" s="235" t="s">
        <v>337</v>
      </c>
      <c r="C28" s="237">
        <f>$C$26</f>
        <v>8.5000000000000006E-5</v>
      </c>
      <c r="D28" s="237">
        <f>$C$28</f>
        <v>8.5000000000000006E-5</v>
      </c>
      <c r="E28" s="237">
        <f t="shared" ref="E28:N28" si="11">$C$28</f>
        <v>8.5000000000000006E-5</v>
      </c>
      <c r="F28" s="237">
        <f t="shared" si="11"/>
        <v>8.5000000000000006E-5</v>
      </c>
      <c r="G28" s="237">
        <f t="shared" si="11"/>
        <v>8.5000000000000006E-5</v>
      </c>
      <c r="H28" s="237">
        <f t="shared" si="11"/>
        <v>8.5000000000000006E-5</v>
      </c>
      <c r="I28" s="237">
        <f t="shared" si="11"/>
        <v>8.5000000000000006E-5</v>
      </c>
      <c r="J28" s="237">
        <f t="shared" si="11"/>
        <v>8.5000000000000006E-5</v>
      </c>
      <c r="K28" s="237">
        <f t="shared" si="11"/>
        <v>8.5000000000000006E-5</v>
      </c>
      <c r="L28" s="237">
        <f t="shared" si="11"/>
        <v>8.5000000000000006E-5</v>
      </c>
      <c r="M28" s="237">
        <f t="shared" si="11"/>
        <v>8.5000000000000006E-5</v>
      </c>
      <c r="N28" s="237">
        <f t="shared" si="11"/>
        <v>8.5000000000000006E-5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13788.841467995002</v>
      </c>
      <c r="D30" s="21">
        <f t="shared" si="12"/>
        <v>12455.717705033392</v>
      </c>
      <c r="E30" s="21">
        <f t="shared" si="12"/>
        <v>13492.061684839115</v>
      </c>
      <c r="F30" s="21">
        <f t="shared" si="12"/>
        <v>12949.159769650432</v>
      </c>
      <c r="G30" s="21">
        <f>(G10*G26)+(G14*G28)</f>
        <v>-24148.862235293647</v>
      </c>
      <c r="H30" s="21">
        <f t="shared" si="12"/>
        <v>-15685.028893437269</v>
      </c>
      <c r="I30" s="21">
        <f t="shared" si="12"/>
        <v>-20388.679649121514</v>
      </c>
      <c r="J30" s="21">
        <f t="shared" si="12"/>
        <v>-25322.60142687818</v>
      </c>
      <c r="K30" s="21">
        <f t="shared" si="12"/>
        <v>-16585.418176308307</v>
      </c>
      <c r="L30" s="21">
        <f t="shared" si="12"/>
        <v>-20063.430717482996</v>
      </c>
      <c r="M30" s="21">
        <f t="shared" si="12"/>
        <v>-17462.403024069998</v>
      </c>
      <c r="N30" s="21">
        <f t="shared" si="12"/>
        <v>-20877.881802078136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52901.186138621233</v>
      </c>
      <c r="D32" s="21">
        <f t="shared" ref="D32:N32" si="13">C32+D20+D22-D30</f>
        <v>132280.89490087755</v>
      </c>
      <c r="E32" s="21">
        <f t="shared" si="13"/>
        <v>-110689.27614753656</v>
      </c>
      <c r="F32" s="21">
        <f t="shared" si="13"/>
        <v>-160856.52619969519</v>
      </c>
      <c r="G32" s="21">
        <f t="shared" si="13"/>
        <v>-84616.497577222719</v>
      </c>
      <c r="H32" s="21">
        <f t="shared" si="13"/>
        <v>195126.54589343019</v>
      </c>
      <c r="I32" s="21">
        <f t="shared" si="13"/>
        <v>189828.66584430696</v>
      </c>
      <c r="J32" s="21">
        <f t="shared" si="13"/>
        <v>-385097.5176188866</v>
      </c>
      <c r="K32" s="21">
        <f t="shared" si="13"/>
        <v>230562.03038812662</v>
      </c>
      <c r="L32" s="21">
        <f t="shared" si="13"/>
        <v>267025.28688411461</v>
      </c>
      <c r="M32" s="21">
        <f t="shared" si="13"/>
        <v>663366.00525220344</v>
      </c>
      <c r="N32" s="21">
        <f t="shared" si="13"/>
        <v>628076.2234527322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39" t="s">
        <v>405</v>
      </c>
      <c r="C34" s="240"/>
      <c r="D34" s="240"/>
      <c r="E34" s="330">
        <v>0.95238599999999995</v>
      </c>
      <c r="F34" s="240">
        <f>$E$34</f>
        <v>0.95238599999999995</v>
      </c>
      <c r="G34" s="240">
        <f t="shared" ref="G34:N34" si="14">$E$34</f>
        <v>0.95238599999999995</v>
      </c>
      <c r="H34" s="240">
        <f t="shared" si="14"/>
        <v>0.95238599999999995</v>
      </c>
      <c r="I34" s="240">
        <f t="shared" si="14"/>
        <v>0.95238599999999995</v>
      </c>
      <c r="J34" s="240">
        <f t="shared" si="14"/>
        <v>0.95238599999999995</v>
      </c>
      <c r="K34" s="240">
        <f t="shared" si="14"/>
        <v>0.95238599999999995</v>
      </c>
      <c r="L34" s="240">
        <f t="shared" si="14"/>
        <v>0.95238599999999995</v>
      </c>
      <c r="M34" s="240">
        <f t="shared" si="14"/>
        <v>0.95238599999999995</v>
      </c>
      <c r="N34" s="240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41"/>
      <c r="H35" s="241"/>
      <c r="I35" s="241"/>
      <c r="J35" s="241"/>
      <c r="K35" s="241"/>
      <c r="L35" s="241"/>
      <c r="M35" s="241"/>
      <c r="N35" s="241"/>
    </row>
    <row r="36" spans="1:14" x14ac:dyDescent="0.2">
      <c r="A36" s="13">
        <f t="shared" si="1"/>
        <v>29</v>
      </c>
      <c r="B36" s="239" t="s">
        <v>340</v>
      </c>
      <c r="C36" s="330">
        <v>0.95238599999999995</v>
      </c>
      <c r="D36" s="240">
        <f>$C$36</f>
        <v>0.95238599999999995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21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42">
        <f t="shared" ref="C38:D38" si="15">ROUND((C20*C36),2)</f>
        <v>-186184.62</v>
      </c>
      <c r="D38" s="242">
        <f t="shared" si="15"/>
        <v>88860.42</v>
      </c>
      <c r="E38" s="242">
        <f>ROUND((E20*E34),2)</f>
        <v>-216840.3</v>
      </c>
      <c r="F38" s="242">
        <f t="shared" ref="F38:N38" si="16">ROUND((F20*F34),2)</f>
        <v>-33050.519999999997</v>
      </c>
      <c r="G38" s="242">
        <f t="shared" si="16"/>
        <v>51943.41</v>
      </c>
      <c r="H38" s="242">
        <f t="shared" si="16"/>
        <v>253077.64</v>
      </c>
      <c r="I38" s="242">
        <f t="shared" si="16"/>
        <v>-23431.09</v>
      </c>
      <c r="J38" s="242">
        <f t="shared" si="16"/>
        <v>-569435.22</v>
      </c>
      <c r="K38" s="242">
        <f t="shared" si="16"/>
        <v>572690.69999999995</v>
      </c>
      <c r="L38" s="242">
        <f t="shared" si="16"/>
        <v>16388.189999999999</v>
      </c>
      <c r="M38" s="242">
        <f t="shared" si="16"/>
        <v>360721.24</v>
      </c>
      <c r="N38" s="242">
        <f t="shared" si="16"/>
        <v>-54346.34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42">
        <f t="shared" ref="C40:D40" si="17">ROUND((C30*C36),2)</f>
        <v>13132.3</v>
      </c>
      <c r="D40" s="242">
        <f t="shared" si="17"/>
        <v>11862.65</v>
      </c>
      <c r="E40" s="242">
        <f>ROUND((E30*E34),2)</f>
        <v>12849.65</v>
      </c>
      <c r="F40" s="242">
        <f t="shared" ref="F40:N40" si="18">ROUND((F30*F34),2)</f>
        <v>12332.6</v>
      </c>
      <c r="G40" s="242">
        <f t="shared" si="18"/>
        <v>-22999.040000000001</v>
      </c>
      <c r="H40" s="242">
        <f t="shared" si="18"/>
        <v>-14938.2</v>
      </c>
      <c r="I40" s="242">
        <f t="shared" si="18"/>
        <v>-19417.89</v>
      </c>
      <c r="J40" s="242">
        <f t="shared" si="18"/>
        <v>-24116.89</v>
      </c>
      <c r="K40" s="242">
        <f t="shared" si="18"/>
        <v>-15795.72</v>
      </c>
      <c r="L40" s="242">
        <f t="shared" si="18"/>
        <v>-19108.13</v>
      </c>
      <c r="M40" s="242">
        <f t="shared" si="18"/>
        <v>-16630.95</v>
      </c>
      <c r="N40" s="242">
        <f t="shared" si="18"/>
        <v>-19883.8</v>
      </c>
    </row>
    <row r="41" spans="1:14" x14ac:dyDescent="0.2">
      <c r="A41" s="13">
        <f t="shared" si="1"/>
        <v>34</v>
      </c>
    </row>
    <row r="42" spans="1:14" s="232" customFormat="1" x14ac:dyDescent="0.2">
      <c r="A42" s="13">
        <f t="shared" si="1"/>
        <v>35</v>
      </c>
      <c r="B42" s="232" t="s">
        <v>352</v>
      </c>
    </row>
    <row r="43" spans="1:14" s="235" customFormat="1" x14ac:dyDescent="0.2">
      <c r="A43" s="13">
        <f t="shared" si="1"/>
        <v>36</v>
      </c>
      <c r="B43" s="235" t="s">
        <v>344</v>
      </c>
    </row>
    <row r="44" spans="1:14" s="239" customFormat="1" x14ac:dyDescent="0.2">
      <c r="A44" s="13">
        <f t="shared" si="1"/>
        <v>37</v>
      </c>
      <c r="B44" s="239" t="s">
        <v>345</v>
      </c>
    </row>
    <row r="45" spans="1:14" x14ac:dyDescent="0.2">
      <c r="A45" s="243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4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2" tint="-9.9978637043366805E-2"/>
    <pageSetUpPr fitToPage="1"/>
  </sheetPr>
  <dimension ref="A1:O89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E20" sqref="E20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6" width="10.7109375" style="12" bestFit="1" customWidth="1"/>
    <col min="7" max="7" width="10.42578125" style="12" bestFit="1" customWidth="1"/>
    <col min="8" max="8" width="10" style="12" bestFit="1" customWidth="1"/>
    <col min="9" max="14" width="10.7109375" style="12" bestFit="1" customWidth="1"/>
    <col min="15" max="16384" width="9.140625" style="12"/>
  </cols>
  <sheetData>
    <row r="1" spans="1:15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x14ac:dyDescent="0.2">
      <c r="A4" s="100" t="s">
        <v>350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5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">
      <c r="A8" s="13">
        <v>1</v>
      </c>
      <c r="B8" s="12" t="s">
        <v>355</v>
      </c>
      <c r="C8" s="97">
        <v>2567895.0499999998</v>
      </c>
      <c r="D8" s="97">
        <v>2762678.2</v>
      </c>
      <c r="E8" s="97">
        <v>2580305.9889977681</v>
      </c>
      <c r="F8" s="97">
        <v>2627218.557900744</v>
      </c>
      <c r="G8" s="97">
        <v>2606277.2194830552</v>
      </c>
      <c r="H8" s="97">
        <v>2676470.5004633274</v>
      </c>
      <c r="I8" s="97">
        <v>2624897.0665166411</v>
      </c>
      <c r="J8" s="97">
        <v>2985210.8070109021</v>
      </c>
      <c r="K8" s="97">
        <v>2500211.3106078547</v>
      </c>
      <c r="L8" s="97">
        <v>2697938.2293217275</v>
      </c>
      <c r="M8" s="97">
        <v>2607755.4716466838</v>
      </c>
      <c r="N8" s="97">
        <v>2696712.0795303732</v>
      </c>
    </row>
    <row r="9" spans="1:15" x14ac:dyDescent="0.2">
      <c r="A9" s="13">
        <f t="shared" ref="A9:A44" si="1">A8+1</f>
        <v>2</v>
      </c>
    </row>
    <row r="10" spans="1:15" x14ac:dyDescent="0.2">
      <c r="A10" s="13">
        <f t="shared" si="1"/>
        <v>3</v>
      </c>
      <c r="B10" s="232" t="s">
        <v>323</v>
      </c>
      <c r="C10" s="233">
        <v>109420055.40549999</v>
      </c>
      <c r="D10" s="233">
        <v>116698905.81400001</v>
      </c>
      <c r="E10" s="233">
        <v>136941305.25999999</v>
      </c>
      <c r="F10" s="233">
        <v>96456896.502142861</v>
      </c>
      <c r="G10" s="233">
        <v>123818356.13036844</v>
      </c>
      <c r="H10" s="233">
        <v>96547905.813722447</v>
      </c>
      <c r="I10" s="233">
        <v>102243375.72764587</v>
      </c>
      <c r="J10" s="233">
        <v>110405617.28357896</v>
      </c>
      <c r="K10" s="233">
        <v>112486728.21968421</v>
      </c>
      <c r="L10" s="233">
        <v>106816135.45600002</v>
      </c>
      <c r="M10" s="233">
        <v>97890850.63507691</v>
      </c>
      <c r="N10" s="233">
        <v>115009521.708</v>
      </c>
    </row>
    <row r="11" spans="1:15" x14ac:dyDescent="0.2">
      <c r="A11" s="13">
        <f t="shared" si="1"/>
        <v>4</v>
      </c>
      <c r="B11" s="12" t="s">
        <v>356</v>
      </c>
      <c r="C11" s="234">
        <v>2.4492E-2</v>
      </c>
      <c r="D11" s="52">
        <f>$C$11</f>
        <v>2.4492E-2</v>
      </c>
      <c r="E11" s="234">
        <v>2.3810000000000001E-2</v>
      </c>
      <c r="F11" s="52">
        <f>$E$11</f>
        <v>2.3810000000000001E-2</v>
      </c>
      <c r="G11" s="52">
        <f t="shared" ref="G11:N11" si="2">$E$11</f>
        <v>2.3810000000000001E-2</v>
      </c>
      <c r="H11" s="52">
        <f t="shared" si="2"/>
        <v>2.3810000000000001E-2</v>
      </c>
      <c r="I11" s="52">
        <f t="shared" si="2"/>
        <v>2.3810000000000001E-2</v>
      </c>
      <c r="J11" s="52">
        <f t="shared" si="2"/>
        <v>2.3810000000000001E-2</v>
      </c>
      <c r="K11" s="52">
        <f t="shared" si="2"/>
        <v>2.3810000000000001E-2</v>
      </c>
      <c r="L11" s="52">
        <f t="shared" si="2"/>
        <v>2.3810000000000001E-2</v>
      </c>
      <c r="M11" s="52">
        <f t="shared" si="2"/>
        <v>2.3810000000000001E-2</v>
      </c>
      <c r="N11" s="52">
        <f t="shared" si="2"/>
        <v>2.3810000000000001E-2</v>
      </c>
    </row>
    <row r="12" spans="1:15" x14ac:dyDescent="0.2">
      <c r="A12" s="13">
        <f t="shared" si="1"/>
        <v>5</v>
      </c>
      <c r="B12" s="12" t="s">
        <v>357</v>
      </c>
      <c r="C12" s="21">
        <f t="shared" ref="C12:N12" si="3">C10*C11</f>
        <v>2679915.9969915058</v>
      </c>
      <c r="D12" s="21">
        <f t="shared" si="3"/>
        <v>2858189.6011964884</v>
      </c>
      <c r="E12" s="21">
        <f t="shared" si="3"/>
        <v>3260572.4782405999</v>
      </c>
      <c r="F12" s="21">
        <f t="shared" si="3"/>
        <v>2296638.7057160218</v>
      </c>
      <c r="G12" s="21">
        <f t="shared" si="3"/>
        <v>2948115.0594640728</v>
      </c>
      <c r="H12" s="21">
        <f t="shared" si="3"/>
        <v>2298805.6374247316</v>
      </c>
      <c r="I12" s="21">
        <f t="shared" si="3"/>
        <v>2434414.7760752486</v>
      </c>
      <c r="J12" s="21">
        <f t="shared" si="3"/>
        <v>2628757.7475220151</v>
      </c>
      <c r="K12" s="21">
        <f t="shared" si="3"/>
        <v>2678308.9989106813</v>
      </c>
      <c r="L12" s="21">
        <f t="shared" si="3"/>
        <v>2543292.1852073604</v>
      </c>
      <c r="M12" s="21">
        <f t="shared" si="3"/>
        <v>2330781.1536211814</v>
      </c>
      <c r="N12" s="21">
        <f t="shared" si="3"/>
        <v>2738376.7118674801</v>
      </c>
    </row>
    <row r="13" spans="1:15" x14ac:dyDescent="0.2">
      <c r="A13" s="13">
        <f t="shared" si="1"/>
        <v>6</v>
      </c>
    </row>
    <row r="14" spans="1:15" x14ac:dyDescent="0.2">
      <c r="A14" s="13">
        <f t="shared" si="1"/>
        <v>7</v>
      </c>
      <c r="B14" s="232" t="s">
        <v>324</v>
      </c>
      <c r="C14" s="233">
        <v>0</v>
      </c>
      <c r="D14" s="233">
        <v>0</v>
      </c>
      <c r="E14" s="233">
        <v>-32708495.673000008</v>
      </c>
      <c r="F14" s="233">
        <v>10538952.079999998</v>
      </c>
      <c r="G14" s="233">
        <v>-31340385.77314283</v>
      </c>
      <c r="H14" s="233">
        <v>15689756.552000001</v>
      </c>
      <c r="I14" s="233">
        <v>2288665.049999997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  <c r="O14" s="192"/>
    </row>
    <row r="15" spans="1:15" x14ac:dyDescent="0.2">
      <c r="A15" s="13">
        <f t="shared" si="1"/>
        <v>8</v>
      </c>
      <c r="B15" s="12" t="s">
        <v>356</v>
      </c>
      <c r="C15" s="52">
        <f>$C$11</f>
        <v>2.4492E-2</v>
      </c>
      <c r="D15" s="52">
        <f>$C$15</f>
        <v>2.4492E-2</v>
      </c>
      <c r="E15" s="52">
        <f t="shared" ref="E15:N15" si="4">$C$15</f>
        <v>2.4492E-2</v>
      </c>
      <c r="F15" s="52">
        <f t="shared" si="4"/>
        <v>2.4492E-2</v>
      </c>
      <c r="G15" s="52">
        <f t="shared" si="4"/>
        <v>2.4492E-2</v>
      </c>
      <c r="H15" s="52">
        <f t="shared" si="4"/>
        <v>2.4492E-2</v>
      </c>
      <c r="I15" s="52">
        <f t="shared" si="4"/>
        <v>2.4492E-2</v>
      </c>
      <c r="J15" s="52">
        <f t="shared" si="4"/>
        <v>2.4492E-2</v>
      </c>
      <c r="K15" s="52">
        <f t="shared" si="4"/>
        <v>2.4492E-2</v>
      </c>
      <c r="L15" s="52">
        <f t="shared" si="4"/>
        <v>2.4492E-2</v>
      </c>
      <c r="M15" s="52">
        <f t="shared" si="4"/>
        <v>2.4492E-2</v>
      </c>
      <c r="N15" s="52">
        <f t="shared" si="4"/>
        <v>2.4492E-2</v>
      </c>
    </row>
    <row r="16" spans="1:15" x14ac:dyDescent="0.2">
      <c r="A16" s="13">
        <f t="shared" si="1"/>
        <v>9</v>
      </c>
      <c r="B16" s="12" t="s">
        <v>357</v>
      </c>
      <c r="C16" s="21">
        <f t="shared" ref="C16:N16" si="5">C14*C15</f>
        <v>0</v>
      </c>
      <c r="D16" s="21">
        <f t="shared" si="5"/>
        <v>0</v>
      </c>
      <c r="E16" s="21">
        <f t="shared" si="5"/>
        <v>-801096.47602311615</v>
      </c>
      <c r="F16" s="21">
        <f t="shared" si="5"/>
        <v>258120.01434335994</v>
      </c>
      <c r="G16" s="21">
        <f t="shared" si="5"/>
        <v>-767588.72835581412</v>
      </c>
      <c r="H16" s="21">
        <f t="shared" si="5"/>
        <v>384273.51747158403</v>
      </c>
      <c r="I16" s="21">
        <f t="shared" si="5"/>
        <v>56053.984404599927</v>
      </c>
      <c r="J16" s="21">
        <f t="shared" si="5"/>
        <v>0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</row>
    <row r="17" spans="1:14" x14ac:dyDescent="0.2">
      <c r="A17" s="13">
        <f t="shared" si="1"/>
        <v>10</v>
      </c>
    </row>
    <row r="18" spans="1:14" x14ac:dyDescent="0.2">
      <c r="A18" s="13">
        <f t="shared" si="1"/>
        <v>11</v>
      </c>
      <c r="B18" s="12" t="s">
        <v>358</v>
      </c>
      <c r="C18" s="21">
        <f t="shared" ref="C18:L18" si="6">C12+C16</f>
        <v>2679915.9969915058</v>
      </c>
      <c r="D18" s="21">
        <f t="shared" si="6"/>
        <v>2858189.6011964884</v>
      </c>
      <c r="E18" s="21">
        <f t="shared" si="6"/>
        <v>2459476.0022174837</v>
      </c>
      <c r="F18" s="21">
        <f t="shared" si="6"/>
        <v>2554758.7200593818</v>
      </c>
      <c r="G18" s="21">
        <f t="shared" si="6"/>
        <v>2180526.3311082586</v>
      </c>
      <c r="H18" s="21">
        <f t="shared" si="6"/>
        <v>2683079.1548963157</v>
      </c>
      <c r="I18" s="21">
        <f t="shared" si="6"/>
        <v>2490468.7604798484</v>
      </c>
      <c r="J18" s="21">
        <f t="shared" si="6"/>
        <v>2628757.7475220151</v>
      </c>
      <c r="K18" s="21">
        <f t="shared" si="6"/>
        <v>2678308.9989106813</v>
      </c>
      <c r="L18" s="21">
        <f t="shared" si="6"/>
        <v>2543292.1852073604</v>
      </c>
      <c r="M18" s="21">
        <f>M12+M16</f>
        <v>2330781.1536211814</v>
      </c>
      <c r="N18" s="21">
        <f>N12+N16</f>
        <v>2738376.7118674801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326</v>
      </c>
      <c r="C20" s="21">
        <f t="shared" ref="C20:N20" si="7">C8-C18</f>
        <v>-112020.94699150603</v>
      </c>
      <c r="D20" s="21">
        <f t="shared" si="7"/>
        <v>-95511.401196488179</v>
      </c>
      <c r="E20" s="21">
        <f t="shared" si="7"/>
        <v>120829.98678028444</v>
      </c>
      <c r="F20" s="21">
        <f t="shared" si="7"/>
        <v>72459.837841362227</v>
      </c>
      <c r="G20" s="21">
        <f t="shared" si="7"/>
        <v>425750.8883747966</v>
      </c>
      <c r="H20" s="21">
        <f t="shared" si="7"/>
        <v>-6608.6544329882599</v>
      </c>
      <c r="I20" s="21">
        <f t="shared" si="7"/>
        <v>134428.3060367927</v>
      </c>
      <c r="J20" s="21">
        <f t="shared" si="7"/>
        <v>356453.05948888697</v>
      </c>
      <c r="K20" s="21">
        <f t="shared" si="7"/>
        <v>-178097.6883028266</v>
      </c>
      <c r="L20" s="21">
        <f t="shared" si="7"/>
        <v>154646.04411436711</v>
      </c>
      <c r="M20" s="21">
        <f t="shared" si="7"/>
        <v>276974.31802550238</v>
      </c>
      <c r="N20" s="21">
        <f t="shared" si="7"/>
        <v>-41664.632337106857</v>
      </c>
    </row>
    <row r="21" spans="1:14" x14ac:dyDescent="0.2">
      <c r="A21" s="13">
        <f t="shared" si="1"/>
        <v>14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">
      <c r="A22" s="13">
        <f t="shared" si="1"/>
        <v>15</v>
      </c>
      <c r="B22" s="12" t="s">
        <v>335</v>
      </c>
      <c r="C22" s="329">
        <v>-1704.93</v>
      </c>
      <c r="D22" s="329">
        <v>-2105.5500000000002</v>
      </c>
      <c r="E22" s="329">
        <v>-2028.13</v>
      </c>
      <c r="F22" s="329">
        <v>-1690.28</v>
      </c>
      <c r="G22" s="329">
        <v>-540.07000000000005</v>
      </c>
      <c r="H22" s="329">
        <v>477.35</v>
      </c>
      <c r="I22" s="329">
        <v>865.35</v>
      </c>
      <c r="J22" s="97">
        <v>2046.74</v>
      </c>
      <c r="K22" s="329">
        <v>2551.0500000000002</v>
      </c>
      <c r="L22" s="329">
        <v>2575.0500000000002</v>
      </c>
      <c r="M22" s="329">
        <v>3607.5</v>
      </c>
      <c r="N22" s="329">
        <v>4221.8999999999996</v>
      </c>
    </row>
    <row r="23" spans="1:14" x14ac:dyDescent="0.2">
      <c r="A23" s="13">
        <f t="shared" si="1"/>
        <v>16</v>
      </c>
    </row>
    <row r="24" spans="1:14" x14ac:dyDescent="0.2">
      <c r="A24" s="13">
        <f t="shared" si="1"/>
        <v>17</v>
      </c>
      <c r="B24" s="12" t="s">
        <v>336</v>
      </c>
      <c r="C24" s="97">
        <v>-2161.8129004458533</v>
      </c>
      <c r="D24" s="21">
        <f t="shared" ref="D24:N24" si="8">C24+D20+D22</f>
        <v>-99778.764096934043</v>
      </c>
      <c r="E24" s="21">
        <f t="shared" si="8"/>
        <v>19023.092683350395</v>
      </c>
      <c r="F24" s="21">
        <f t="shared" si="8"/>
        <v>89792.650524712619</v>
      </c>
      <c r="G24" s="21">
        <f t="shared" si="8"/>
        <v>515003.46889950923</v>
      </c>
      <c r="H24" s="21">
        <f t="shared" si="8"/>
        <v>508872.16446652095</v>
      </c>
      <c r="I24" s="21">
        <f t="shared" si="8"/>
        <v>644165.82050331368</v>
      </c>
      <c r="J24" s="21">
        <f t="shared" si="8"/>
        <v>1002665.6199922006</v>
      </c>
      <c r="K24" s="21">
        <f t="shared" si="8"/>
        <v>827118.98168937408</v>
      </c>
      <c r="L24" s="21">
        <f t="shared" si="8"/>
        <v>984340.07580374123</v>
      </c>
      <c r="M24" s="21">
        <f t="shared" si="8"/>
        <v>1264921.8938292437</v>
      </c>
      <c r="N24" s="21">
        <f t="shared" si="8"/>
        <v>1227479.1614921368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235" t="s">
        <v>327</v>
      </c>
      <c r="C26" s="236">
        <v>-5.5999999999999999E-5</v>
      </c>
      <c r="D26" s="237">
        <f>$C$26</f>
        <v>-5.5999999999999999E-5</v>
      </c>
      <c r="E26" s="237">
        <f t="shared" ref="E26:F26" si="9">$C$26</f>
        <v>-5.5999999999999999E-5</v>
      </c>
      <c r="F26" s="237">
        <f t="shared" si="9"/>
        <v>-5.5999999999999999E-5</v>
      </c>
      <c r="G26" s="236">
        <v>-2.5399999999999999E-4</v>
      </c>
      <c r="H26" s="238">
        <f>$G$26</f>
        <v>-2.5399999999999999E-4</v>
      </c>
      <c r="I26" s="238">
        <f t="shared" ref="I26:N26" si="10">$G$26</f>
        <v>-2.5399999999999999E-4</v>
      </c>
      <c r="J26" s="238">
        <f t="shared" si="10"/>
        <v>-2.5399999999999999E-4</v>
      </c>
      <c r="K26" s="238">
        <f t="shared" si="10"/>
        <v>-2.5399999999999999E-4</v>
      </c>
      <c r="L26" s="238">
        <f t="shared" si="10"/>
        <v>-2.5399999999999999E-4</v>
      </c>
      <c r="M26" s="238">
        <f t="shared" si="10"/>
        <v>-2.5399999999999999E-4</v>
      </c>
      <c r="N26" s="238">
        <f t="shared" si="10"/>
        <v>-2.5399999999999999E-4</v>
      </c>
    </row>
    <row r="27" spans="1:14" x14ac:dyDescent="0.2">
      <c r="A27" s="13">
        <f t="shared" si="1"/>
        <v>20</v>
      </c>
      <c r="C27" s="52"/>
      <c r="D27" s="52"/>
      <c r="E27" s="52"/>
      <c r="F27" s="52"/>
      <c r="G27" s="234"/>
      <c r="H27" s="234"/>
      <c r="I27" s="234"/>
      <c r="J27" s="234"/>
      <c r="K27" s="234"/>
      <c r="L27" s="234"/>
      <c r="M27" s="234"/>
      <c r="N27" s="234"/>
    </row>
    <row r="28" spans="1:14" x14ac:dyDescent="0.2">
      <c r="A28" s="13">
        <f t="shared" si="1"/>
        <v>21</v>
      </c>
      <c r="B28" s="235" t="s">
        <v>337</v>
      </c>
      <c r="C28" s="237">
        <f>$C$26</f>
        <v>-5.5999999999999999E-5</v>
      </c>
      <c r="D28" s="237">
        <f>$C$28</f>
        <v>-5.5999999999999999E-5</v>
      </c>
      <c r="E28" s="237">
        <f t="shared" ref="E28:N28" si="11">$C$28</f>
        <v>-5.5999999999999999E-5</v>
      </c>
      <c r="F28" s="237">
        <f t="shared" si="11"/>
        <v>-5.5999999999999999E-5</v>
      </c>
      <c r="G28" s="237">
        <f t="shared" si="11"/>
        <v>-5.5999999999999999E-5</v>
      </c>
      <c r="H28" s="237">
        <f t="shared" si="11"/>
        <v>-5.5999999999999999E-5</v>
      </c>
      <c r="I28" s="237">
        <f t="shared" si="11"/>
        <v>-5.5999999999999999E-5</v>
      </c>
      <c r="J28" s="237">
        <f t="shared" si="11"/>
        <v>-5.5999999999999999E-5</v>
      </c>
      <c r="K28" s="237">
        <f t="shared" si="11"/>
        <v>-5.5999999999999999E-5</v>
      </c>
      <c r="L28" s="237">
        <f t="shared" si="11"/>
        <v>-5.5999999999999999E-5</v>
      </c>
      <c r="M28" s="237">
        <f t="shared" si="11"/>
        <v>-5.5999999999999999E-5</v>
      </c>
      <c r="N28" s="237">
        <f t="shared" si="11"/>
        <v>-5.5999999999999999E-5</v>
      </c>
    </row>
    <row r="29" spans="1:14" x14ac:dyDescent="0.2">
      <c r="A29" s="13">
        <f t="shared" si="1"/>
        <v>22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3">
        <f t="shared" si="1"/>
        <v>23</v>
      </c>
      <c r="B30" s="12" t="s">
        <v>176</v>
      </c>
      <c r="C30" s="21">
        <f t="shared" ref="C30:N30" si="12">(C10*C26)+(C14*C28)</f>
        <v>-6127.5231027079999</v>
      </c>
      <c r="D30" s="21">
        <f t="shared" si="12"/>
        <v>-6535.1387255840009</v>
      </c>
      <c r="E30" s="21">
        <f t="shared" si="12"/>
        <v>-5837.0373368719993</v>
      </c>
      <c r="F30" s="21">
        <f t="shared" si="12"/>
        <v>-5991.7675205999994</v>
      </c>
      <c r="G30" s="21">
        <f t="shared" si="12"/>
        <v>-29694.800853817585</v>
      </c>
      <c r="H30" s="21">
        <f t="shared" si="12"/>
        <v>-25401.794443597504</v>
      </c>
      <c r="I30" s="21">
        <f t="shared" si="12"/>
        <v>-26097.982677622054</v>
      </c>
      <c r="J30" s="21">
        <f t="shared" si="12"/>
        <v>-28043.026790029056</v>
      </c>
      <c r="K30" s="21">
        <f t="shared" si="12"/>
        <v>-28571.628967799788</v>
      </c>
      <c r="L30" s="21">
        <f t="shared" si="12"/>
        <v>-27131.298405824004</v>
      </c>
      <c r="M30" s="21">
        <f t="shared" si="12"/>
        <v>-24864.276061309534</v>
      </c>
      <c r="N30" s="21">
        <f t="shared" si="12"/>
        <v>-29212.418513831999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338</v>
      </c>
      <c r="C32" s="97">
        <v>10046.706407182144</v>
      </c>
      <c r="D32" s="21">
        <f t="shared" ref="D32:N32" si="13">C32+D20+D22-D30</f>
        <v>-81035.106063722036</v>
      </c>
      <c r="E32" s="21">
        <f t="shared" si="13"/>
        <v>43603.7880534344</v>
      </c>
      <c r="F32" s="21">
        <f t="shared" si="13"/>
        <v>120365.11341539663</v>
      </c>
      <c r="G32" s="21">
        <f t="shared" si="13"/>
        <v>575270.73264401092</v>
      </c>
      <c r="H32" s="21">
        <f t="shared" si="13"/>
        <v>594541.22265462019</v>
      </c>
      <c r="I32" s="21">
        <f t="shared" si="13"/>
        <v>755932.86136903486</v>
      </c>
      <c r="J32" s="21">
        <f t="shared" si="13"/>
        <v>1142475.6876479508</v>
      </c>
      <c r="K32" s="21">
        <f t="shared" si="13"/>
        <v>995500.67831292411</v>
      </c>
      <c r="L32" s="21">
        <f t="shared" si="13"/>
        <v>1179853.0708331154</v>
      </c>
      <c r="M32" s="21">
        <f t="shared" si="13"/>
        <v>1485299.1649199273</v>
      </c>
      <c r="N32" s="21">
        <f t="shared" si="13"/>
        <v>1477068.8510966522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239" t="s">
        <v>405</v>
      </c>
      <c r="C34" s="240"/>
      <c r="D34" s="240"/>
      <c r="E34" s="330">
        <v>0.95238599999999995</v>
      </c>
      <c r="F34" s="240">
        <f>$E$34</f>
        <v>0.95238599999999995</v>
      </c>
      <c r="G34" s="240">
        <f t="shared" ref="G34:N34" si="14">$E$34</f>
        <v>0.95238599999999995</v>
      </c>
      <c r="H34" s="240">
        <f t="shared" si="14"/>
        <v>0.95238599999999995</v>
      </c>
      <c r="I34" s="240">
        <f t="shared" si="14"/>
        <v>0.95238599999999995</v>
      </c>
      <c r="J34" s="240">
        <f t="shared" si="14"/>
        <v>0.95238599999999995</v>
      </c>
      <c r="K34" s="240">
        <f t="shared" si="14"/>
        <v>0.95238599999999995</v>
      </c>
      <c r="L34" s="240">
        <f t="shared" si="14"/>
        <v>0.95238599999999995</v>
      </c>
      <c r="M34" s="240">
        <f t="shared" si="14"/>
        <v>0.95238599999999995</v>
      </c>
      <c r="N34" s="240">
        <f t="shared" si="14"/>
        <v>0.95238599999999995</v>
      </c>
    </row>
    <row r="35" spans="1:14" x14ac:dyDescent="0.2">
      <c r="A35" s="13">
        <f t="shared" si="1"/>
        <v>28</v>
      </c>
      <c r="C35" s="53"/>
      <c r="D35" s="53"/>
      <c r="E35" s="53"/>
      <c r="F35" s="53"/>
      <c r="G35" s="241"/>
      <c r="H35" s="241"/>
      <c r="I35" s="241"/>
      <c r="J35" s="241"/>
      <c r="K35" s="241"/>
      <c r="L35" s="241"/>
      <c r="M35" s="241"/>
      <c r="N35" s="241"/>
    </row>
    <row r="36" spans="1:14" x14ac:dyDescent="0.2">
      <c r="A36" s="13">
        <f t="shared" si="1"/>
        <v>29</v>
      </c>
      <c r="B36" s="239" t="s">
        <v>340</v>
      </c>
      <c r="C36" s="330">
        <v>0.95238599999999995</v>
      </c>
      <c r="D36" s="240">
        <f>$C$36</f>
        <v>0.95238599999999995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2">
      <c r="A37" s="13">
        <f t="shared" si="1"/>
        <v>30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ht="12" thickBot="1" x14ac:dyDescent="0.25">
      <c r="A38" s="13">
        <f t="shared" si="1"/>
        <v>31</v>
      </c>
      <c r="B38" s="12" t="s">
        <v>341</v>
      </c>
      <c r="C38" s="242">
        <f t="shared" ref="C38:D38" si="15">ROUND((C20*C36),2)</f>
        <v>-106687.18</v>
      </c>
      <c r="D38" s="242">
        <f t="shared" si="15"/>
        <v>-90963.72</v>
      </c>
      <c r="E38" s="242">
        <f>ROUND((E20*E34),2)</f>
        <v>115076.79</v>
      </c>
      <c r="F38" s="242">
        <f t="shared" ref="F38:N38" si="16">ROUND((F20*F34),2)</f>
        <v>69009.740000000005</v>
      </c>
      <c r="G38" s="242">
        <f t="shared" si="16"/>
        <v>405479.19</v>
      </c>
      <c r="H38" s="242">
        <f t="shared" si="16"/>
        <v>-6293.99</v>
      </c>
      <c r="I38" s="242">
        <f t="shared" si="16"/>
        <v>128027.64</v>
      </c>
      <c r="J38" s="242">
        <f t="shared" si="16"/>
        <v>339480.9</v>
      </c>
      <c r="K38" s="242">
        <f t="shared" si="16"/>
        <v>-169617.74</v>
      </c>
      <c r="L38" s="242">
        <f t="shared" si="16"/>
        <v>147282.73000000001</v>
      </c>
      <c r="M38" s="242">
        <f t="shared" si="16"/>
        <v>263786.46000000002</v>
      </c>
      <c r="N38" s="242">
        <f t="shared" si="16"/>
        <v>-39680.81</v>
      </c>
    </row>
    <row r="39" spans="1:14" x14ac:dyDescent="0.2">
      <c r="A39" s="13">
        <f t="shared" si="1"/>
        <v>32</v>
      </c>
    </row>
    <row r="40" spans="1:14" ht="12" thickBot="1" x14ac:dyDescent="0.25">
      <c r="A40" s="13">
        <f t="shared" si="1"/>
        <v>33</v>
      </c>
      <c r="B40" s="12" t="s">
        <v>342</v>
      </c>
      <c r="C40" s="242">
        <f t="shared" ref="C40:D40" si="17">ROUND((C30*C36),2)</f>
        <v>-5835.77</v>
      </c>
      <c r="D40" s="242">
        <f t="shared" si="17"/>
        <v>-6223.97</v>
      </c>
      <c r="E40" s="242">
        <f>ROUND((E30*E34),2)</f>
        <v>-5559.11</v>
      </c>
      <c r="F40" s="242">
        <f t="shared" ref="F40:N40" si="18">ROUND((F30*F34),2)</f>
        <v>-5706.48</v>
      </c>
      <c r="G40" s="242">
        <f t="shared" si="18"/>
        <v>-28280.91</v>
      </c>
      <c r="H40" s="242">
        <f t="shared" si="18"/>
        <v>-24192.31</v>
      </c>
      <c r="I40" s="242">
        <f t="shared" si="18"/>
        <v>-24855.35</v>
      </c>
      <c r="J40" s="242">
        <f t="shared" si="18"/>
        <v>-26707.79</v>
      </c>
      <c r="K40" s="242">
        <f t="shared" si="18"/>
        <v>-27211.22</v>
      </c>
      <c r="L40" s="242">
        <f t="shared" si="18"/>
        <v>-25839.47</v>
      </c>
      <c r="M40" s="242">
        <f t="shared" si="18"/>
        <v>-23680.39</v>
      </c>
      <c r="N40" s="242">
        <f t="shared" si="18"/>
        <v>-27821.5</v>
      </c>
    </row>
    <row r="41" spans="1:14" x14ac:dyDescent="0.2">
      <c r="A41" s="13">
        <f t="shared" si="1"/>
        <v>34</v>
      </c>
    </row>
    <row r="42" spans="1:14" s="232" customFormat="1" x14ac:dyDescent="0.2">
      <c r="A42" s="13">
        <f t="shared" si="1"/>
        <v>35</v>
      </c>
      <c r="B42" s="232" t="s">
        <v>352</v>
      </c>
    </row>
    <row r="43" spans="1:14" s="235" customFormat="1" x14ac:dyDescent="0.2">
      <c r="A43" s="13">
        <f t="shared" si="1"/>
        <v>36</v>
      </c>
      <c r="B43" s="235" t="s">
        <v>344</v>
      </c>
    </row>
    <row r="44" spans="1:14" s="239" customFormat="1" x14ac:dyDescent="0.2">
      <c r="A44" s="13">
        <f t="shared" si="1"/>
        <v>37</v>
      </c>
      <c r="B44" s="239" t="s">
        <v>345</v>
      </c>
    </row>
    <row r="45" spans="1:14" x14ac:dyDescent="0.2">
      <c r="A45" s="243"/>
    </row>
    <row r="46" spans="1:14" x14ac:dyDescent="0.2">
      <c r="A46" s="13"/>
    </row>
    <row r="47" spans="1:14" x14ac:dyDescent="0.2">
      <c r="A47" s="13"/>
      <c r="H47" s="21"/>
    </row>
    <row r="48" spans="1:14" x14ac:dyDescent="0.2">
      <c r="A48" s="13"/>
    </row>
    <row r="49" spans="1:14" x14ac:dyDescent="0.2">
      <c r="A49" s="13"/>
    </row>
    <row r="50" spans="1:14" x14ac:dyDescent="0.2">
      <c r="A50" s="1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A51" s="1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x14ac:dyDescent="0.2">
      <c r="A52" s="1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13"/>
    </row>
    <row r="54" spans="1:14" x14ac:dyDescent="0.2">
      <c r="A54" s="13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</sheetData>
  <printOptions horizontalCentered="1"/>
  <pageMargins left="0.45" right="0.45" top="0.75" bottom="0.75" header="0.3" footer="0.3"/>
  <pageSetup scale="73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2" tint="-9.9978637043366805E-2"/>
    <pageSetUpPr fitToPage="1"/>
  </sheetPr>
  <dimension ref="A1:O94"/>
  <sheetViews>
    <sheetView zoomScaleNormal="100" workbookViewId="0">
      <pane xSplit="2" ySplit="6" topLeftCell="C52" activePane="bottomRight" state="frozen"/>
      <selection activeCell="J45" sqref="J45"/>
      <selection pane="topRight" activeCell="J45" sqref="J45"/>
      <selection pane="bottomLeft" activeCell="J45" sqref="J45"/>
      <selection pane="bottomRight" activeCell="C61" sqref="C61:E61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13" width="9.85546875" style="12" bestFit="1" customWidth="1"/>
    <col min="14" max="14" width="10.710937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353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404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12" t="s">
        <v>355</v>
      </c>
      <c r="C8" s="97">
        <v>1361966.5</v>
      </c>
      <c r="D8" s="97">
        <v>1071114.73</v>
      </c>
      <c r="E8" s="97">
        <v>1126875.8307885362</v>
      </c>
      <c r="F8" s="97">
        <v>401094.45245880837</v>
      </c>
      <c r="G8" s="97">
        <v>358376.64015868027</v>
      </c>
      <c r="H8" s="97">
        <v>286937.93729631056</v>
      </c>
      <c r="I8" s="97">
        <v>419401.09277572372</v>
      </c>
      <c r="J8" s="97">
        <v>430343.60915885126</v>
      </c>
      <c r="K8" s="97">
        <v>393450.78011642909</v>
      </c>
      <c r="L8" s="97">
        <v>366500.1490727709</v>
      </c>
      <c r="M8" s="97">
        <v>366567.87995928724</v>
      </c>
      <c r="N8" s="97">
        <v>418060.66402215557</v>
      </c>
    </row>
    <row r="9" spans="1:14" x14ac:dyDescent="0.2">
      <c r="A9" s="13">
        <f t="shared" ref="A9:A46" si="1">A8+1</f>
        <v>2</v>
      </c>
    </row>
    <row r="10" spans="1:14" x14ac:dyDescent="0.2">
      <c r="A10" s="13">
        <f t="shared" si="1"/>
        <v>3</v>
      </c>
      <c r="B10" s="232" t="s">
        <v>323</v>
      </c>
      <c r="C10" s="233">
        <v>39626143.33645454</v>
      </c>
      <c r="D10" s="233">
        <v>42676123.429636367</v>
      </c>
      <c r="E10" s="233">
        <v>10331240.139090912</v>
      </c>
      <c r="F10" s="233">
        <v>38960498.970909081</v>
      </c>
      <c r="G10" s="233">
        <v>10661159.773636365</v>
      </c>
      <c r="H10" s="233">
        <v>12682780.655454542</v>
      </c>
      <c r="I10" s="233">
        <v>14458431.290909089</v>
      </c>
      <c r="J10" s="233">
        <v>11581053.272727273</v>
      </c>
      <c r="K10" s="233">
        <v>17318536</v>
      </c>
      <c r="L10" s="233">
        <v>11882856.393939391</v>
      </c>
      <c r="M10" s="233">
        <v>8589998.6969697047</v>
      </c>
      <c r="N10" s="233">
        <v>19723991</v>
      </c>
    </row>
    <row r="11" spans="1:14" x14ac:dyDescent="0.2">
      <c r="A11" s="13">
        <f t="shared" si="1"/>
        <v>4</v>
      </c>
      <c r="B11" s="232" t="s">
        <v>439</v>
      </c>
      <c r="C11" s="233"/>
      <c r="D11" s="233"/>
      <c r="E11" s="233"/>
      <c r="F11" s="233">
        <v>21692859.618000001</v>
      </c>
      <c r="G11" s="233">
        <v>25363548.09</v>
      </c>
      <c r="H11" s="233">
        <v>24856710.553999998</v>
      </c>
      <c r="I11" s="233">
        <v>26134985.585000001</v>
      </c>
      <c r="J11" s="233">
        <v>28671641.592000015</v>
      </c>
      <c r="K11" s="233">
        <v>25815368.461999997</v>
      </c>
      <c r="L11" s="233">
        <v>25981542.968999982</v>
      </c>
      <c r="M11" s="233">
        <v>26361360.250000007</v>
      </c>
      <c r="N11" s="233">
        <v>26814172.135000017</v>
      </c>
    </row>
    <row r="12" spans="1:14" x14ac:dyDescent="0.2">
      <c r="A12" s="13">
        <f t="shared" si="1"/>
        <v>5</v>
      </c>
      <c r="B12" s="12" t="s">
        <v>356</v>
      </c>
      <c r="C12" s="234">
        <v>2.3821999999999999E-2</v>
      </c>
      <c r="D12" s="52">
        <f>$C$12</f>
        <v>2.3821999999999999E-2</v>
      </c>
      <c r="E12" s="234">
        <v>2.7692999999999999E-2</v>
      </c>
      <c r="F12" s="52">
        <f>$E$12</f>
        <v>2.7692999999999999E-2</v>
      </c>
      <c r="G12" s="52">
        <f t="shared" ref="G12:N12" si="2">$E$12</f>
        <v>2.7692999999999999E-2</v>
      </c>
      <c r="H12" s="52">
        <f t="shared" si="2"/>
        <v>2.7692999999999999E-2</v>
      </c>
      <c r="I12" s="52">
        <f t="shared" si="2"/>
        <v>2.7692999999999999E-2</v>
      </c>
      <c r="J12" s="52">
        <f t="shared" si="2"/>
        <v>2.7692999999999999E-2</v>
      </c>
      <c r="K12" s="52">
        <f t="shared" si="2"/>
        <v>2.7692999999999999E-2</v>
      </c>
      <c r="L12" s="52">
        <f t="shared" si="2"/>
        <v>2.7692999999999999E-2</v>
      </c>
      <c r="M12" s="52">
        <f t="shared" si="2"/>
        <v>2.7692999999999999E-2</v>
      </c>
      <c r="N12" s="52">
        <f t="shared" si="2"/>
        <v>2.7692999999999999E-2</v>
      </c>
    </row>
    <row r="13" spans="1:14" x14ac:dyDescent="0.2">
      <c r="A13" s="13">
        <f t="shared" si="1"/>
        <v>6</v>
      </c>
      <c r="B13" s="12" t="s">
        <v>357</v>
      </c>
      <c r="C13" s="21">
        <f>C10*C12</f>
        <v>943973.98656102002</v>
      </c>
      <c r="D13" s="21">
        <f t="shared" ref="D13:N13" si="3">D10*D12</f>
        <v>1016630.6123407976</v>
      </c>
      <c r="E13" s="21">
        <f>E10*E12</f>
        <v>286103.03317184461</v>
      </c>
      <c r="F13" s="21">
        <f t="shared" si="3"/>
        <v>1078933.0980013851</v>
      </c>
      <c r="G13" s="21">
        <f t="shared" si="3"/>
        <v>295239.49761131185</v>
      </c>
      <c r="H13" s="21">
        <f t="shared" si="3"/>
        <v>351224.24469150265</v>
      </c>
      <c r="I13" s="21">
        <f t="shared" si="3"/>
        <v>400397.33773914538</v>
      </c>
      <c r="J13" s="21">
        <f t="shared" si="3"/>
        <v>320714.10828163638</v>
      </c>
      <c r="K13" s="21">
        <f t="shared" si="3"/>
        <v>479602.21744799998</v>
      </c>
      <c r="L13" s="21">
        <f t="shared" si="3"/>
        <v>329071.94211736356</v>
      </c>
      <c r="M13" s="21">
        <f t="shared" si="3"/>
        <v>237882.83391518201</v>
      </c>
      <c r="N13" s="21">
        <f t="shared" si="3"/>
        <v>546216.48276299995</v>
      </c>
    </row>
    <row r="14" spans="1:14" x14ac:dyDescent="0.2">
      <c r="A14" s="13">
        <f t="shared" si="1"/>
        <v>7</v>
      </c>
    </row>
    <row r="15" spans="1:14" x14ac:dyDescent="0.2">
      <c r="A15" s="13">
        <f t="shared" si="1"/>
        <v>8</v>
      </c>
      <c r="B15" s="232" t="s">
        <v>324</v>
      </c>
      <c r="C15" s="233">
        <v>0</v>
      </c>
      <c r="D15" s="233">
        <v>0</v>
      </c>
      <c r="E15" s="233">
        <v>30783735.002000004</v>
      </c>
      <c r="F15" s="233">
        <v>156475.14199999999</v>
      </c>
      <c r="G15" s="233">
        <v>2870399.4370000008</v>
      </c>
      <c r="H15" s="233">
        <v>2000686.0899999999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13">
        <f t="shared" si="1"/>
        <v>9</v>
      </c>
      <c r="B16" s="232" t="s">
        <v>440</v>
      </c>
      <c r="C16" s="233"/>
      <c r="D16" s="233"/>
      <c r="E16" s="233"/>
      <c r="F16" s="233">
        <v>0</v>
      </c>
      <c r="G16" s="233">
        <v>2601320.1580000073</v>
      </c>
      <c r="H16" s="233">
        <v>978499.59200000018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13">
        <f t="shared" si="1"/>
        <v>10</v>
      </c>
      <c r="B17" s="12" t="s">
        <v>356</v>
      </c>
      <c r="C17" s="52">
        <f>$C$12</f>
        <v>2.3821999999999999E-2</v>
      </c>
      <c r="D17" s="52">
        <f>$C$17</f>
        <v>2.3821999999999999E-2</v>
      </c>
      <c r="E17" s="52">
        <f t="shared" ref="E17:N17" si="4">$C$17</f>
        <v>2.3821999999999999E-2</v>
      </c>
      <c r="F17" s="52">
        <f t="shared" si="4"/>
        <v>2.3821999999999999E-2</v>
      </c>
      <c r="G17" s="52">
        <f t="shared" si="4"/>
        <v>2.3821999999999999E-2</v>
      </c>
      <c r="H17" s="52">
        <f t="shared" si="4"/>
        <v>2.3821999999999999E-2</v>
      </c>
      <c r="I17" s="52">
        <f t="shared" si="4"/>
        <v>2.3821999999999999E-2</v>
      </c>
      <c r="J17" s="52">
        <f t="shared" si="4"/>
        <v>2.3821999999999999E-2</v>
      </c>
      <c r="K17" s="52">
        <f t="shared" si="4"/>
        <v>2.3821999999999999E-2</v>
      </c>
      <c r="L17" s="52">
        <f t="shared" si="4"/>
        <v>2.3821999999999999E-2</v>
      </c>
      <c r="M17" s="52">
        <f t="shared" si="4"/>
        <v>2.3821999999999999E-2</v>
      </c>
      <c r="N17" s="52">
        <f t="shared" si="4"/>
        <v>2.3821999999999999E-2</v>
      </c>
    </row>
    <row r="18" spans="1:14" x14ac:dyDescent="0.2">
      <c r="A18" s="13">
        <f t="shared" si="1"/>
        <v>11</v>
      </c>
      <c r="B18" s="12" t="s">
        <v>357</v>
      </c>
      <c r="C18" s="21">
        <f t="shared" ref="C18:N18" si="5">C15*C17</f>
        <v>0</v>
      </c>
      <c r="D18" s="21">
        <f t="shared" si="5"/>
        <v>0</v>
      </c>
      <c r="E18" s="21">
        <f t="shared" si="5"/>
        <v>733330.13521764404</v>
      </c>
      <c r="F18" s="21">
        <f t="shared" si="5"/>
        <v>3727.5508327239995</v>
      </c>
      <c r="G18" s="21">
        <f t="shared" si="5"/>
        <v>68378.655388214014</v>
      </c>
      <c r="H18" s="21">
        <f t="shared" si="5"/>
        <v>47660.344035979993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</row>
    <row r="19" spans="1:14" x14ac:dyDescent="0.2">
      <c r="A19" s="13">
        <f t="shared" si="1"/>
        <v>12</v>
      </c>
    </row>
    <row r="20" spans="1:14" x14ac:dyDescent="0.2">
      <c r="A20" s="13">
        <f t="shared" si="1"/>
        <v>13</v>
      </c>
      <c r="B20" s="12" t="s">
        <v>358</v>
      </c>
      <c r="C20" s="21">
        <f t="shared" ref="C20:L20" si="6">C13+C18</f>
        <v>943973.98656102002</v>
      </c>
      <c r="D20" s="21">
        <f t="shared" si="6"/>
        <v>1016630.6123407976</v>
      </c>
      <c r="E20" s="21">
        <f t="shared" si="6"/>
        <v>1019433.1683894887</v>
      </c>
      <c r="F20" s="21">
        <f t="shared" si="6"/>
        <v>1082660.6488341091</v>
      </c>
      <c r="G20" s="21">
        <f t="shared" si="6"/>
        <v>363618.15299952589</v>
      </c>
      <c r="H20" s="21">
        <f t="shared" si="6"/>
        <v>398884.58872748265</v>
      </c>
      <c r="I20" s="21">
        <f t="shared" si="6"/>
        <v>400397.33773914538</v>
      </c>
      <c r="J20" s="21">
        <f t="shared" si="6"/>
        <v>320714.10828163638</v>
      </c>
      <c r="K20" s="21">
        <f t="shared" si="6"/>
        <v>479602.21744799998</v>
      </c>
      <c r="L20" s="21">
        <f t="shared" si="6"/>
        <v>329071.94211736356</v>
      </c>
      <c r="M20" s="21">
        <f>M13+M18</f>
        <v>237882.83391518201</v>
      </c>
      <c r="N20" s="21">
        <f>N13+N18</f>
        <v>546216.48276299995</v>
      </c>
    </row>
    <row r="21" spans="1:14" x14ac:dyDescent="0.2">
      <c r="A21" s="13">
        <f t="shared" si="1"/>
        <v>14</v>
      </c>
    </row>
    <row r="22" spans="1:14" x14ac:dyDescent="0.2">
      <c r="A22" s="13">
        <f t="shared" si="1"/>
        <v>15</v>
      </c>
      <c r="B22" s="12" t="s">
        <v>326</v>
      </c>
      <c r="C22" s="21">
        <f t="shared" ref="C22:N22" si="7">C8-C20</f>
        <v>417992.51343897998</v>
      </c>
      <c r="D22" s="21">
        <f t="shared" si="7"/>
        <v>54484.117659202428</v>
      </c>
      <c r="E22" s="21">
        <f t="shared" si="7"/>
        <v>107442.66239904752</v>
      </c>
      <c r="F22" s="21">
        <f t="shared" si="7"/>
        <v>-681566.19637530064</v>
      </c>
      <c r="G22" s="21">
        <f t="shared" si="7"/>
        <v>-5241.5128408456221</v>
      </c>
      <c r="H22" s="21">
        <f t="shared" si="7"/>
        <v>-111946.6514311721</v>
      </c>
      <c r="I22" s="21">
        <f t="shared" si="7"/>
        <v>19003.755036578339</v>
      </c>
      <c r="J22" s="21">
        <f t="shared" si="7"/>
        <v>109629.50087721489</v>
      </c>
      <c r="K22" s="21">
        <f t="shared" si="7"/>
        <v>-86151.437331570894</v>
      </c>
      <c r="L22" s="21">
        <f t="shared" si="7"/>
        <v>37428.206955407339</v>
      </c>
      <c r="M22" s="21">
        <f t="shared" si="7"/>
        <v>128685.04604410523</v>
      </c>
      <c r="N22" s="21">
        <f t="shared" si="7"/>
        <v>-128155.81874084438</v>
      </c>
    </row>
    <row r="23" spans="1:14" x14ac:dyDescent="0.2">
      <c r="A23" s="13">
        <f t="shared" si="1"/>
        <v>16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">
      <c r="A24" s="13">
        <f t="shared" si="1"/>
        <v>17</v>
      </c>
      <c r="B24" s="12" t="s">
        <v>335</v>
      </c>
      <c r="C24" s="329">
        <v>13149.02</v>
      </c>
      <c r="D24" s="329">
        <v>14081.55</v>
      </c>
      <c r="E24" s="329">
        <v>14375.03</v>
      </c>
      <c r="F24" s="329">
        <v>13832.25</v>
      </c>
      <c r="G24" s="329">
        <v>12136.62</v>
      </c>
      <c r="H24" s="97">
        <v>11516.48</v>
      </c>
      <c r="I24" s="329">
        <v>11029.1</v>
      </c>
      <c r="J24" s="329">
        <v>10907.57</v>
      </c>
      <c r="K24" s="329">
        <v>10543.9</v>
      </c>
      <c r="L24" s="329">
        <v>9888.58</v>
      </c>
      <c r="M24" s="329">
        <v>9888.81</v>
      </c>
      <c r="N24" s="329">
        <v>9490.3700000000008</v>
      </c>
    </row>
    <row r="25" spans="1:14" x14ac:dyDescent="0.2">
      <c r="A25" s="13">
        <f t="shared" si="1"/>
        <v>18</v>
      </c>
    </row>
    <row r="26" spans="1:14" x14ac:dyDescent="0.2">
      <c r="A26" s="13">
        <f t="shared" si="1"/>
        <v>19</v>
      </c>
      <c r="B26" s="12" t="s">
        <v>336</v>
      </c>
      <c r="C26" s="97">
        <v>778353.75495893974</v>
      </c>
      <c r="D26" s="21">
        <f t="shared" ref="D26:N26" si="8">C26+D22+D24</f>
        <v>846919.42261814221</v>
      </c>
      <c r="E26" s="21">
        <f t="shared" si="8"/>
        <v>968737.11501718976</v>
      </c>
      <c r="F26" s="21">
        <f t="shared" si="8"/>
        <v>301003.16864188912</v>
      </c>
      <c r="G26" s="21">
        <f t="shared" si="8"/>
        <v>307898.27580104349</v>
      </c>
      <c r="H26" s="21">
        <f t="shared" si="8"/>
        <v>207468.10436987141</v>
      </c>
      <c r="I26" s="21">
        <f t="shared" si="8"/>
        <v>237500.95940644975</v>
      </c>
      <c r="J26" s="21">
        <f t="shared" si="8"/>
        <v>358038.03028366464</v>
      </c>
      <c r="K26" s="21">
        <f t="shared" si="8"/>
        <v>282430.49295209377</v>
      </c>
      <c r="L26" s="21">
        <f t="shared" si="8"/>
        <v>329747.27990750113</v>
      </c>
      <c r="M26" s="21">
        <f t="shared" si="8"/>
        <v>468321.13595160638</v>
      </c>
      <c r="N26" s="21">
        <f t="shared" si="8"/>
        <v>349655.687210762</v>
      </c>
    </row>
    <row r="27" spans="1:14" x14ac:dyDescent="0.2">
      <c r="A27" s="13">
        <f t="shared" si="1"/>
        <v>20</v>
      </c>
    </row>
    <row r="28" spans="1:14" x14ac:dyDescent="0.2">
      <c r="A28" s="13">
        <f t="shared" si="1"/>
        <v>21</v>
      </c>
      <c r="B28" s="235" t="s">
        <v>327</v>
      </c>
      <c r="C28" s="236">
        <v>2.2900000000000001E-4</v>
      </c>
      <c r="D28" s="237">
        <f>$C$28</f>
        <v>2.2900000000000001E-4</v>
      </c>
      <c r="E28" s="237">
        <f t="shared" ref="E28:F28" si="9">$C$28</f>
        <v>2.2900000000000001E-4</v>
      </c>
      <c r="F28" s="237">
        <f t="shared" si="9"/>
        <v>2.2900000000000001E-4</v>
      </c>
      <c r="G28" s="236">
        <v>2.3970000000000003E-3</v>
      </c>
      <c r="H28" s="238">
        <f>$G$28</f>
        <v>2.3970000000000003E-3</v>
      </c>
      <c r="I28" s="238">
        <f t="shared" ref="I28:N28" si="10">$G$28</f>
        <v>2.3970000000000003E-3</v>
      </c>
      <c r="J28" s="238">
        <f t="shared" si="10"/>
        <v>2.3970000000000003E-3</v>
      </c>
      <c r="K28" s="238">
        <f t="shared" si="10"/>
        <v>2.3970000000000003E-3</v>
      </c>
      <c r="L28" s="238">
        <f t="shared" si="10"/>
        <v>2.3970000000000003E-3</v>
      </c>
      <c r="M28" s="238">
        <f t="shared" si="10"/>
        <v>2.3970000000000003E-3</v>
      </c>
      <c r="N28" s="238">
        <f t="shared" si="10"/>
        <v>2.3970000000000003E-3</v>
      </c>
    </row>
    <row r="29" spans="1:14" x14ac:dyDescent="0.2">
      <c r="A29" s="13">
        <f t="shared" si="1"/>
        <v>22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x14ac:dyDescent="0.2">
      <c r="A30" s="13">
        <f t="shared" si="1"/>
        <v>23</v>
      </c>
      <c r="B30" s="235" t="s">
        <v>337</v>
      </c>
      <c r="C30" s="237">
        <f>$C$28</f>
        <v>2.2900000000000001E-4</v>
      </c>
      <c r="D30" s="237">
        <f>$C$30</f>
        <v>2.2900000000000001E-4</v>
      </c>
      <c r="E30" s="237">
        <f t="shared" ref="E30:N30" si="11">$C$30</f>
        <v>2.2900000000000001E-4</v>
      </c>
      <c r="F30" s="237">
        <f t="shared" si="11"/>
        <v>2.2900000000000001E-4</v>
      </c>
      <c r="G30" s="237">
        <f t="shared" si="11"/>
        <v>2.2900000000000001E-4</v>
      </c>
      <c r="H30" s="237">
        <f t="shared" si="11"/>
        <v>2.2900000000000001E-4</v>
      </c>
      <c r="I30" s="237">
        <f t="shared" si="11"/>
        <v>2.2900000000000001E-4</v>
      </c>
      <c r="J30" s="237">
        <f t="shared" si="11"/>
        <v>2.2900000000000001E-4</v>
      </c>
      <c r="K30" s="237">
        <f t="shared" si="11"/>
        <v>2.2900000000000001E-4</v>
      </c>
      <c r="L30" s="237">
        <f t="shared" si="11"/>
        <v>2.2900000000000001E-4</v>
      </c>
      <c r="M30" s="237">
        <f t="shared" si="11"/>
        <v>2.2900000000000001E-4</v>
      </c>
      <c r="N30" s="237">
        <f t="shared" si="11"/>
        <v>2.2900000000000001E-4</v>
      </c>
    </row>
    <row r="31" spans="1:14" x14ac:dyDescent="0.2">
      <c r="A31" s="13">
        <f t="shared" si="1"/>
        <v>24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3">
        <f t="shared" si="1"/>
        <v>25</v>
      </c>
      <c r="B32" s="12" t="s">
        <v>176</v>
      </c>
      <c r="C32" s="21">
        <f t="shared" ref="C32:D32" si="12">(C10*C28)+(C15*C30)</f>
        <v>9074.3868240480897</v>
      </c>
      <c r="D32" s="21">
        <f t="shared" si="12"/>
        <v>9772.832265386729</v>
      </c>
      <c r="E32" s="21">
        <f>(E10*E28)+(E15*E30)+(E11*E28)+(E16*E30)</f>
        <v>9415.3293073098212</v>
      </c>
      <c r="F32" s="21">
        <f>(F10*F28)+(F15*F30)+(F11*F28)+(F16*F30)</f>
        <v>13925.45192437818</v>
      </c>
      <c r="G32" s="21">
        <f>(G10*G28)+(G15*G30)+(G11*G28)+(G16*G30)</f>
        <v>87604.248536391373</v>
      </c>
      <c r="H32" s="21">
        <f t="shared" ref="H32:N32" si="13">(H10*H28)+(H15*H30)+(H11*H28)+(H16*H30)</f>
        <v>90664.393950240541</v>
      </c>
      <c r="I32" s="21">
        <f t="shared" si="13"/>
        <v>97302.420251554096</v>
      </c>
      <c r="J32" s="21">
        <f t="shared" si="13"/>
        <v>96485.709590751314</v>
      </c>
      <c r="K32" s="21">
        <f t="shared" si="13"/>
        <v>103391.968995414</v>
      </c>
      <c r="L32" s="21">
        <f t="shared" si="13"/>
        <v>90760.965272965695</v>
      </c>
      <c r="M32" s="21">
        <f t="shared" si="13"/>
        <v>83778.407395886403</v>
      </c>
      <c r="N32" s="21">
        <f t="shared" si="13"/>
        <v>111551.97703459504</v>
      </c>
    </row>
    <row r="33" spans="1:14" x14ac:dyDescent="0.2">
      <c r="A33" s="13">
        <f t="shared" si="1"/>
        <v>26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3">
        <f t="shared" si="1"/>
        <v>27</v>
      </c>
      <c r="B34" s="12" t="s">
        <v>338</v>
      </c>
      <c r="C34" s="97">
        <v>759493.81805295357</v>
      </c>
      <c r="D34" s="21">
        <f t="shared" ref="D34:N34" si="14">C34+D22+D24-D32</f>
        <v>818286.65344676934</v>
      </c>
      <c r="E34" s="21">
        <f t="shared" si="14"/>
        <v>930689.01653850707</v>
      </c>
      <c r="F34" s="21">
        <f t="shared" si="14"/>
        <v>249029.61823882826</v>
      </c>
      <c r="G34" s="21">
        <f t="shared" si="14"/>
        <v>168320.47686159128</v>
      </c>
      <c r="H34" s="21">
        <f t="shared" si="14"/>
        <v>-22774.088519821365</v>
      </c>
      <c r="I34" s="21">
        <f t="shared" si="14"/>
        <v>-90043.653734797117</v>
      </c>
      <c r="J34" s="21">
        <f t="shared" si="14"/>
        <v>-65992.292448333552</v>
      </c>
      <c r="K34" s="21">
        <f t="shared" si="14"/>
        <v>-244991.79877531846</v>
      </c>
      <c r="L34" s="21">
        <f t="shared" si="14"/>
        <v>-288435.9770928768</v>
      </c>
      <c r="M34" s="21">
        <f t="shared" si="14"/>
        <v>-233640.52844465798</v>
      </c>
      <c r="N34" s="21">
        <f t="shared" si="14"/>
        <v>-463857.9542200974</v>
      </c>
    </row>
    <row r="35" spans="1:14" x14ac:dyDescent="0.2">
      <c r="A35" s="13">
        <f t="shared" si="1"/>
        <v>28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3">
        <f t="shared" si="1"/>
        <v>29</v>
      </c>
      <c r="B36" s="239" t="s">
        <v>405</v>
      </c>
      <c r="C36" s="240"/>
      <c r="D36" s="240"/>
      <c r="E36" s="330">
        <v>0.95238599999999995</v>
      </c>
      <c r="F36" s="240">
        <f>$E$36</f>
        <v>0.95238599999999995</v>
      </c>
      <c r="G36" s="240">
        <f t="shared" ref="G36:N36" si="15">$E$36</f>
        <v>0.95238599999999995</v>
      </c>
      <c r="H36" s="240">
        <f t="shared" si="15"/>
        <v>0.95238599999999995</v>
      </c>
      <c r="I36" s="240">
        <f t="shared" si="15"/>
        <v>0.95238599999999995</v>
      </c>
      <c r="J36" s="240">
        <f t="shared" si="15"/>
        <v>0.95238599999999995</v>
      </c>
      <c r="K36" s="240">
        <f t="shared" si="15"/>
        <v>0.95238599999999995</v>
      </c>
      <c r="L36" s="240">
        <f t="shared" si="15"/>
        <v>0.95238599999999995</v>
      </c>
      <c r="M36" s="240">
        <f t="shared" si="15"/>
        <v>0.95238599999999995</v>
      </c>
      <c r="N36" s="240">
        <f t="shared" si="15"/>
        <v>0.95238599999999995</v>
      </c>
    </row>
    <row r="37" spans="1:14" x14ac:dyDescent="0.2">
      <c r="A37" s="13">
        <f t="shared" si="1"/>
        <v>30</v>
      </c>
      <c r="C37" s="53"/>
      <c r="D37" s="53"/>
      <c r="E37" s="53"/>
      <c r="F37" s="53"/>
      <c r="G37" s="241"/>
      <c r="H37" s="241"/>
      <c r="I37" s="241"/>
      <c r="J37" s="241"/>
      <c r="K37" s="241"/>
      <c r="L37" s="241"/>
      <c r="M37" s="241"/>
      <c r="N37" s="241"/>
    </row>
    <row r="38" spans="1:14" x14ac:dyDescent="0.2">
      <c r="A38" s="13">
        <f t="shared" si="1"/>
        <v>31</v>
      </c>
      <c r="B38" s="239" t="s">
        <v>340</v>
      </c>
      <c r="C38" s="330">
        <v>0.95238599999999995</v>
      </c>
      <c r="D38" s="240">
        <f>$C$38</f>
        <v>0.95238599999999995</v>
      </c>
      <c r="E38" s="240"/>
      <c r="F38" s="240"/>
      <c r="G38" s="240"/>
      <c r="H38" s="240"/>
      <c r="I38" s="240"/>
      <c r="J38" s="240"/>
      <c r="K38" s="240"/>
      <c r="L38" s="240"/>
      <c r="M38" s="240"/>
      <c r="N38" s="240"/>
    </row>
    <row r="39" spans="1:14" x14ac:dyDescent="0.2">
      <c r="A39" s="13">
        <f t="shared" si="1"/>
        <v>32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ht="12" thickBot="1" x14ac:dyDescent="0.25">
      <c r="A40" s="13">
        <f t="shared" si="1"/>
        <v>33</v>
      </c>
      <c r="B40" s="12" t="s">
        <v>341</v>
      </c>
      <c r="C40" s="242">
        <f t="shared" ref="C40:D40" si="16">ROUND((C22*C38),2)</f>
        <v>398090.22</v>
      </c>
      <c r="D40" s="242">
        <f t="shared" si="16"/>
        <v>51889.91</v>
      </c>
      <c r="E40" s="242">
        <f>ROUND((E22*E36),2)</f>
        <v>102326.89</v>
      </c>
      <c r="F40" s="242">
        <f t="shared" ref="F40:N40" si="17">ROUND((F22*F36),2)</f>
        <v>-649114.1</v>
      </c>
      <c r="G40" s="242">
        <f t="shared" si="17"/>
        <v>-4991.9399999999996</v>
      </c>
      <c r="H40" s="242">
        <f t="shared" si="17"/>
        <v>-106616.42</v>
      </c>
      <c r="I40" s="242">
        <f t="shared" si="17"/>
        <v>18098.91</v>
      </c>
      <c r="J40" s="242">
        <f t="shared" si="17"/>
        <v>104409.60000000001</v>
      </c>
      <c r="K40" s="242">
        <f t="shared" si="17"/>
        <v>-82049.42</v>
      </c>
      <c r="L40" s="242">
        <f t="shared" si="17"/>
        <v>35646.1</v>
      </c>
      <c r="M40" s="242">
        <f t="shared" si="17"/>
        <v>122557.84</v>
      </c>
      <c r="N40" s="242">
        <f t="shared" si="17"/>
        <v>-122053.81</v>
      </c>
    </row>
    <row r="41" spans="1:14" x14ac:dyDescent="0.2">
      <c r="A41" s="13">
        <f t="shared" si="1"/>
        <v>34</v>
      </c>
    </row>
    <row r="42" spans="1:14" ht="12" thickBot="1" x14ac:dyDescent="0.25">
      <c r="A42" s="13">
        <f t="shared" si="1"/>
        <v>35</v>
      </c>
      <c r="B42" s="12" t="s">
        <v>342</v>
      </c>
      <c r="C42" s="242">
        <f>ROUND((C32*C38),2)</f>
        <v>8642.32</v>
      </c>
      <c r="D42" s="242">
        <f t="shared" ref="D42" si="18">ROUND((D32*D38),2)</f>
        <v>9307.51</v>
      </c>
      <c r="E42" s="242">
        <f>ROUND((E32*E36),2)</f>
        <v>8967.0300000000007</v>
      </c>
      <c r="F42" s="242">
        <f>ROUND((F32*F36),2)</f>
        <v>13262.41</v>
      </c>
      <c r="G42" s="242">
        <f>ROUND((G32*G36),2)</f>
        <v>83433.06</v>
      </c>
      <c r="H42" s="242">
        <f t="shared" ref="H42:N42" si="19">ROUND((H32*H36),2)</f>
        <v>86347.5</v>
      </c>
      <c r="I42" s="242">
        <f t="shared" si="19"/>
        <v>92669.46</v>
      </c>
      <c r="J42" s="242">
        <f t="shared" si="19"/>
        <v>91891.64</v>
      </c>
      <c r="K42" s="242">
        <f t="shared" si="19"/>
        <v>98469.06</v>
      </c>
      <c r="L42" s="242">
        <f t="shared" si="19"/>
        <v>86439.47</v>
      </c>
      <c r="M42" s="242">
        <f t="shared" si="19"/>
        <v>79789.38</v>
      </c>
      <c r="N42" s="242">
        <f t="shared" si="19"/>
        <v>106240.54</v>
      </c>
    </row>
    <row r="43" spans="1:14" x14ac:dyDescent="0.2">
      <c r="A43" s="13">
        <f t="shared" si="1"/>
        <v>36</v>
      </c>
    </row>
    <row r="44" spans="1:14" s="232" customFormat="1" x14ac:dyDescent="0.2">
      <c r="A44" s="13">
        <f t="shared" si="1"/>
        <v>37</v>
      </c>
      <c r="B44" s="232" t="s">
        <v>352</v>
      </c>
    </row>
    <row r="45" spans="1:14" s="235" customFormat="1" x14ac:dyDescent="0.2">
      <c r="A45" s="13">
        <f t="shared" si="1"/>
        <v>38</v>
      </c>
      <c r="B45" s="235" t="s">
        <v>344</v>
      </c>
    </row>
    <row r="46" spans="1:14" s="239" customFormat="1" x14ac:dyDescent="0.2">
      <c r="A46" s="13">
        <f t="shared" si="1"/>
        <v>39</v>
      </c>
      <c r="B46" s="239" t="s">
        <v>345</v>
      </c>
    </row>
    <row r="47" spans="1:14" x14ac:dyDescent="0.2">
      <c r="A47" s="243"/>
    </row>
    <row r="48" spans="1:14" x14ac:dyDescent="0.2">
      <c r="A48" s="243"/>
      <c r="B48" s="352" t="s">
        <v>444</v>
      </c>
    </row>
    <row r="49" spans="1:15" x14ac:dyDescent="0.2">
      <c r="A49" s="13"/>
      <c r="B49" s="12" t="s">
        <v>441</v>
      </c>
      <c r="C49" s="493">
        <v>113004.69775623282</v>
      </c>
      <c r="D49" s="493">
        <v>17246.195085960055</v>
      </c>
      <c r="E49" s="493">
        <v>33316.059982661187</v>
      </c>
      <c r="F49" s="21">
        <f>F40</f>
        <v>-649114.1</v>
      </c>
      <c r="G49" s="21">
        <f t="shared" ref="G49:N49" si="20">G40</f>
        <v>-4991.9399999999996</v>
      </c>
      <c r="H49" s="21">
        <f t="shared" si="20"/>
        <v>-106616.42</v>
      </c>
      <c r="I49" s="21">
        <f t="shared" si="20"/>
        <v>18098.91</v>
      </c>
      <c r="J49" s="21">
        <f t="shared" si="20"/>
        <v>104409.60000000001</v>
      </c>
      <c r="K49" s="21">
        <f t="shared" si="20"/>
        <v>-82049.42</v>
      </c>
      <c r="L49" s="21">
        <f t="shared" si="20"/>
        <v>35646.1</v>
      </c>
      <c r="M49" s="21">
        <f t="shared" si="20"/>
        <v>122557.84</v>
      </c>
      <c r="N49" s="21">
        <f t="shared" si="20"/>
        <v>-122053.81</v>
      </c>
      <c r="O49" s="21">
        <f>SUM(C49:N49)</f>
        <v>-520546.28717514599</v>
      </c>
    </row>
    <row r="50" spans="1:15" x14ac:dyDescent="0.2">
      <c r="A50" s="13"/>
      <c r="B50" s="12" t="s">
        <v>443</v>
      </c>
      <c r="C50" s="496">
        <v>285085.52224376716</v>
      </c>
      <c r="D50" s="496">
        <v>34643.714914039942</v>
      </c>
      <c r="E50" s="496">
        <v>69010.830017338827</v>
      </c>
      <c r="F50" s="351">
        <v>0</v>
      </c>
      <c r="G50" s="351">
        <v>0</v>
      </c>
      <c r="H50" s="351">
        <v>0</v>
      </c>
      <c r="I50" s="351">
        <v>0</v>
      </c>
      <c r="J50" s="351">
        <v>0</v>
      </c>
      <c r="K50" s="351">
        <v>0</v>
      </c>
      <c r="L50" s="351">
        <v>0</v>
      </c>
      <c r="M50" s="351">
        <v>0</v>
      </c>
      <c r="N50" s="351">
        <v>0</v>
      </c>
      <c r="O50" s="21">
        <f>SUM(C50:N50)</f>
        <v>388740.06717514596</v>
      </c>
    </row>
    <row r="51" spans="1:15" s="274" customFormat="1" x14ac:dyDescent="0.2">
      <c r="A51" s="339"/>
      <c r="B51" s="274" t="s">
        <v>442</v>
      </c>
      <c r="C51" s="350">
        <f>SUM(C49:C50)-C40</f>
        <v>0</v>
      </c>
      <c r="D51" s="350">
        <f t="shared" ref="D51:N51" si="21">SUM(D49:D50)-D40</f>
        <v>0</v>
      </c>
      <c r="E51" s="350">
        <f t="shared" si="21"/>
        <v>0</v>
      </c>
      <c r="F51" s="350">
        <f t="shared" si="21"/>
        <v>0</v>
      </c>
      <c r="G51" s="350">
        <f t="shared" si="21"/>
        <v>0</v>
      </c>
      <c r="H51" s="350">
        <f t="shared" si="21"/>
        <v>0</v>
      </c>
      <c r="I51" s="350">
        <f t="shared" si="21"/>
        <v>0</v>
      </c>
      <c r="J51" s="350">
        <f t="shared" si="21"/>
        <v>0</v>
      </c>
      <c r="K51" s="350">
        <f t="shared" si="21"/>
        <v>0</v>
      </c>
      <c r="L51" s="350">
        <f t="shared" si="21"/>
        <v>0</v>
      </c>
      <c r="M51" s="350">
        <f t="shared" si="21"/>
        <v>0</v>
      </c>
      <c r="N51" s="350">
        <f t="shared" si="21"/>
        <v>0</v>
      </c>
    </row>
    <row r="52" spans="1:15" x14ac:dyDescent="0.2">
      <c r="A52" s="13"/>
    </row>
    <row r="53" spans="1:15" x14ac:dyDescent="0.2">
      <c r="A53" s="13"/>
      <c r="B53" s="12" t="s">
        <v>450</v>
      </c>
      <c r="C53" s="497">
        <v>2453.2699133192623</v>
      </c>
      <c r="D53" s="497">
        <v>3093.4556106288114</v>
      </c>
      <c r="E53" s="497">
        <v>2919.5269136619158</v>
      </c>
      <c r="F53" s="15">
        <f>((F10*F28)+(F15*F30))*F36</f>
        <v>8531.270998216818</v>
      </c>
      <c r="G53" s="15">
        <f>((G10*G28)+(G15*G30))*G36</f>
        <v>24964.057497831473</v>
      </c>
      <c r="H53" s="15">
        <f t="shared" ref="H53:M53" si="22">((H10*H28)+(H15*H30))*H36</f>
        <v>29389.472283124735</v>
      </c>
      <c r="I53" s="15">
        <f t="shared" si="22"/>
        <v>33006.708081586716</v>
      </c>
      <c r="J53" s="15">
        <f t="shared" si="22"/>
        <v>26438.030306272532</v>
      </c>
      <c r="K53" s="15">
        <f t="shared" si="22"/>
        <v>39535.953150869718</v>
      </c>
      <c r="L53" s="15">
        <f t="shared" si="22"/>
        <v>27127.007368827271</v>
      </c>
      <c r="M53" s="15">
        <f t="shared" si="22"/>
        <v>19609.843814132219</v>
      </c>
      <c r="N53" s="15">
        <f>((N10*N28)+(N15*N30))*N36</f>
        <v>45027.292383384818</v>
      </c>
      <c r="O53" s="21">
        <f>SUM(C53:N53)</f>
        <v>262095.88832185627</v>
      </c>
    </row>
    <row r="54" spans="1:15" x14ac:dyDescent="0.2">
      <c r="A54" s="13"/>
      <c r="B54" s="12" t="s">
        <v>451</v>
      </c>
      <c r="C54" s="498">
        <v>6189.050086680737</v>
      </c>
      <c r="D54" s="498">
        <v>6214.0543893711874</v>
      </c>
      <c r="E54" s="498">
        <v>6047.5030863380853</v>
      </c>
      <c r="F54" s="306">
        <f>((F11*F28)+(F16*F30))*F36</f>
        <v>4731.134458234018</v>
      </c>
      <c r="G54" s="306">
        <f>((G11*G28)+(G16*G30))*G36</f>
        <v>58469.002348748167</v>
      </c>
      <c r="H54" s="306">
        <f t="shared" ref="H54:N54" si="23">((H11*H28)+(H16*H30))*H36</f>
        <v>56958.027213569047</v>
      </c>
      <c r="I54" s="306">
        <f t="shared" si="23"/>
        <v>59662.754732109883</v>
      </c>
      <c r="J54" s="306">
        <f t="shared" si="23"/>
        <v>65453.608708024745</v>
      </c>
      <c r="K54" s="306">
        <f t="shared" si="23"/>
        <v>58933.110632796641</v>
      </c>
      <c r="L54" s="306">
        <f t="shared" si="23"/>
        <v>59312.465303631419</v>
      </c>
      <c r="M54" s="306">
        <f t="shared" si="23"/>
        <v>60179.538492006453</v>
      </c>
      <c r="N54" s="306">
        <f t="shared" si="23"/>
        <v>61213.248816685009</v>
      </c>
      <c r="O54" s="21">
        <f>SUM(C54:N54)</f>
        <v>503363.49826819537</v>
      </c>
    </row>
    <row r="55" spans="1:15" x14ac:dyDescent="0.2">
      <c r="A55" s="13"/>
      <c r="B55" s="274" t="s">
        <v>442</v>
      </c>
      <c r="C55" s="350">
        <f t="shared" ref="C55:F55" si="24">SUM(C53:C54)-C42</f>
        <v>0</v>
      </c>
      <c r="D55" s="350">
        <f t="shared" si="24"/>
        <v>0</v>
      </c>
      <c r="E55" s="350">
        <f t="shared" si="24"/>
        <v>0</v>
      </c>
      <c r="F55" s="350">
        <f t="shared" si="24"/>
        <v>-4.5435491629177704E-3</v>
      </c>
      <c r="G55" s="350">
        <f>SUM(G53:G54)-G42</f>
        <v>-1.5342036203946918E-4</v>
      </c>
      <c r="H55" s="350">
        <f t="shared" ref="H55" si="25">SUM(H53:H54)-H42</f>
        <v>-5.033062188886106E-4</v>
      </c>
      <c r="I55" s="350">
        <f t="shared" ref="I55" si="26">SUM(I53:I54)-I42</f>
        <v>2.8136965847807005E-3</v>
      </c>
      <c r="J55" s="350">
        <f t="shared" ref="J55" si="27">SUM(J53:J54)-J42</f>
        <v>-9.8570271802600473E-4</v>
      </c>
      <c r="K55" s="350">
        <f t="shared" ref="K55:L55" si="28">SUM(K53:K54)-K42</f>
        <v>3.7836663541384041E-3</v>
      </c>
      <c r="L55" s="350">
        <f t="shared" si="28"/>
        <v>2.6724586932687089E-3</v>
      </c>
      <c r="M55" s="350">
        <f t="shared" ref="M55" si="29">SUM(M53:M54)-M42</f>
        <v>2.3061386600602418E-3</v>
      </c>
      <c r="N55" s="350">
        <f t="shared" ref="N55" si="30">SUM(N53:N54)-N42</f>
        <v>1.2000698334304616E-3</v>
      </c>
      <c r="O55" s="21"/>
    </row>
    <row r="56" spans="1:15" x14ac:dyDescent="0.2">
      <c r="A56" s="1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</row>
    <row r="57" spans="1:15" x14ac:dyDescent="0.2">
      <c r="A57" s="13"/>
      <c r="B57" s="12" t="s">
        <v>453</v>
      </c>
      <c r="C57" s="354">
        <f>C24-C58</f>
        <v>4055.1178603657518</v>
      </c>
      <c r="D57" s="354">
        <f t="shared" ref="D57:N57" si="31">D24-D58</f>
        <v>4324.2912195796907</v>
      </c>
      <c r="E57" s="354">
        <f t="shared" si="31"/>
        <v>4420.4707906597068</v>
      </c>
      <c r="F57" s="354">
        <f t="shared" si="31"/>
        <v>3226.5476010741368</v>
      </c>
      <c r="G57" s="354">
        <f t="shared" si="31"/>
        <v>1667.9244849515126</v>
      </c>
      <c r="H57" s="354">
        <f t="shared" si="31"/>
        <v>1297.0832614255723</v>
      </c>
      <c r="I57" s="354">
        <f t="shared" si="31"/>
        <v>970.135164026442</v>
      </c>
      <c r="J57" s="354">
        <f t="shared" si="31"/>
        <v>1121.3100553693475</v>
      </c>
      <c r="K57" s="354">
        <f t="shared" si="31"/>
        <v>1028.754607052826</v>
      </c>
      <c r="L57" s="354">
        <f t="shared" si="31"/>
        <v>765.81718611876204</v>
      </c>
      <c r="M57" s="354">
        <f t="shared" si="31"/>
        <v>1022.7048611223654</v>
      </c>
      <c r="N57" s="354">
        <f t="shared" si="31"/>
        <v>885.00524176023282</v>
      </c>
      <c r="O57" s="21">
        <f>SUM(C57:N57)</f>
        <v>24785.162333506349</v>
      </c>
    </row>
    <row r="58" spans="1:15" x14ac:dyDescent="0.2">
      <c r="A58" s="13"/>
      <c r="B58" s="12" t="s">
        <v>452</v>
      </c>
      <c r="C58" s="355">
        <f>$L$68</f>
        <v>9093.9021396342487</v>
      </c>
      <c r="D58" s="355">
        <f>$L$69</f>
        <v>9757.2587804203085</v>
      </c>
      <c r="E58" s="355">
        <f>$L$70</f>
        <v>9954.5592093402938</v>
      </c>
      <c r="F58" s="355">
        <f>$L$71</f>
        <v>10605.702398925863</v>
      </c>
      <c r="G58" s="355">
        <f>$L$72</f>
        <v>10468.695515048488</v>
      </c>
      <c r="H58" s="355">
        <f>$L$73</f>
        <v>10219.396738574427</v>
      </c>
      <c r="I58" s="355">
        <f>$L$74</f>
        <v>10058.964835973558</v>
      </c>
      <c r="J58" s="355">
        <f>$L$75</f>
        <v>9786.2599446306522</v>
      </c>
      <c r="K58" s="355">
        <f>$L$76</f>
        <v>9515.1453929471736</v>
      </c>
      <c r="L58" s="355">
        <f>$L$77</f>
        <v>9122.7628138812379</v>
      </c>
      <c r="M58" s="355">
        <f>$L$78</f>
        <v>8866.1051388776341</v>
      </c>
      <c r="N58" s="355">
        <f>$L$79</f>
        <v>8605.364758239768</v>
      </c>
      <c r="O58" s="21">
        <f>SUM(C58:N58)</f>
        <v>116054.11766649366</v>
      </c>
    </row>
    <row r="59" spans="1:15" x14ac:dyDescent="0.2">
      <c r="A59" s="13"/>
      <c r="B59" s="274" t="s">
        <v>442</v>
      </c>
      <c r="C59" s="350">
        <f>SUM(C57:C58)-C24</f>
        <v>0</v>
      </c>
      <c r="D59" s="350">
        <f t="shared" ref="D59:N59" si="32">SUM(D57:D58)-D24</f>
        <v>0</v>
      </c>
      <c r="E59" s="350">
        <f t="shared" si="32"/>
        <v>0</v>
      </c>
      <c r="F59" s="350">
        <f t="shared" si="32"/>
        <v>0</v>
      </c>
      <c r="G59" s="350">
        <f t="shared" si="32"/>
        <v>0</v>
      </c>
      <c r="H59" s="350">
        <f t="shared" si="32"/>
        <v>0</v>
      </c>
      <c r="I59" s="350">
        <f t="shared" si="32"/>
        <v>0</v>
      </c>
      <c r="J59" s="350">
        <f t="shared" si="32"/>
        <v>0</v>
      </c>
      <c r="K59" s="350">
        <f t="shared" si="32"/>
        <v>0</v>
      </c>
      <c r="L59" s="350">
        <f t="shared" si="32"/>
        <v>0</v>
      </c>
      <c r="M59" s="350">
        <f t="shared" si="32"/>
        <v>0</v>
      </c>
      <c r="N59" s="350">
        <f t="shared" si="32"/>
        <v>0</v>
      </c>
    </row>
    <row r="60" spans="1:15" x14ac:dyDescent="0.2">
      <c r="A60" s="13"/>
      <c r="B60" s="274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</row>
    <row r="61" spans="1:15" x14ac:dyDescent="0.2">
      <c r="A61" s="13"/>
      <c r="B61" s="274"/>
      <c r="C61" s="463"/>
      <c r="D61" s="463"/>
      <c r="E61" s="463"/>
      <c r="F61" s="350"/>
      <c r="G61" s="350"/>
      <c r="H61" s="350"/>
      <c r="I61" s="350"/>
      <c r="J61" s="350"/>
      <c r="K61" s="350"/>
      <c r="L61" s="350"/>
      <c r="M61" s="350"/>
      <c r="N61" s="350"/>
    </row>
    <row r="62" spans="1:15" x14ac:dyDescent="0.2">
      <c r="A62" s="13"/>
    </row>
    <row r="63" spans="1:15" ht="67.5" x14ac:dyDescent="0.2">
      <c r="A63" s="13"/>
      <c r="B63" s="406" t="s">
        <v>507</v>
      </c>
      <c r="C63" s="407" t="s">
        <v>58</v>
      </c>
      <c r="D63" s="407" t="s">
        <v>495</v>
      </c>
      <c r="E63" s="407" t="s">
        <v>116</v>
      </c>
      <c r="F63" s="407" t="s">
        <v>496</v>
      </c>
      <c r="G63" s="407" t="s">
        <v>497</v>
      </c>
      <c r="H63" s="407" t="s">
        <v>498</v>
      </c>
      <c r="I63" s="407" t="s">
        <v>499</v>
      </c>
      <c r="J63" s="407" t="s">
        <v>500</v>
      </c>
      <c r="K63" s="407" t="s">
        <v>501</v>
      </c>
      <c r="L63" s="407" t="s">
        <v>335</v>
      </c>
      <c r="M63" s="407" t="s">
        <v>502</v>
      </c>
    </row>
    <row r="64" spans="1:15" ht="56.25" x14ac:dyDescent="0.2">
      <c r="A64" s="13"/>
      <c r="C64" s="408"/>
      <c r="D64" s="409" t="s">
        <v>508</v>
      </c>
      <c r="E64" s="410" t="s">
        <v>10</v>
      </c>
      <c r="F64" s="409" t="s">
        <v>509</v>
      </c>
      <c r="G64" s="409" t="s">
        <v>510</v>
      </c>
      <c r="H64" s="409" t="s">
        <v>511</v>
      </c>
      <c r="I64" s="409" t="s">
        <v>512</v>
      </c>
      <c r="J64" s="409" t="s">
        <v>503</v>
      </c>
      <c r="K64" s="409" t="s">
        <v>504</v>
      </c>
      <c r="L64" s="409" t="s">
        <v>505</v>
      </c>
      <c r="M64" s="409" t="s">
        <v>506</v>
      </c>
    </row>
    <row r="65" spans="1:13" x14ac:dyDescent="0.2">
      <c r="A65" s="13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</row>
    <row r="66" spans="1:13" x14ac:dyDescent="0.2">
      <c r="A66" s="13"/>
      <c r="C66" s="228">
        <v>1</v>
      </c>
      <c r="D66" s="411"/>
      <c r="E66" s="412"/>
      <c r="F66" s="411"/>
      <c r="G66" s="411"/>
      <c r="H66" s="411"/>
      <c r="I66" s="411"/>
      <c r="J66" s="97"/>
      <c r="K66" s="50"/>
      <c r="L66" s="411"/>
      <c r="M66" s="50"/>
    </row>
    <row r="67" spans="1:13" x14ac:dyDescent="0.2">
      <c r="A67" s="13"/>
      <c r="C67" s="364">
        <f>C66+1</f>
        <v>2</v>
      </c>
      <c r="D67" s="414">
        <v>4.9599999999999998E-2</v>
      </c>
      <c r="E67" s="412">
        <v>43435</v>
      </c>
      <c r="F67" s="97"/>
      <c r="G67" s="153"/>
      <c r="H67" s="50"/>
      <c r="I67" s="414"/>
      <c r="J67" s="153"/>
      <c r="K67" s="493">
        <f>'Electric Account Balance'!BX311</f>
        <v>1967242.1072850002</v>
      </c>
      <c r="L67" s="153"/>
      <c r="M67" s="493">
        <f>'Electric Account Balance'!BX311+'Electric Account Balance'!BX373</f>
        <v>2013505.9456950002</v>
      </c>
    </row>
    <row r="68" spans="1:13" x14ac:dyDescent="0.2">
      <c r="A68" s="13"/>
      <c r="C68" s="364">
        <f>C67+1</f>
        <v>3</v>
      </c>
      <c r="D68" s="414">
        <v>5.1799999999999999E-2</v>
      </c>
      <c r="E68" s="413">
        <f>EDATE(E67,1)</f>
        <v>43466</v>
      </c>
      <c r="F68" s="50">
        <f>C50</f>
        <v>285085.52224376716</v>
      </c>
      <c r="G68" s="153"/>
      <c r="H68" s="50">
        <f>C54</f>
        <v>6189.050086680737</v>
      </c>
      <c r="I68" s="414">
        <v>0.99834126415799407</v>
      </c>
      <c r="J68" s="153">
        <f t="shared" ref="J68:J79" si="33">H68*I68</f>
        <v>6178.7840874739895</v>
      </c>
      <c r="K68" s="153">
        <f t="shared" ref="K68:K70" si="34">IF(ISERROR(K67+F68+G68-J68),K67,K67+F68+G68-J68)</f>
        <v>2246148.8454412934</v>
      </c>
      <c r="L68" s="153">
        <f t="shared" ref="L68:L70" si="35">(K67+K68)/2*D68/12</f>
        <v>9093.9021396342487</v>
      </c>
      <c r="M68" s="153">
        <f t="shared" ref="M68:M70" si="36">IF(ISERROR(M67+F68+G68-H68+L68),M67+L68,M67+F68+G68-H68+L68)</f>
        <v>2301496.3199917208</v>
      </c>
    </row>
    <row r="69" spans="1:13" x14ac:dyDescent="0.2">
      <c r="A69" s="13"/>
      <c r="C69" s="364">
        <f t="shared" ref="C69:C79" si="37">C68+1</f>
        <v>4</v>
      </c>
      <c r="D69" s="414">
        <v>5.1799999999999999E-2</v>
      </c>
      <c r="E69" s="413">
        <f t="shared" ref="E69:E79" si="38">EDATE(E68,1)</f>
        <v>43497</v>
      </c>
      <c r="F69" s="50">
        <f>D50</f>
        <v>34643.714914039942</v>
      </c>
      <c r="G69" s="153"/>
      <c r="H69" s="50">
        <f>D54</f>
        <v>6214.0543893711874</v>
      </c>
      <c r="I69" s="414">
        <v>0.99834126415799407</v>
      </c>
      <c r="J69" s="153">
        <f t="shared" si="33"/>
        <v>6203.7469146313633</v>
      </c>
      <c r="K69" s="153">
        <f t="shared" si="34"/>
        <v>2274588.8134407024</v>
      </c>
      <c r="L69" s="153">
        <f t="shared" si="35"/>
        <v>9757.2587804203085</v>
      </c>
      <c r="M69" s="153">
        <f t="shared" si="36"/>
        <v>2339683.2392968098</v>
      </c>
    </row>
    <row r="70" spans="1:13" x14ac:dyDescent="0.2">
      <c r="A70" s="13"/>
      <c r="C70" s="364">
        <f t="shared" si="37"/>
        <v>5</v>
      </c>
      <c r="D70" s="414">
        <v>5.1799999999999999E-2</v>
      </c>
      <c r="E70" s="413">
        <f t="shared" si="38"/>
        <v>43525</v>
      </c>
      <c r="F70" s="50">
        <f>E50</f>
        <v>69010.830017338827</v>
      </c>
      <c r="G70" s="153"/>
      <c r="H70" s="50">
        <f>E54</f>
        <v>6047.5030863380853</v>
      </c>
      <c r="I70" s="414">
        <v>0.99834126415799407</v>
      </c>
      <c r="J70" s="153">
        <f t="shared" si="33"/>
        <v>6037.4718762141347</v>
      </c>
      <c r="K70" s="153">
        <f t="shared" si="34"/>
        <v>2337562.1715818271</v>
      </c>
      <c r="L70" s="153">
        <f t="shared" si="35"/>
        <v>9954.5592093402938</v>
      </c>
      <c r="M70" s="153">
        <f t="shared" si="36"/>
        <v>2412601.1254371507</v>
      </c>
    </row>
    <row r="71" spans="1:13" x14ac:dyDescent="0.2">
      <c r="A71" s="13"/>
      <c r="C71" s="364">
        <f t="shared" si="37"/>
        <v>6</v>
      </c>
      <c r="D71" s="414">
        <v>5.45E-2</v>
      </c>
      <c r="E71" s="413">
        <f t="shared" si="38"/>
        <v>43556</v>
      </c>
      <c r="F71" s="97">
        <v>0</v>
      </c>
      <c r="G71" s="153"/>
      <c r="H71" s="50">
        <f>F54</f>
        <v>4731.134458234018</v>
      </c>
      <c r="I71" s="414">
        <v>0.99834126415799407</v>
      </c>
      <c r="J71" s="153">
        <f t="shared" si="33"/>
        <v>4723.286755934796</v>
      </c>
      <c r="K71" s="153">
        <f t="shared" ref="K71:K79" si="39">IF(ISERROR(K70+F71+G71-J71),K70,K70+F71+G71-J71)</f>
        <v>2332838.8848258923</v>
      </c>
      <c r="L71" s="153">
        <f t="shared" ref="L71:L79" si="40">(K70+K71)/2*D71/12</f>
        <v>10605.702398925863</v>
      </c>
      <c r="M71" s="153">
        <f t="shared" ref="M71:M79" si="41">IF(ISERROR(M70+F71+G71-H71+L71),M70+L71,M70+F71+G71-H71+L71)</f>
        <v>2418475.6933778427</v>
      </c>
    </row>
    <row r="72" spans="1:13" x14ac:dyDescent="0.2">
      <c r="A72" s="13"/>
      <c r="C72" s="13">
        <f t="shared" si="37"/>
        <v>7</v>
      </c>
      <c r="D72" s="414">
        <v>5.45E-2</v>
      </c>
      <c r="E72" s="415">
        <f t="shared" si="38"/>
        <v>43586</v>
      </c>
      <c r="F72" s="97">
        <v>0</v>
      </c>
      <c r="G72" s="50"/>
      <c r="H72" s="50">
        <f>G54</f>
        <v>58469.002348748167</v>
      </c>
      <c r="I72" s="414">
        <v>0.95110259576461254</v>
      </c>
      <c r="J72" s="21">
        <f t="shared" si="33"/>
        <v>55610.019905661611</v>
      </c>
      <c r="K72" s="153">
        <f t="shared" si="39"/>
        <v>2277228.8649202306</v>
      </c>
      <c r="L72" s="153">
        <f t="shared" si="40"/>
        <v>10468.695515048488</v>
      </c>
      <c r="M72" s="153">
        <f t="shared" si="41"/>
        <v>2370475.3865441433</v>
      </c>
    </row>
    <row r="73" spans="1:13" x14ac:dyDescent="0.2">
      <c r="A73" s="13"/>
      <c r="C73" s="13">
        <f t="shared" si="37"/>
        <v>8</v>
      </c>
      <c r="D73" s="414">
        <v>5.45E-2</v>
      </c>
      <c r="E73" s="415">
        <f t="shared" si="38"/>
        <v>43617</v>
      </c>
      <c r="F73" s="97">
        <v>0</v>
      </c>
      <c r="G73" s="97"/>
      <c r="H73" s="50">
        <f>H54</f>
        <v>56958.027213569047</v>
      </c>
      <c r="I73" s="313">
        <f>$I$72</f>
        <v>0.95110259576461254</v>
      </c>
      <c r="J73" s="21">
        <f t="shared" si="33"/>
        <v>54172.927532456961</v>
      </c>
      <c r="K73" s="153">
        <f t="shared" si="39"/>
        <v>2223055.9373877738</v>
      </c>
      <c r="L73" s="153">
        <f t="shared" si="40"/>
        <v>10219.396738574427</v>
      </c>
      <c r="M73" s="153">
        <f t="shared" si="41"/>
        <v>2323736.7560691484</v>
      </c>
    </row>
    <row r="74" spans="1:13" x14ac:dyDescent="0.2">
      <c r="A74" s="13"/>
      <c r="C74" s="13">
        <f t="shared" si="37"/>
        <v>9</v>
      </c>
      <c r="D74" s="414">
        <v>5.5E-2</v>
      </c>
      <c r="E74" s="415">
        <f t="shared" si="38"/>
        <v>43647</v>
      </c>
      <c r="F74" s="97">
        <v>0</v>
      </c>
      <c r="G74" s="97"/>
      <c r="H74" s="50">
        <f>I54</f>
        <v>59662.754732109883</v>
      </c>
      <c r="I74" s="313">
        <f t="shared" ref="I74:I79" si="42">$I$72</f>
        <v>0.95110259576461254</v>
      </c>
      <c r="J74" s="21">
        <f t="shared" si="33"/>
        <v>56745.400896177132</v>
      </c>
      <c r="K74" s="153">
        <f t="shared" si="39"/>
        <v>2166310.5364915966</v>
      </c>
      <c r="L74" s="153">
        <f t="shared" si="40"/>
        <v>10058.964835973558</v>
      </c>
      <c r="M74" s="153">
        <f t="shared" si="41"/>
        <v>2274132.9661730118</v>
      </c>
    </row>
    <row r="75" spans="1:13" x14ac:dyDescent="0.2">
      <c r="A75" s="13"/>
      <c r="C75" s="13">
        <f t="shared" si="37"/>
        <v>10</v>
      </c>
      <c r="D75" s="414">
        <v>5.5E-2</v>
      </c>
      <c r="E75" s="415">
        <f t="shared" si="38"/>
        <v>43678</v>
      </c>
      <c r="F75" s="97">
        <v>0</v>
      </c>
      <c r="G75" s="97"/>
      <c r="H75" s="50">
        <f>J54</f>
        <v>65453.608708024745</v>
      </c>
      <c r="I75" s="313">
        <f t="shared" si="42"/>
        <v>0.95110259576461254</v>
      </c>
      <c r="J75" s="21">
        <f t="shared" si="33"/>
        <v>62253.097144363579</v>
      </c>
      <c r="K75" s="153">
        <f t="shared" si="39"/>
        <v>2104057.4393472332</v>
      </c>
      <c r="L75" s="153">
        <f t="shared" si="40"/>
        <v>9786.2599446306522</v>
      </c>
      <c r="M75" s="153">
        <f t="shared" si="41"/>
        <v>2218465.6174096176</v>
      </c>
    </row>
    <row r="76" spans="1:13" x14ac:dyDescent="0.2">
      <c r="A76" s="13"/>
      <c r="C76" s="13">
        <f t="shared" si="37"/>
        <v>11</v>
      </c>
      <c r="D76" s="414">
        <v>5.5E-2</v>
      </c>
      <c r="E76" s="415">
        <f t="shared" si="38"/>
        <v>43709</v>
      </c>
      <c r="F76" s="97">
        <v>0</v>
      </c>
      <c r="G76" s="97"/>
      <c r="H76" s="50">
        <f>K54</f>
        <v>58933.110632796641</v>
      </c>
      <c r="I76" s="313">
        <f t="shared" si="42"/>
        <v>0.95110259576461254</v>
      </c>
      <c r="J76" s="21">
        <f t="shared" si="33"/>
        <v>56051.43449933597</v>
      </c>
      <c r="K76" s="153">
        <f t="shared" si="39"/>
        <v>2048006.0048478972</v>
      </c>
      <c r="L76" s="153">
        <f t="shared" si="40"/>
        <v>9515.1453929471736</v>
      </c>
      <c r="M76" s="153">
        <f t="shared" si="41"/>
        <v>2169047.6521697682</v>
      </c>
    </row>
    <row r="77" spans="1:13" x14ac:dyDescent="0.2">
      <c r="A77" s="13"/>
      <c r="C77" s="13">
        <f t="shared" si="37"/>
        <v>12</v>
      </c>
      <c r="D77" s="414">
        <v>5.4199999999999998E-2</v>
      </c>
      <c r="E77" s="415">
        <f t="shared" si="38"/>
        <v>43739</v>
      </c>
      <c r="F77" s="97">
        <v>0</v>
      </c>
      <c r="G77" s="97"/>
      <c r="H77" s="50">
        <f>L54</f>
        <v>59312.465303631419</v>
      </c>
      <c r="I77" s="313">
        <f t="shared" si="42"/>
        <v>0.95110259576461254</v>
      </c>
      <c r="J77" s="21">
        <f t="shared" si="33"/>
        <v>56412.239711482362</v>
      </c>
      <c r="K77" s="153">
        <f t="shared" si="39"/>
        <v>1991593.7651364149</v>
      </c>
      <c r="L77" s="153">
        <f t="shared" si="40"/>
        <v>9122.7628138812379</v>
      </c>
      <c r="M77" s="153">
        <f t="shared" si="41"/>
        <v>2118857.9496800178</v>
      </c>
    </row>
    <row r="78" spans="1:13" x14ac:dyDescent="0.2">
      <c r="A78" s="13"/>
      <c r="C78" s="13">
        <f t="shared" si="37"/>
        <v>13</v>
      </c>
      <c r="D78" s="414">
        <v>5.4199999999999998E-2</v>
      </c>
      <c r="E78" s="415">
        <f t="shared" si="38"/>
        <v>43770</v>
      </c>
      <c r="F78" s="97">
        <v>0</v>
      </c>
      <c r="G78" s="97"/>
      <c r="H78" s="50">
        <f>M54</f>
        <v>60179.538492006453</v>
      </c>
      <c r="I78" s="313">
        <f t="shared" si="42"/>
        <v>0.95110259576461254</v>
      </c>
      <c r="J78" s="21">
        <f t="shared" si="33"/>
        <v>57236.915271663755</v>
      </c>
      <c r="K78" s="153">
        <f t="shared" si="39"/>
        <v>1934356.8498647511</v>
      </c>
      <c r="L78" s="153">
        <f t="shared" si="40"/>
        <v>8866.1051388776341</v>
      </c>
      <c r="M78" s="153">
        <f t="shared" si="41"/>
        <v>2067544.5163268889</v>
      </c>
    </row>
    <row r="79" spans="1:13" x14ac:dyDescent="0.2">
      <c r="A79" s="13"/>
      <c r="C79" s="13">
        <f t="shared" si="37"/>
        <v>14</v>
      </c>
      <c r="D79" s="414">
        <v>5.4199999999999998E-2</v>
      </c>
      <c r="E79" s="415">
        <f t="shared" si="38"/>
        <v>43800</v>
      </c>
      <c r="F79" s="97">
        <v>0</v>
      </c>
      <c r="G79" s="97"/>
      <c r="H79" s="50">
        <f>N54</f>
        <v>61213.248816685009</v>
      </c>
      <c r="I79" s="313">
        <f t="shared" si="42"/>
        <v>0.95110259576461254</v>
      </c>
      <c r="J79" s="21">
        <f t="shared" si="33"/>
        <v>58220.079844734209</v>
      </c>
      <c r="K79" s="153">
        <f t="shared" si="39"/>
        <v>1876136.7700200169</v>
      </c>
      <c r="L79" s="153">
        <f t="shared" si="40"/>
        <v>8605.364758239768</v>
      </c>
      <c r="M79" s="153">
        <f t="shared" si="41"/>
        <v>2014936.6322684437</v>
      </c>
    </row>
    <row r="80" spans="1:13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</sheetData>
  <printOptions horizontalCentered="1"/>
  <pageMargins left="0.45" right="0.45" top="0.75" bottom="0.75" header="0.3" footer="0.3"/>
  <pageSetup scale="53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2" tint="-9.9978637043366805E-2"/>
    <pageSetUpPr fitToPage="1"/>
  </sheetPr>
  <dimension ref="A1:N73"/>
  <sheetViews>
    <sheetView zoomScaleNormal="100" workbookViewId="0">
      <pane xSplit="2" ySplit="6" topLeftCell="C7" activePane="bottomRight" state="frozen"/>
      <selection activeCell="J45" sqref="J45"/>
      <selection pane="topRight" activeCell="J45" sqref="J45"/>
      <selection pane="bottomLeft" activeCell="J45" sqref="J45"/>
      <selection pane="bottomRight" activeCell="G26" sqref="G26"/>
    </sheetView>
  </sheetViews>
  <sheetFormatPr defaultColWidth="9.140625" defaultRowHeight="11.25" x14ac:dyDescent="0.2"/>
  <cols>
    <col min="1" max="1" width="5.5703125" style="12" bestFit="1" customWidth="1"/>
    <col min="2" max="2" width="41" style="12" customWidth="1"/>
    <col min="3" max="7" width="9.85546875" style="12" bestFit="1" customWidth="1"/>
    <col min="8" max="14" width="9.5703125" style="12" bestFit="1" customWidth="1"/>
    <col min="15" max="16384" width="9.140625" style="12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x14ac:dyDescent="0.2">
      <c r="A3" s="100" t="s">
        <v>362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x14ac:dyDescent="0.2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ht="25.5" customHeight="1" x14ac:dyDescent="0.2">
      <c r="A6" s="230" t="s">
        <v>58</v>
      </c>
      <c r="B6" s="194"/>
      <c r="C6" s="327">
        <f>'Schedule 7'!C6</f>
        <v>43496</v>
      </c>
      <c r="D6" s="195">
        <f t="shared" ref="D6:N6" si="0">EDATE(C6,1)</f>
        <v>43524</v>
      </c>
      <c r="E6" s="195">
        <f t="shared" si="0"/>
        <v>43552</v>
      </c>
      <c r="F6" s="195">
        <f t="shared" si="0"/>
        <v>43583</v>
      </c>
      <c r="G6" s="195">
        <f t="shared" si="0"/>
        <v>43613</v>
      </c>
      <c r="H6" s="195">
        <f t="shared" si="0"/>
        <v>43644</v>
      </c>
      <c r="I6" s="195">
        <f t="shared" si="0"/>
        <v>43674</v>
      </c>
      <c r="J6" s="195">
        <f t="shared" si="0"/>
        <v>43705</v>
      </c>
      <c r="K6" s="195">
        <f t="shared" si="0"/>
        <v>43736</v>
      </c>
      <c r="L6" s="195">
        <f t="shared" si="0"/>
        <v>43766</v>
      </c>
      <c r="M6" s="195">
        <f t="shared" si="0"/>
        <v>43797</v>
      </c>
      <c r="N6" s="195">
        <f t="shared" si="0"/>
        <v>43827</v>
      </c>
    </row>
    <row r="7" spans="1:14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13">
        <v>1</v>
      </c>
      <c r="B8" s="232" t="s">
        <v>323</v>
      </c>
      <c r="C8" s="233">
        <v>50024103.081</v>
      </c>
      <c r="D8" s="233">
        <v>61665639.193000004</v>
      </c>
      <c r="E8" s="233">
        <v>58683719.093999997</v>
      </c>
      <c r="F8" s="233">
        <v>45471582.415000007</v>
      </c>
      <c r="G8" s="233">
        <v>48466336</v>
      </c>
      <c r="H8" s="233">
        <v>49004418.203999996</v>
      </c>
      <c r="I8" s="233">
        <v>60351252.932000004</v>
      </c>
      <c r="J8" s="233">
        <v>65558862.494000003</v>
      </c>
      <c r="K8" s="233">
        <v>46201917.615999997</v>
      </c>
      <c r="L8" s="233">
        <v>48288844.316</v>
      </c>
      <c r="M8" s="233">
        <v>76672847.453000009</v>
      </c>
      <c r="N8" s="233">
        <v>31518891.350999996</v>
      </c>
    </row>
    <row r="9" spans="1:14" x14ac:dyDescent="0.2">
      <c r="A9" s="13">
        <f>A8+1</f>
        <v>2</v>
      </c>
      <c r="C9" s="192"/>
      <c r="D9" s="192"/>
      <c r="E9" s="192"/>
      <c r="F9" s="192"/>
    </row>
    <row r="10" spans="1:14" x14ac:dyDescent="0.2">
      <c r="A10" s="13">
        <f t="shared" ref="A10:A28" si="1">A9+1</f>
        <v>3</v>
      </c>
      <c r="B10" s="232" t="s">
        <v>324</v>
      </c>
      <c r="C10" s="233">
        <v>0</v>
      </c>
      <c r="D10" s="233">
        <v>0</v>
      </c>
      <c r="E10" s="233">
        <v>-6446202.4659999982</v>
      </c>
      <c r="F10" s="233">
        <v>4876529.1730000004</v>
      </c>
      <c r="G10" s="233">
        <v>1821240.3029999956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13">
        <f t="shared" si="1"/>
        <v>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">
      <c r="A12" s="13">
        <f t="shared" si="1"/>
        <v>5</v>
      </c>
      <c r="B12" s="12" t="s">
        <v>335</v>
      </c>
      <c r="C12" s="329">
        <v>9.9700000000000006</v>
      </c>
      <c r="D12" s="329">
        <v>7.45</v>
      </c>
      <c r="E12" s="329">
        <v>4.87</v>
      </c>
      <c r="F12" s="329">
        <v>2.69</v>
      </c>
      <c r="G12" s="329">
        <v>1.47</v>
      </c>
      <c r="H12" s="334">
        <v>0</v>
      </c>
      <c r="I12" s="334">
        <v>0</v>
      </c>
      <c r="J12" s="334">
        <v>0</v>
      </c>
      <c r="K12" s="334">
        <v>0</v>
      </c>
      <c r="L12" s="334">
        <v>0</v>
      </c>
      <c r="M12" s="334">
        <v>0</v>
      </c>
      <c r="N12" s="334">
        <v>0</v>
      </c>
    </row>
    <row r="13" spans="1:14" x14ac:dyDescent="0.2">
      <c r="A13" s="13">
        <f t="shared" si="1"/>
        <v>6</v>
      </c>
    </row>
    <row r="14" spans="1:14" x14ac:dyDescent="0.2">
      <c r="A14" s="13">
        <f t="shared" si="1"/>
        <v>7</v>
      </c>
      <c r="B14" s="235" t="s">
        <v>327</v>
      </c>
      <c r="C14" s="237">
        <v>1.1E-5</v>
      </c>
      <c r="D14" s="237">
        <f>$C$14</f>
        <v>1.1E-5</v>
      </c>
      <c r="E14" s="237">
        <f t="shared" ref="E14:F14" si="2">$C$14</f>
        <v>1.1E-5</v>
      </c>
      <c r="F14" s="237">
        <f t="shared" si="2"/>
        <v>1.1E-5</v>
      </c>
      <c r="G14" s="236">
        <v>0</v>
      </c>
      <c r="H14" s="238">
        <f t="shared" ref="H14:N14" si="3">$G$14</f>
        <v>0</v>
      </c>
      <c r="I14" s="238">
        <f t="shared" si="3"/>
        <v>0</v>
      </c>
      <c r="J14" s="238">
        <f t="shared" si="3"/>
        <v>0</v>
      </c>
      <c r="K14" s="238">
        <f t="shared" si="3"/>
        <v>0</v>
      </c>
      <c r="L14" s="238">
        <f t="shared" si="3"/>
        <v>0</v>
      </c>
      <c r="M14" s="238">
        <f t="shared" si="3"/>
        <v>0</v>
      </c>
      <c r="N14" s="238">
        <f t="shared" si="3"/>
        <v>0</v>
      </c>
    </row>
    <row r="15" spans="1:14" x14ac:dyDescent="0.2">
      <c r="A15" s="13">
        <f t="shared" si="1"/>
        <v>8</v>
      </c>
      <c r="C15" s="52"/>
      <c r="D15" s="52"/>
      <c r="E15" s="52"/>
      <c r="F15" s="52"/>
      <c r="G15" s="234"/>
      <c r="H15" s="234"/>
      <c r="I15" s="234"/>
      <c r="J15" s="234"/>
      <c r="K15" s="234"/>
      <c r="L15" s="234"/>
      <c r="M15" s="234"/>
      <c r="N15" s="234"/>
    </row>
    <row r="16" spans="1:14" x14ac:dyDescent="0.2">
      <c r="A16" s="13">
        <f t="shared" si="1"/>
        <v>9</v>
      </c>
      <c r="B16" s="235" t="s">
        <v>337</v>
      </c>
      <c r="C16" s="237">
        <f>$C$14</f>
        <v>1.1E-5</v>
      </c>
      <c r="D16" s="237">
        <f>$C$16</f>
        <v>1.1E-5</v>
      </c>
      <c r="E16" s="237">
        <f t="shared" ref="E16:N16" si="4">$C$16</f>
        <v>1.1E-5</v>
      </c>
      <c r="F16" s="237">
        <f t="shared" si="4"/>
        <v>1.1E-5</v>
      </c>
      <c r="G16" s="237">
        <f t="shared" si="4"/>
        <v>1.1E-5</v>
      </c>
      <c r="H16" s="237">
        <f t="shared" si="4"/>
        <v>1.1E-5</v>
      </c>
      <c r="I16" s="237">
        <f t="shared" si="4"/>
        <v>1.1E-5</v>
      </c>
      <c r="J16" s="237">
        <f t="shared" si="4"/>
        <v>1.1E-5</v>
      </c>
      <c r="K16" s="237">
        <f t="shared" si="4"/>
        <v>1.1E-5</v>
      </c>
      <c r="L16" s="237">
        <f t="shared" si="4"/>
        <v>1.1E-5</v>
      </c>
      <c r="M16" s="237">
        <f t="shared" si="4"/>
        <v>1.1E-5</v>
      </c>
      <c r="N16" s="237">
        <f t="shared" si="4"/>
        <v>1.1E-5</v>
      </c>
    </row>
    <row r="17" spans="1:14" x14ac:dyDescent="0.2">
      <c r="A17" s="13">
        <f t="shared" si="1"/>
        <v>10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13">
        <f t="shared" si="1"/>
        <v>11</v>
      </c>
      <c r="B18" s="12" t="s">
        <v>176</v>
      </c>
      <c r="C18" s="21">
        <f t="shared" ref="C18:N18" si="5">(C8*C14)+(C10*C16)</f>
        <v>550.265133891</v>
      </c>
      <c r="D18" s="21">
        <f t="shared" si="5"/>
        <v>678.32203112299999</v>
      </c>
      <c r="E18" s="21">
        <f t="shared" si="5"/>
        <v>574.61268290800001</v>
      </c>
      <c r="F18" s="21">
        <f t="shared" si="5"/>
        <v>553.82922746800011</v>
      </c>
      <c r="G18" s="21">
        <f>(G8*G14)+(G10*G16)</f>
        <v>20.033643332999951</v>
      </c>
      <c r="H18" s="21">
        <f t="shared" si="5"/>
        <v>0</v>
      </c>
      <c r="I18" s="21">
        <f t="shared" si="5"/>
        <v>0</v>
      </c>
      <c r="J18" s="21">
        <f t="shared" si="5"/>
        <v>0</v>
      </c>
      <c r="K18" s="21">
        <f t="shared" si="5"/>
        <v>0</v>
      </c>
      <c r="L18" s="21">
        <f t="shared" si="5"/>
        <v>0</v>
      </c>
      <c r="M18" s="21">
        <f t="shared" si="5"/>
        <v>0</v>
      </c>
      <c r="N18" s="21">
        <f t="shared" si="5"/>
        <v>0</v>
      </c>
    </row>
    <row r="19" spans="1:14" x14ac:dyDescent="0.2">
      <c r="A19" s="13">
        <f t="shared" si="1"/>
        <v>12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">
      <c r="A20" s="13">
        <f t="shared" si="1"/>
        <v>13</v>
      </c>
      <c r="B20" s="239" t="s">
        <v>405</v>
      </c>
      <c r="C20" s="240"/>
      <c r="D20" s="240"/>
      <c r="E20" s="330">
        <v>0.95238599999999995</v>
      </c>
      <c r="F20" s="240">
        <f t="shared" ref="F20:N20" si="6">$E$20</f>
        <v>0.95238599999999995</v>
      </c>
      <c r="G20" s="240">
        <f t="shared" si="6"/>
        <v>0.95238599999999995</v>
      </c>
      <c r="H20" s="240">
        <f t="shared" si="6"/>
        <v>0.95238599999999995</v>
      </c>
      <c r="I20" s="240">
        <f t="shared" si="6"/>
        <v>0.95238599999999995</v>
      </c>
      <c r="J20" s="240">
        <f t="shared" si="6"/>
        <v>0.95238599999999995</v>
      </c>
      <c r="K20" s="240">
        <f t="shared" si="6"/>
        <v>0.95238599999999995</v>
      </c>
      <c r="L20" s="240">
        <f t="shared" si="6"/>
        <v>0.95238599999999995</v>
      </c>
      <c r="M20" s="240">
        <f t="shared" si="6"/>
        <v>0.95238599999999995</v>
      </c>
      <c r="N20" s="240">
        <f t="shared" si="6"/>
        <v>0.95238599999999995</v>
      </c>
    </row>
    <row r="21" spans="1:14" x14ac:dyDescent="0.2">
      <c r="A21" s="13">
        <f t="shared" si="1"/>
        <v>14</v>
      </c>
      <c r="C21" s="53"/>
      <c r="D21" s="53"/>
      <c r="E21" s="53"/>
      <c r="F21" s="53"/>
      <c r="G21" s="241"/>
      <c r="H21" s="241"/>
      <c r="I21" s="241"/>
      <c r="J21" s="241"/>
      <c r="K21" s="241"/>
      <c r="L21" s="241"/>
      <c r="M21" s="241"/>
      <c r="N21" s="241"/>
    </row>
    <row r="22" spans="1:14" x14ac:dyDescent="0.2">
      <c r="A22" s="13">
        <f t="shared" si="1"/>
        <v>15</v>
      </c>
      <c r="B22" s="239" t="s">
        <v>340</v>
      </c>
      <c r="C22" s="330">
        <v>0.95238599999999995</v>
      </c>
      <c r="D22" s="240">
        <f>$C$22</f>
        <v>0.95238599999999995</v>
      </c>
      <c r="E22" s="240"/>
      <c r="F22" s="240"/>
      <c r="G22" s="240"/>
      <c r="H22" s="240"/>
      <c r="I22" s="240"/>
      <c r="J22" s="240"/>
      <c r="K22" s="240"/>
      <c r="L22" s="240"/>
      <c r="M22" s="240"/>
      <c r="N22" s="240"/>
    </row>
    <row r="23" spans="1:14" x14ac:dyDescent="0.2">
      <c r="A23" s="13">
        <f t="shared" si="1"/>
        <v>16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2" thickBot="1" x14ac:dyDescent="0.25">
      <c r="A24" s="13">
        <f t="shared" si="1"/>
        <v>17</v>
      </c>
      <c r="B24" s="12" t="s">
        <v>342</v>
      </c>
      <c r="C24" s="242">
        <f t="shared" ref="C24:D24" si="7">ROUND((C18*C22),2)</f>
        <v>524.05999999999995</v>
      </c>
      <c r="D24" s="242">
        <f t="shared" si="7"/>
        <v>646.02</v>
      </c>
      <c r="E24" s="242">
        <f>ROUND((E18*E20),2)</f>
        <v>547.25</v>
      </c>
      <c r="F24" s="242">
        <f t="shared" ref="F24" si="8">ROUND((F18*F20),2)</f>
        <v>527.46</v>
      </c>
      <c r="G24" s="242">
        <f>ROUND((G18*G20),2)</f>
        <v>19.079999999999998</v>
      </c>
      <c r="H24" s="337">
        <v>0</v>
      </c>
      <c r="I24" s="337">
        <v>0</v>
      </c>
      <c r="J24" s="337">
        <v>0</v>
      </c>
      <c r="K24" s="337">
        <v>0</v>
      </c>
      <c r="L24" s="337">
        <v>0</v>
      </c>
      <c r="M24" s="337">
        <v>0</v>
      </c>
      <c r="N24" s="337">
        <v>0</v>
      </c>
    </row>
    <row r="25" spans="1:14" x14ac:dyDescent="0.2">
      <c r="A25" s="13">
        <f t="shared" si="1"/>
        <v>18</v>
      </c>
    </row>
    <row r="26" spans="1:14" s="232" customFormat="1" x14ac:dyDescent="0.2">
      <c r="A26" s="13">
        <f t="shared" si="1"/>
        <v>19</v>
      </c>
      <c r="B26" s="232" t="s">
        <v>352</v>
      </c>
    </row>
    <row r="27" spans="1:14" s="235" customFormat="1" x14ac:dyDescent="0.2">
      <c r="A27" s="13">
        <f t="shared" si="1"/>
        <v>20</v>
      </c>
      <c r="B27" s="235" t="s">
        <v>344</v>
      </c>
    </row>
    <row r="28" spans="1:14" s="239" customFormat="1" x14ac:dyDescent="0.2">
      <c r="A28" s="13">
        <f t="shared" si="1"/>
        <v>21</v>
      </c>
      <c r="B28" s="239" t="s">
        <v>345</v>
      </c>
    </row>
    <row r="29" spans="1:14" x14ac:dyDescent="0.2">
      <c r="A29" s="243"/>
    </row>
    <row r="30" spans="1:14" x14ac:dyDescent="0.2">
      <c r="A30" s="13"/>
      <c r="B30" s="335" t="s">
        <v>406</v>
      </c>
      <c r="C30" s="336"/>
      <c r="D30" s="336"/>
      <c r="E30" s="336"/>
      <c r="F30" s="336"/>
      <c r="G30" s="336"/>
      <c r="H30" s="336"/>
      <c r="I30" s="336"/>
      <c r="J30" s="336"/>
      <c r="K30" s="336"/>
    </row>
    <row r="31" spans="1:14" x14ac:dyDescent="0.2">
      <c r="A31" s="13"/>
      <c r="H31" s="21"/>
    </row>
    <row r="32" spans="1:1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</sheetData>
  <printOptions horizontalCentered="1"/>
  <pageMargins left="0.45" right="0.45" top="0.75" bottom="0.75" header="0.3" footer="0.3"/>
  <pageSetup scale="79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39"/>
  <sheetViews>
    <sheetView zoomScaleNormal="100" workbookViewId="0">
      <selection activeCell="A3" sqref="A3:G3"/>
    </sheetView>
  </sheetViews>
  <sheetFormatPr defaultColWidth="9.140625" defaultRowHeight="11.25" x14ac:dyDescent="0.2"/>
  <cols>
    <col min="1" max="1" width="4.28515625" style="87" bestFit="1" customWidth="1"/>
    <col min="2" max="2" width="26.85546875" style="87" bestFit="1" customWidth="1"/>
    <col min="3" max="3" width="11.5703125" style="87" bestFit="1" customWidth="1"/>
    <col min="4" max="4" width="1.28515625" style="87" customWidth="1"/>
    <col min="5" max="5" width="5.140625" style="87" customWidth="1"/>
    <col min="6" max="6" width="26.85546875" style="87" bestFit="1" customWidth="1"/>
    <col min="7" max="7" width="15" style="87" bestFit="1" customWidth="1"/>
    <col min="8" max="16384" width="9.140625" style="87"/>
  </cols>
  <sheetData>
    <row r="1" spans="1:7" ht="15" x14ac:dyDescent="0.25">
      <c r="A1" s="554" t="s">
        <v>0</v>
      </c>
      <c r="B1" s="554"/>
      <c r="C1" s="554"/>
      <c r="D1" s="555"/>
      <c r="E1" s="555"/>
      <c r="F1" s="555"/>
      <c r="G1" s="555"/>
    </row>
    <row r="2" spans="1:7" ht="15" x14ac:dyDescent="0.25">
      <c r="A2" s="580" t="s">
        <v>1</v>
      </c>
      <c r="B2" s="580"/>
      <c r="C2" s="580"/>
      <c r="D2" s="555"/>
      <c r="E2" s="555"/>
      <c r="F2" s="555"/>
      <c r="G2" s="555"/>
    </row>
    <row r="3" spans="1:7" ht="15" x14ac:dyDescent="0.25">
      <c r="A3" s="554" t="s">
        <v>153</v>
      </c>
      <c r="B3" s="554"/>
      <c r="C3" s="554"/>
      <c r="D3" s="555"/>
      <c r="E3" s="555"/>
      <c r="F3" s="555"/>
      <c r="G3" s="555"/>
    </row>
    <row r="4" spans="1:7" ht="15" x14ac:dyDescent="0.25">
      <c r="A4" s="556" t="str">
        <f>'Delivery Rate Change Calc'!A4:H4</f>
        <v>Proposed Effective May 1, 2020</v>
      </c>
      <c r="B4" s="556"/>
      <c r="C4" s="556"/>
      <c r="D4" s="557"/>
      <c r="E4" s="557"/>
      <c r="F4" s="557"/>
      <c r="G4" s="557"/>
    </row>
    <row r="5" spans="1:7" x14ac:dyDescent="0.2">
      <c r="A5" s="551"/>
      <c r="B5" s="551"/>
      <c r="C5" s="551"/>
    </row>
    <row r="6" spans="1:7" x14ac:dyDescent="0.2">
      <c r="A6" s="12"/>
      <c r="B6" s="12"/>
      <c r="C6" s="322" t="s">
        <v>363</v>
      </c>
      <c r="D6" s="319"/>
      <c r="E6" s="319"/>
      <c r="F6" s="319"/>
      <c r="G6" s="323" t="s">
        <v>95</v>
      </c>
    </row>
    <row r="7" spans="1:7" ht="45" x14ac:dyDescent="0.2">
      <c r="A7" s="33" t="s">
        <v>58</v>
      </c>
      <c r="B7" s="11"/>
      <c r="C7" s="226" t="s">
        <v>425</v>
      </c>
      <c r="E7" s="33" t="s">
        <v>58</v>
      </c>
      <c r="F7" s="11"/>
      <c r="G7" s="226" t="s">
        <v>425</v>
      </c>
    </row>
    <row r="8" spans="1:7" x14ac:dyDescent="0.2">
      <c r="A8" s="12"/>
      <c r="B8" s="13" t="s">
        <v>9</v>
      </c>
      <c r="C8" s="13" t="s">
        <v>10</v>
      </c>
      <c r="E8" s="12"/>
      <c r="F8" s="13" t="s">
        <v>11</v>
      </c>
      <c r="G8" s="13" t="s">
        <v>12</v>
      </c>
    </row>
    <row r="9" spans="1:7" x14ac:dyDescent="0.2">
      <c r="A9" s="13">
        <v>1</v>
      </c>
      <c r="B9" s="14"/>
      <c r="C9" s="12"/>
      <c r="E9" s="13">
        <v>1</v>
      </c>
      <c r="F9" s="14"/>
      <c r="G9" s="12"/>
    </row>
    <row r="10" spans="1:7" x14ac:dyDescent="0.2">
      <c r="A10" s="13">
        <f t="shared" ref="A10:A36" si="0">A9+1</f>
        <v>2</v>
      </c>
      <c r="B10" s="197" t="s">
        <v>81</v>
      </c>
      <c r="C10" s="12"/>
      <c r="E10" s="13">
        <f t="shared" ref="E10:E36" si="1">E9+1</f>
        <v>2</v>
      </c>
      <c r="F10" s="197" t="s">
        <v>81</v>
      </c>
      <c r="G10" s="12"/>
    </row>
    <row r="11" spans="1:7" x14ac:dyDescent="0.2">
      <c r="A11" s="13">
        <f t="shared" si="0"/>
        <v>3</v>
      </c>
      <c r="B11" s="12" t="s">
        <v>82</v>
      </c>
      <c r="C11" s="198">
        <f>'2019 Average Cust Counts'!N11</f>
        <v>1025021.75</v>
      </c>
      <c r="E11" s="13">
        <f t="shared" si="1"/>
        <v>3</v>
      </c>
      <c r="F11" s="12" t="s">
        <v>82</v>
      </c>
      <c r="G11" s="198"/>
    </row>
    <row r="12" spans="1:7" x14ac:dyDescent="0.2">
      <c r="A12" s="13">
        <f t="shared" si="0"/>
        <v>4</v>
      </c>
      <c r="B12" s="12" t="s">
        <v>83</v>
      </c>
      <c r="C12" s="198">
        <f>'2019 Average Cust Counts'!N12</f>
        <v>122527.41666666667</v>
      </c>
      <c r="E12" s="13">
        <f t="shared" si="1"/>
        <v>4</v>
      </c>
      <c r="F12" s="12" t="s">
        <v>83</v>
      </c>
      <c r="G12" s="198"/>
    </row>
    <row r="13" spans="1:7" x14ac:dyDescent="0.2">
      <c r="A13" s="13">
        <f t="shared" si="0"/>
        <v>5</v>
      </c>
      <c r="B13" s="12" t="s">
        <v>359</v>
      </c>
      <c r="C13" s="198">
        <f>'2019 Average Cust Counts'!N13</f>
        <v>8507.5</v>
      </c>
      <c r="E13" s="13">
        <f t="shared" si="1"/>
        <v>5</v>
      </c>
      <c r="F13" s="12" t="s">
        <v>359</v>
      </c>
      <c r="G13" s="198"/>
    </row>
    <row r="14" spans="1:7" x14ac:dyDescent="0.2">
      <c r="A14" s="13">
        <f t="shared" si="0"/>
        <v>6</v>
      </c>
      <c r="B14" s="344" t="s">
        <v>433</v>
      </c>
      <c r="C14" s="198">
        <f>'2019 Average Cust Counts'!N14</f>
        <v>122.41666666666667</v>
      </c>
      <c r="E14" s="13">
        <f t="shared" si="1"/>
        <v>6</v>
      </c>
      <c r="F14" s="12" t="s">
        <v>360</v>
      </c>
      <c r="G14" s="198"/>
    </row>
    <row r="15" spans="1:7" x14ac:dyDescent="0.2">
      <c r="A15" s="13">
        <f t="shared" si="0"/>
        <v>7</v>
      </c>
      <c r="B15" s="12" t="s">
        <v>154</v>
      </c>
      <c r="C15" s="198">
        <f>'2019 Average Cust Counts'!N15</f>
        <v>824.58333333333337</v>
      </c>
      <c r="E15" s="13">
        <f t="shared" si="1"/>
        <v>7</v>
      </c>
      <c r="F15" s="12" t="s">
        <v>154</v>
      </c>
      <c r="G15" s="198"/>
    </row>
    <row r="16" spans="1:7" x14ac:dyDescent="0.2">
      <c r="A16" s="13">
        <f t="shared" si="0"/>
        <v>8</v>
      </c>
      <c r="B16" s="12" t="s">
        <v>155</v>
      </c>
      <c r="C16" s="198">
        <f>'2019 Average Cust Counts'!N16</f>
        <v>481.66666666666669</v>
      </c>
      <c r="E16" s="13">
        <f t="shared" si="1"/>
        <v>8</v>
      </c>
      <c r="F16" s="12" t="s">
        <v>155</v>
      </c>
      <c r="G16" s="198"/>
    </row>
    <row r="17" spans="1:10" x14ac:dyDescent="0.2">
      <c r="A17" s="13">
        <f t="shared" si="0"/>
        <v>9</v>
      </c>
      <c r="B17" s="12" t="s">
        <v>216</v>
      </c>
      <c r="C17" s="198">
        <f>'2019 Average Cust Counts'!N17</f>
        <v>25</v>
      </c>
      <c r="E17" s="13">
        <f t="shared" si="1"/>
        <v>9</v>
      </c>
      <c r="F17" s="12" t="s">
        <v>216</v>
      </c>
      <c r="G17" s="198"/>
    </row>
    <row r="18" spans="1:10" x14ac:dyDescent="0.2">
      <c r="A18" s="13">
        <f t="shared" si="0"/>
        <v>10</v>
      </c>
      <c r="B18" s="12"/>
      <c r="C18" s="44"/>
      <c r="E18" s="13">
        <f t="shared" si="1"/>
        <v>10</v>
      </c>
      <c r="F18" s="12"/>
      <c r="G18" s="44"/>
    </row>
    <row r="19" spans="1:10" x14ac:dyDescent="0.2">
      <c r="A19" s="13">
        <f t="shared" si="0"/>
        <v>11</v>
      </c>
      <c r="B19" s="199" t="s">
        <v>156</v>
      </c>
      <c r="C19" s="44"/>
      <c r="E19" s="13">
        <f t="shared" si="1"/>
        <v>11</v>
      </c>
      <c r="F19" s="199" t="s">
        <v>393</v>
      </c>
      <c r="G19" s="44"/>
    </row>
    <row r="20" spans="1:10" x14ac:dyDescent="0.2">
      <c r="A20" s="13">
        <f t="shared" si="0"/>
        <v>12</v>
      </c>
      <c r="B20" s="12" t="s">
        <v>82</v>
      </c>
      <c r="C20" s="22">
        <v>422.79903419107961</v>
      </c>
      <c r="E20" s="13">
        <f t="shared" si="1"/>
        <v>12</v>
      </c>
      <c r="F20" s="12" t="s">
        <v>82</v>
      </c>
      <c r="G20" s="22">
        <v>303131071.42586261</v>
      </c>
      <c r="J20" s="362"/>
    </row>
    <row r="21" spans="1:10" x14ac:dyDescent="0.2">
      <c r="A21" s="13">
        <f t="shared" si="0"/>
        <v>13</v>
      </c>
      <c r="B21" s="12" t="s">
        <v>83</v>
      </c>
      <c r="C21" s="22">
        <v>841.37013152797488</v>
      </c>
      <c r="E21" s="13">
        <f t="shared" si="1"/>
        <v>13</v>
      </c>
      <c r="F21" s="12" t="s">
        <v>83</v>
      </c>
      <c r="G21" s="22">
        <v>74333348.827193618</v>
      </c>
      <c r="J21" s="362"/>
    </row>
    <row r="22" spans="1:10" x14ac:dyDescent="0.2">
      <c r="A22" s="13">
        <f t="shared" si="0"/>
        <v>14</v>
      </c>
      <c r="B22" s="12" t="s">
        <v>359</v>
      </c>
      <c r="C22" s="22">
        <v>12916.640458193306</v>
      </c>
      <c r="E22" s="13">
        <f t="shared" si="1"/>
        <v>14</v>
      </c>
      <c r="F22" s="12" t="s">
        <v>359</v>
      </c>
      <c r="G22" s="22">
        <v>77532169.15873608</v>
      </c>
      <c r="J22" s="362"/>
    </row>
    <row r="23" spans="1:10" x14ac:dyDescent="0.2">
      <c r="A23" s="13">
        <f t="shared" si="0"/>
        <v>15</v>
      </c>
      <c r="B23" s="344" t="s">
        <v>433</v>
      </c>
      <c r="C23" s="22">
        <v>37923.655926070191</v>
      </c>
      <c r="E23" s="13">
        <f t="shared" si="1"/>
        <v>15</v>
      </c>
      <c r="F23" s="344" t="s">
        <v>536</v>
      </c>
      <c r="G23" s="22">
        <v>4385542.8024254199</v>
      </c>
      <c r="J23" s="362"/>
    </row>
    <row r="24" spans="1:10" x14ac:dyDescent="0.2">
      <c r="A24" s="13">
        <f t="shared" si="0"/>
        <v>16</v>
      </c>
      <c r="B24" s="12" t="s">
        <v>154</v>
      </c>
      <c r="C24" s="22">
        <v>56453.406783364</v>
      </c>
      <c r="E24" s="13">
        <f t="shared" si="1"/>
        <v>16</v>
      </c>
      <c r="F24" s="12" t="s">
        <v>154</v>
      </c>
      <c r="G24" s="22">
        <v>48549141.432276778</v>
      </c>
      <c r="J24" s="362"/>
    </row>
    <row r="25" spans="1:10" x14ac:dyDescent="0.2">
      <c r="A25" s="13">
        <f t="shared" si="0"/>
        <v>17</v>
      </c>
      <c r="B25" s="12" t="s">
        <v>155</v>
      </c>
      <c r="C25" s="22">
        <v>72260.034678719589</v>
      </c>
      <c r="E25" s="13">
        <f t="shared" si="1"/>
        <v>17</v>
      </c>
      <c r="F25" s="12" t="s">
        <v>155</v>
      </c>
      <c r="G25" s="22">
        <v>32070142.236704931</v>
      </c>
      <c r="J25" s="362"/>
    </row>
    <row r="26" spans="1:10" x14ac:dyDescent="0.2">
      <c r="A26" s="13">
        <f t="shared" si="0"/>
        <v>18</v>
      </c>
      <c r="B26" s="12" t="s">
        <v>216</v>
      </c>
      <c r="C26" s="63">
        <v>0</v>
      </c>
      <c r="E26" s="13">
        <f t="shared" si="1"/>
        <v>18</v>
      </c>
      <c r="F26" s="12" t="s">
        <v>216</v>
      </c>
      <c r="G26" s="63">
        <v>0</v>
      </c>
      <c r="J26" s="362"/>
    </row>
    <row r="27" spans="1:10" x14ac:dyDescent="0.2">
      <c r="A27" s="13">
        <f t="shared" si="0"/>
        <v>19</v>
      </c>
      <c r="B27" s="12"/>
      <c r="C27" s="22"/>
      <c r="E27" s="13">
        <f t="shared" si="1"/>
        <v>19</v>
      </c>
      <c r="F27" s="12"/>
      <c r="G27" s="22"/>
      <c r="J27" s="362"/>
    </row>
    <row r="28" spans="1:10" x14ac:dyDescent="0.2">
      <c r="A28" s="13">
        <f t="shared" si="0"/>
        <v>20</v>
      </c>
      <c r="B28" s="199" t="s">
        <v>157</v>
      </c>
      <c r="C28" s="12"/>
      <c r="E28" s="13">
        <f t="shared" si="1"/>
        <v>20</v>
      </c>
      <c r="F28" s="199" t="s">
        <v>389</v>
      </c>
      <c r="G28" s="12"/>
      <c r="J28" s="362"/>
    </row>
    <row r="29" spans="1:10" x14ac:dyDescent="0.2">
      <c r="A29" s="13">
        <f t="shared" si="0"/>
        <v>21</v>
      </c>
      <c r="B29" s="12" t="s">
        <v>82</v>
      </c>
      <c r="C29" s="21">
        <f>ROUND(C11*C20,0)</f>
        <v>433378206</v>
      </c>
      <c r="E29" s="13">
        <f t="shared" si="1"/>
        <v>21</v>
      </c>
      <c r="F29" s="12" t="s">
        <v>82</v>
      </c>
      <c r="G29" s="21">
        <f>G20</f>
        <v>303131071.42586261</v>
      </c>
      <c r="J29" s="362"/>
    </row>
    <row r="30" spans="1:10" x14ac:dyDescent="0.2">
      <c r="A30" s="13">
        <f t="shared" si="0"/>
        <v>22</v>
      </c>
      <c r="B30" s="12" t="s">
        <v>83</v>
      </c>
      <c r="C30" s="21">
        <f>ROUND(C12*C21,0)</f>
        <v>103090909</v>
      </c>
      <c r="E30" s="13">
        <f t="shared" si="1"/>
        <v>22</v>
      </c>
      <c r="F30" s="12" t="s">
        <v>83</v>
      </c>
      <c r="G30" s="21">
        <f t="shared" ref="G30:G35" si="2">G21</f>
        <v>74333348.827193618</v>
      </c>
    </row>
    <row r="31" spans="1:10" x14ac:dyDescent="0.2">
      <c r="A31" s="13">
        <f t="shared" si="0"/>
        <v>23</v>
      </c>
      <c r="B31" s="12" t="s">
        <v>359</v>
      </c>
      <c r="C31" s="21">
        <f>ROUND(C13*C22,0)</f>
        <v>109888319</v>
      </c>
      <c r="E31" s="13">
        <f t="shared" si="1"/>
        <v>23</v>
      </c>
      <c r="F31" s="12" t="s">
        <v>359</v>
      </c>
      <c r="G31" s="21">
        <f t="shared" si="2"/>
        <v>77532169.15873608</v>
      </c>
    </row>
    <row r="32" spans="1:10" x14ac:dyDescent="0.2">
      <c r="A32" s="13">
        <f t="shared" si="0"/>
        <v>24</v>
      </c>
      <c r="B32" s="344" t="s">
        <v>433</v>
      </c>
      <c r="C32" s="21">
        <f>ROUND(C14*C23,0)</f>
        <v>4642488</v>
      </c>
      <c r="E32" s="13">
        <f t="shared" si="1"/>
        <v>24</v>
      </c>
      <c r="F32" s="12" t="s">
        <v>360</v>
      </c>
      <c r="G32" s="21">
        <f t="shared" si="2"/>
        <v>4385542.8024254199</v>
      </c>
    </row>
    <row r="33" spans="1:7" x14ac:dyDescent="0.2">
      <c r="A33" s="13">
        <f t="shared" si="0"/>
        <v>25</v>
      </c>
      <c r="B33" s="12" t="s">
        <v>154</v>
      </c>
      <c r="C33" s="21">
        <f>ROUND(C15*C24,0)</f>
        <v>46550538</v>
      </c>
      <c r="D33" s="200"/>
      <c r="E33" s="13">
        <f t="shared" si="1"/>
        <v>25</v>
      </c>
      <c r="F33" s="12" t="s">
        <v>394</v>
      </c>
      <c r="G33" s="21">
        <f t="shared" si="2"/>
        <v>48549141.432276778</v>
      </c>
    </row>
    <row r="34" spans="1:7" x14ac:dyDescent="0.2">
      <c r="A34" s="13">
        <f t="shared" si="0"/>
        <v>26</v>
      </c>
      <c r="B34" s="12" t="s">
        <v>155</v>
      </c>
      <c r="C34" s="21">
        <f t="shared" ref="C34" si="3">ROUND(C16*C25,0)</f>
        <v>34805250</v>
      </c>
      <c r="D34" s="200"/>
      <c r="E34" s="13">
        <f t="shared" si="1"/>
        <v>26</v>
      </c>
      <c r="F34" s="12" t="s">
        <v>395</v>
      </c>
      <c r="G34" s="21">
        <f t="shared" si="2"/>
        <v>32070142.236704931</v>
      </c>
    </row>
    <row r="35" spans="1:7" x14ac:dyDescent="0.2">
      <c r="A35" s="13">
        <f t="shared" si="0"/>
        <v>27</v>
      </c>
      <c r="B35" s="12" t="s">
        <v>216</v>
      </c>
      <c r="C35" s="306">
        <f>ROUND(C17*C26,0)</f>
        <v>0</v>
      </c>
      <c r="D35" s="200"/>
      <c r="E35" s="13">
        <f t="shared" si="1"/>
        <v>27</v>
      </c>
      <c r="F35" s="12" t="s">
        <v>361</v>
      </c>
      <c r="G35" s="306">
        <f t="shared" si="2"/>
        <v>0</v>
      </c>
    </row>
    <row r="36" spans="1:7" x14ac:dyDescent="0.2">
      <c r="A36" s="13">
        <f t="shared" si="0"/>
        <v>28</v>
      </c>
      <c r="B36" s="87" t="s">
        <v>79</v>
      </c>
      <c r="C36" s="320">
        <f>SUM(C29:C35)</f>
        <v>732355710</v>
      </c>
      <c r="D36" s="200"/>
      <c r="E36" s="13">
        <f t="shared" si="1"/>
        <v>28</v>
      </c>
      <c r="F36" s="12" t="s">
        <v>79</v>
      </c>
      <c r="G36" s="320">
        <f>SUM(G29:G35)</f>
        <v>540001415.88319945</v>
      </c>
    </row>
    <row r="37" spans="1:7" x14ac:dyDescent="0.2">
      <c r="A37" s="13"/>
    </row>
    <row r="38" spans="1:7" x14ac:dyDescent="0.2">
      <c r="B38" s="87" t="s">
        <v>431</v>
      </c>
    </row>
    <row r="39" spans="1:7" x14ac:dyDescent="0.2">
      <c r="B39" s="87" t="s">
        <v>576</v>
      </c>
    </row>
  </sheetData>
  <mergeCells count="5">
    <mergeCell ref="A5:C5"/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Normal="75" workbookViewId="0">
      <pane xSplit="1" ySplit="7" topLeftCell="B8" activePane="bottomRight" state="frozen"/>
      <selection activeCell="J45" sqref="J45"/>
      <selection pane="topRight" activeCell="J45" sqref="J45"/>
      <selection pane="bottomLeft" activeCell="J45" sqref="J45"/>
      <selection pane="bottomRight" activeCell="G47" sqref="G47"/>
    </sheetView>
  </sheetViews>
  <sheetFormatPr defaultColWidth="8.85546875" defaultRowHeight="11.25" x14ac:dyDescent="0.2"/>
  <cols>
    <col min="1" max="1" width="32.7109375" style="87" bestFit="1" customWidth="1"/>
    <col min="2" max="13" width="12" style="87" bestFit="1" customWidth="1"/>
    <col min="14" max="14" width="12.85546875" style="87" bestFit="1" customWidth="1"/>
    <col min="15" max="16384" width="8.85546875" style="87"/>
  </cols>
  <sheetData>
    <row r="1" spans="1:24" x14ac:dyDescent="0.2">
      <c r="A1" s="98" t="s">
        <v>217</v>
      </c>
    </row>
    <row r="2" spans="1:24" x14ac:dyDescent="0.2">
      <c r="A2" s="98" t="s">
        <v>218</v>
      </c>
    </row>
    <row r="3" spans="1:24" x14ac:dyDescent="0.2">
      <c r="A3" s="39"/>
    </row>
    <row r="4" spans="1:24" x14ac:dyDescent="0.2">
      <c r="A4" s="201"/>
    </row>
    <row r="5" spans="1:24" x14ac:dyDescent="0.2"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24" x14ac:dyDescent="0.2">
      <c r="A6" s="202" t="s">
        <v>219</v>
      </c>
    </row>
    <row r="7" spans="1:24" x14ac:dyDescent="0.2">
      <c r="A7" s="98" t="s">
        <v>220</v>
      </c>
      <c r="B7" s="390">
        <v>43466</v>
      </c>
      <c r="C7" s="203">
        <f t="shared" ref="C7:M7" si="0">EDATE(B7,1)</f>
        <v>43497</v>
      </c>
      <c r="D7" s="203">
        <f t="shared" si="0"/>
        <v>43525</v>
      </c>
      <c r="E7" s="203">
        <f t="shared" si="0"/>
        <v>43556</v>
      </c>
      <c r="F7" s="203">
        <f t="shared" si="0"/>
        <v>43586</v>
      </c>
      <c r="G7" s="203">
        <f t="shared" si="0"/>
        <v>43617</v>
      </c>
      <c r="H7" s="203">
        <f t="shared" si="0"/>
        <v>43647</v>
      </c>
      <c r="I7" s="203">
        <f t="shared" si="0"/>
        <v>43678</v>
      </c>
      <c r="J7" s="203">
        <f t="shared" si="0"/>
        <v>43709</v>
      </c>
      <c r="K7" s="203">
        <f t="shared" si="0"/>
        <v>43739</v>
      </c>
      <c r="L7" s="203">
        <f t="shared" si="0"/>
        <v>43770</v>
      </c>
      <c r="M7" s="203">
        <f t="shared" si="0"/>
        <v>43800</v>
      </c>
      <c r="N7" s="359" t="s">
        <v>221</v>
      </c>
    </row>
    <row r="8" spans="1:24" x14ac:dyDescent="0.2">
      <c r="A8" s="204" t="s">
        <v>222</v>
      </c>
      <c r="B8" s="224">
        <v>1223778009.2675395</v>
      </c>
      <c r="C8" s="224">
        <v>1093164465.1382401</v>
      </c>
      <c r="D8" s="224">
        <v>1238978944.4820673</v>
      </c>
      <c r="E8" s="224">
        <v>900282577.33382928</v>
      </c>
      <c r="F8" s="224">
        <v>768919264.73427343</v>
      </c>
      <c r="G8" s="224">
        <v>664187855.37298679</v>
      </c>
      <c r="H8" s="224">
        <v>647736143.11171818</v>
      </c>
      <c r="I8" s="224">
        <v>654649921.89004469</v>
      </c>
      <c r="J8" s="224">
        <v>678140454.00756335</v>
      </c>
      <c r="K8" s="224">
        <v>714689759.67324102</v>
      </c>
      <c r="L8" s="224">
        <v>891025630.00387251</v>
      </c>
      <c r="M8" s="224">
        <v>1263897291.4137292</v>
      </c>
      <c r="N8" s="214">
        <f>SUM(B8:M8)</f>
        <v>10739450316.429106</v>
      </c>
    </row>
    <row r="9" spans="1:24" x14ac:dyDescent="0.2">
      <c r="A9" s="156" t="s">
        <v>112</v>
      </c>
      <c r="B9" s="222">
        <f t="shared" ref="B9:M9" si="1">SUM(B8:B8)</f>
        <v>1223778009.2675395</v>
      </c>
      <c r="C9" s="222">
        <f t="shared" si="1"/>
        <v>1093164465.1382401</v>
      </c>
      <c r="D9" s="222">
        <f t="shared" si="1"/>
        <v>1238978944.4820673</v>
      </c>
      <c r="E9" s="222">
        <f t="shared" si="1"/>
        <v>900282577.33382928</v>
      </c>
      <c r="F9" s="222">
        <f t="shared" si="1"/>
        <v>768919264.73427343</v>
      </c>
      <c r="G9" s="222">
        <f t="shared" si="1"/>
        <v>664187855.37298679</v>
      </c>
      <c r="H9" s="222">
        <f t="shared" si="1"/>
        <v>647736143.11171818</v>
      </c>
      <c r="I9" s="222">
        <f t="shared" si="1"/>
        <v>654649921.89004469</v>
      </c>
      <c r="J9" s="222">
        <f t="shared" si="1"/>
        <v>678140454.00756335</v>
      </c>
      <c r="K9" s="222">
        <f t="shared" si="1"/>
        <v>714689759.67324102</v>
      </c>
      <c r="L9" s="222">
        <f t="shared" si="1"/>
        <v>891025630.00387251</v>
      </c>
      <c r="M9" s="222">
        <f t="shared" si="1"/>
        <v>1263897291.4137292</v>
      </c>
      <c r="N9" s="215">
        <f>SUM(B9:M9)</f>
        <v>10739450316.429106</v>
      </c>
    </row>
    <row r="10" spans="1:24" x14ac:dyDescent="0.2">
      <c r="A10" s="39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16"/>
    </row>
    <row r="11" spans="1:24" x14ac:dyDescent="0.2">
      <c r="A11" s="204" t="s">
        <v>223</v>
      </c>
      <c r="B11" s="224">
        <v>26488804.743237514</v>
      </c>
      <c r="C11" s="224">
        <v>24852842.339103445</v>
      </c>
      <c r="D11" s="224">
        <v>27218501.048005585</v>
      </c>
      <c r="E11" s="224">
        <v>21546817.785700101</v>
      </c>
      <c r="F11" s="224">
        <v>18394554.541542858</v>
      </c>
      <c r="G11" s="224">
        <v>17713493.171233028</v>
      </c>
      <c r="H11" s="224">
        <v>18165583.109069087</v>
      </c>
      <c r="I11" s="224">
        <v>17289101.22122065</v>
      </c>
      <c r="J11" s="224">
        <v>17771420.815964654</v>
      </c>
      <c r="K11" s="224">
        <v>17755633.791182064</v>
      </c>
      <c r="L11" s="224">
        <v>19757738.682765823</v>
      </c>
      <c r="M11" s="224">
        <v>28206683.683736783</v>
      </c>
      <c r="N11" s="214">
        <f>SUM(B11:M11)</f>
        <v>255161174.93276152</v>
      </c>
    </row>
    <row r="12" spans="1:24" s="205" customFormat="1" x14ac:dyDescent="0.2">
      <c r="A12" s="204" t="s">
        <v>224</v>
      </c>
      <c r="B12" s="224">
        <v>225927371.96347281</v>
      </c>
      <c r="C12" s="224">
        <v>211732558.59885296</v>
      </c>
      <c r="D12" s="224">
        <v>228593838.8285577</v>
      </c>
      <c r="E12" s="224">
        <v>197009689.17757601</v>
      </c>
      <c r="F12" s="224">
        <v>189125877.60284647</v>
      </c>
      <c r="G12" s="224">
        <v>185453939.42686579</v>
      </c>
      <c r="H12" s="224">
        <v>189727175.10239226</v>
      </c>
      <c r="I12" s="224">
        <v>189766186.90945798</v>
      </c>
      <c r="J12" s="224">
        <v>198080229.23640591</v>
      </c>
      <c r="K12" s="224">
        <v>187848178.21630132</v>
      </c>
      <c r="L12" s="224">
        <v>193063944.56784934</v>
      </c>
      <c r="M12" s="224">
        <v>237869023.0242328</v>
      </c>
      <c r="N12" s="217">
        <f>SUM(B12:M12)</f>
        <v>2434198012.6548109</v>
      </c>
      <c r="O12" s="206"/>
      <c r="P12" s="206"/>
      <c r="Q12" s="206"/>
      <c r="R12" s="206"/>
      <c r="S12" s="206"/>
      <c r="T12" s="206"/>
      <c r="U12" s="206"/>
      <c r="V12" s="206"/>
      <c r="W12" s="206"/>
      <c r="X12" s="206"/>
    </row>
    <row r="13" spans="1:24" x14ac:dyDescent="0.2">
      <c r="A13" s="156" t="s">
        <v>225</v>
      </c>
      <c r="B13" s="222">
        <f t="shared" ref="B13:M13" si="2">SUM(B11:B12)</f>
        <v>252416176.70671034</v>
      </c>
      <c r="C13" s="222">
        <f t="shared" si="2"/>
        <v>236585400.93795639</v>
      </c>
      <c r="D13" s="222">
        <f t="shared" si="2"/>
        <v>255812339.87656328</v>
      </c>
      <c r="E13" s="222">
        <f t="shared" si="2"/>
        <v>218556506.96327612</v>
      </c>
      <c r="F13" s="222">
        <f t="shared" si="2"/>
        <v>207520432.14438933</v>
      </c>
      <c r="G13" s="222">
        <f t="shared" si="2"/>
        <v>203167432.59809881</v>
      </c>
      <c r="H13" s="222">
        <f t="shared" si="2"/>
        <v>207892758.21146134</v>
      </c>
      <c r="I13" s="222">
        <f t="shared" si="2"/>
        <v>207055288.13067862</v>
      </c>
      <c r="J13" s="222">
        <f t="shared" si="2"/>
        <v>215851650.05237055</v>
      </c>
      <c r="K13" s="222">
        <f t="shared" si="2"/>
        <v>205603812.00748339</v>
      </c>
      <c r="L13" s="222">
        <f t="shared" si="2"/>
        <v>212821683.25061515</v>
      </c>
      <c r="M13" s="222">
        <f t="shared" si="2"/>
        <v>266075706.70796958</v>
      </c>
      <c r="N13" s="215">
        <f>SUM(B13:M13)</f>
        <v>2689359187.5875731</v>
      </c>
    </row>
    <row r="14" spans="1:24" x14ac:dyDescent="0.2">
      <c r="A14" s="39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14"/>
      <c r="O14" s="223"/>
      <c r="P14" s="223"/>
      <c r="Q14" s="223"/>
      <c r="R14" s="223"/>
      <c r="S14" s="223"/>
      <c r="T14" s="223"/>
      <c r="U14" s="223"/>
      <c r="V14" s="223"/>
      <c r="W14" s="223"/>
      <c r="X14" s="223"/>
    </row>
    <row r="15" spans="1:24" x14ac:dyDescent="0.2">
      <c r="A15" s="204" t="s">
        <v>226</v>
      </c>
      <c r="B15" s="224">
        <v>13451194.163743075</v>
      </c>
      <c r="C15" s="224">
        <v>12678553.298769243</v>
      </c>
      <c r="D15" s="224">
        <v>13798944.763161523</v>
      </c>
      <c r="E15" s="224">
        <v>11785281.735962557</v>
      </c>
      <c r="F15" s="224">
        <v>10937200.461095925</v>
      </c>
      <c r="G15" s="224">
        <v>9895831.1710316893</v>
      </c>
      <c r="H15" s="224">
        <v>9999909.9697819315</v>
      </c>
      <c r="I15" s="224">
        <v>9901299.217877388</v>
      </c>
      <c r="J15" s="224">
        <v>10532393.06563611</v>
      </c>
      <c r="K15" s="224">
        <v>10631270.007784149</v>
      </c>
      <c r="L15" s="224">
        <v>11503963.6886361</v>
      </c>
      <c r="M15" s="224">
        <v>14295519.895377591</v>
      </c>
      <c r="N15" s="214">
        <f>SUM(B15:M15)</f>
        <v>139411361.43885726</v>
      </c>
    </row>
    <row r="16" spans="1:24" s="205" customFormat="1" x14ac:dyDescent="0.2">
      <c r="A16" s="204" t="s">
        <v>227</v>
      </c>
      <c r="B16" s="224">
        <v>240670233.92644557</v>
      </c>
      <c r="C16" s="224">
        <v>236481412.18095735</v>
      </c>
      <c r="D16" s="224">
        <v>248454306.28191647</v>
      </c>
      <c r="E16" s="224">
        <v>225324399.90494624</v>
      </c>
      <c r="F16" s="224">
        <v>229499059.28991333</v>
      </c>
      <c r="G16" s="224">
        <v>230943007.65869239</v>
      </c>
      <c r="H16" s="224">
        <v>232820025.27627119</v>
      </c>
      <c r="I16" s="224">
        <v>229192561.51166373</v>
      </c>
      <c r="J16" s="224">
        <v>239316166.85490075</v>
      </c>
      <c r="K16" s="224">
        <v>232874079.22262409</v>
      </c>
      <c r="L16" s="224">
        <v>224896699.99529234</v>
      </c>
      <c r="M16" s="224">
        <v>258824218.41136009</v>
      </c>
      <c r="N16" s="217">
        <f>SUM(B16:M16)</f>
        <v>2829296170.5149837</v>
      </c>
      <c r="O16" s="206"/>
      <c r="P16" s="206"/>
      <c r="Q16" s="206"/>
      <c r="R16" s="206"/>
      <c r="S16" s="206"/>
      <c r="T16" s="206"/>
      <c r="U16" s="206"/>
      <c r="V16" s="206"/>
      <c r="W16" s="206"/>
      <c r="X16" s="206"/>
    </row>
    <row r="17" spans="1:24" x14ac:dyDescent="0.2">
      <c r="A17" s="156" t="s">
        <v>228</v>
      </c>
      <c r="B17" s="222">
        <f t="shared" ref="B17:M17" si="3">SUM(B15:B16)</f>
        <v>254121428.09018865</v>
      </c>
      <c r="C17" s="222">
        <f t="shared" si="3"/>
        <v>249159965.47972658</v>
      </c>
      <c r="D17" s="222">
        <f t="shared" si="3"/>
        <v>262253251.04507798</v>
      </c>
      <c r="E17" s="222">
        <f t="shared" si="3"/>
        <v>237109681.64090881</v>
      </c>
      <c r="F17" s="222">
        <f t="shared" si="3"/>
        <v>240436259.75100926</v>
      </c>
      <c r="G17" s="222">
        <f t="shared" si="3"/>
        <v>240838838.82972407</v>
      </c>
      <c r="H17" s="222">
        <f t="shared" si="3"/>
        <v>242819935.24605313</v>
      </c>
      <c r="I17" s="222">
        <f t="shared" si="3"/>
        <v>239093860.72954112</v>
      </c>
      <c r="J17" s="222">
        <f t="shared" si="3"/>
        <v>249848559.92053685</v>
      </c>
      <c r="K17" s="222">
        <f t="shared" si="3"/>
        <v>243505349.23040825</v>
      </c>
      <c r="L17" s="222">
        <f t="shared" si="3"/>
        <v>236400663.68392843</v>
      </c>
      <c r="M17" s="222">
        <f t="shared" si="3"/>
        <v>273119738.30673766</v>
      </c>
      <c r="N17" s="215">
        <f>SUM(B17:M17)</f>
        <v>2968707531.9538412</v>
      </c>
    </row>
    <row r="18" spans="1:24" x14ac:dyDescent="0.2">
      <c r="A18" s="39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14"/>
      <c r="O18" s="223"/>
      <c r="P18" s="223"/>
      <c r="Q18" s="223"/>
      <c r="R18" s="223"/>
      <c r="S18" s="223"/>
      <c r="T18" s="223"/>
      <c r="U18" s="223"/>
      <c r="V18" s="223"/>
      <c r="W18" s="223"/>
      <c r="X18" s="223"/>
    </row>
    <row r="19" spans="1:24" x14ac:dyDescent="0.2">
      <c r="A19" s="204" t="s">
        <v>229</v>
      </c>
      <c r="B19" s="224">
        <v>1668961.2084009165</v>
      </c>
      <c r="C19" s="224">
        <v>1237058.1595530761</v>
      </c>
      <c r="D19" s="224">
        <v>1693400.5888669479</v>
      </c>
      <c r="E19" s="224">
        <v>1492623.9306661838</v>
      </c>
      <c r="F19" s="224">
        <v>1175449.2852139608</v>
      </c>
      <c r="G19" s="224">
        <v>1077903.3580978494</v>
      </c>
      <c r="H19" s="224">
        <v>1354558.5532758164</v>
      </c>
      <c r="I19" s="224">
        <v>1619307.7720391196</v>
      </c>
      <c r="J19" s="224">
        <v>1240424.7529576232</v>
      </c>
      <c r="K19" s="224">
        <v>1298859.9088231558</v>
      </c>
      <c r="L19" s="224">
        <v>1648837.5192847895</v>
      </c>
      <c r="M19" s="224">
        <v>1565976.3381152072</v>
      </c>
      <c r="N19" s="214">
        <f>SUM(B19:M19)</f>
        <v>17073361.375294644</v>
      </c>
    </row>
    <row r="20" spans="1:24" s="205" customFormat="1" x14ac:dyDescent="0.2">
      <c r="A20" s="204" t="s">
        <v>230</v>
      </c>
      <c r="B20" s="224">
        <v>143877333.9416928</v>
      </c>
      <c r="C20" s="224">
        <v>149409678.42677918</v>
      </c>
      <c r="D20" s="224">
        <v>147483981.12104109</v>
      </c>
      <c r="E20" s="224">
        <v>157691956.93388972</v>
      </c>
      <c r="F20" s="224">
        <v>152058275.84543478</v>
      </c>
      <c r="G20" s="224">
        <v>165523077.04477412</v>
      </c>
      <c r="H20" s="224">
        <v>157122201.00353196</v>
      </c>
      <c r="I20" s="224">
        <v>156954087.67556909</v>
      </c>
      <c r="J20" s="224">
        <v>159765228.43324819</v>
      </c>
      <c r="K20" s="224">
        <v>161252380.93602362</v>
      </c>
      <c r="L20" s="224">
        <v>141395242.38828683</v>
      </c>
      <c r="M20" s="224">
        <v>163257425.99653658</v>
      </c>
      <c r="N20" s="217">
        <f>SUM(B20:M20)</f>
        <v>1855790869.7468081</v>
      </c>
      <c r="O20" s="206"/>
      <c r="P20" s="206"/>
      <c r="Q20" s="206"/>
      <c r="R20" s="206"/>
      <c r="S20" s="206"/>
      <c r="T20" s="206"/>
      <c r="U20" s="206"/>
      <c r="V20" s="206"/>
      <c r="W20" s="206"/>
      <c r="X20" s="206"/>
    </row>
    <row r="21" spans="1:24" x14ac:dyDescent="0.2">
      <c r="A21" s="156" t="s">
        <v>231</v>
      </c>
      <c r="B21" s="222">
        <f t="shared" ref="B21:M21" si="4">SUM(B19:B20)</f>
        <v>145546295.1500937</v>
      </c>
      <c r="C21" s="222">
        <f t="shared" si="4"/>
        <v>150646736.58633226</v>
      </c>
      <c r="D21" s="222">
        <f t="shared" si="4"/>
        <v>149177381.70990804</v>
      </c>
      <c r="E21" s="222">
        <f t="shared" si="4"/>
        <v>159184580.8645559</v>
      </c>
      <c r="F21" s="222">
        <f t="shared" si="4"/>
        <v>153233725.13064873</v>
      </c>
      <c r="G21" s="222">
        <f t="shared" si="4"/>
        <v>166600980.40287197</v>
      </c>
      <c r="H21" s="222">
        <f t="shared" si="4"/>
        <v>158476759.55680779</v>
      </c>
      <c r="I21" s="222">
        <f t="shared" si="4"/>
        <v>158573395.4476082</v>
      </c>
      <c r="J21" s="222">
        <f t="shared" si="4"/>
        <v>161005653.1862058</v>
      </c>
      <c r="K21" s="222">
        <f t="shared" si="4"/>
        <v>162551240.84484679</v>
      </c>
      <c r="L21" s="222">
        <f t="shared" si="4"/>
        <v>143044079.90757161</v>
      </c>
      <c r="M21" s="222">
        <f t="shared" si="4"/>
        <v>164823402.3346518</v>
      </c>
      <c r="N21" s="215">
        <f>SUM(B21:M21)</f>
        <v>1872864231.1221025</v>
      </c>
    </row>
    <row r="22" spans="1:24" x14ac:dyDescent="0.2">
      <c r="A22" s="39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14"/>
      <c r="O22" s="223"/>
      <c r="P22" s="223"/>
      <c r="Q22" s="223"/>
      <c r="R22" s="223"/>
      <c r="S22" s="223"/>
      <c r="T22" s="223"/>
      <c r="U22" s="223"/>
      <c r="V22" s="223"/>
      <c r="W22" s="223"/>
      <c r="X22" s="223"/>
    </row>
    <row r="23" spans="1:24" x14ac:dyDescent="0.2">
      <c r="A23" s="204" t="s">
        <v>232</v>
      </c>
      <c r="B23" s="224">
        <v>2019748.9011547242</v>
      </c>
      <c r="C23" s="224">
        <v>3356470.2295823833</v>
      </c>
      <c r="D23" s="224">
        <v>3043636.502611896</v>
      </c>
      <c r="E23" s="224">
        <v>2440998.0973686478</v>
      </c>
      <c r="F23" s="224">
        <v>2298848.1526536932</v>
      </c>
      <c r="G23" s="224">
        <v>2220261.5729167513</v>
      </c>
      <c r="H23" s="224">
        <v>2172241.9903349974</v>
      </c>
      <c r="I23" s="224">
        <v>1759859.777789071</v>
      </c>
      <c r="J23" s="224">
        <v>1859830.1951452142</v>
      </c>
      <c r="K23" s="224">
        <v>2838752.214208202</v>
      </c>
      <c r="L23" s="224">
        <v>1705352.3773971503</v>
      </c>
      <c r="M23" s="224">
        <v>2148640.4133024709</v>
      </c>
      <c r="N23" s="214">
        <f>SUM(B23:M23)</f>
        <v>27864640.424465202</v>
      </c>
    </row>
    <row r="24" spans="1:24" s="205" customFormat="1" x14ac:dyDescent="0.2">
      <c r="A24" s="204" t="s">
        <v>233</v>
      </c>
      <c r="B24" s="224">
        <v>93233869.80151321</v>
      </c>
      <c r="C24" s="224">
        <v>105265996.56604961</v>
      </c>
      <c r="D24" s="224">
        <v>101694868.69610849</v>
      </c>
      <c r="E24" s="224">
        <v>101269673.85058692</v>
      </c>
      <c r="F24" s="224">
        <v>104393254.47695678</v>
      </c>
      <c r="G24" s="224">
        <v>109987010.22411801</v>
      </c>
      <c r="H24" s="224">
        <v>99890852.619763434</v>
      </c>
      <c r="I24" s="224">
        <v>102523605.72869727</v>
      </c>
      <c r="J24" s="224">
        <v>106658296.55072136</v>
      </c>
      <c r="K24" s="224">
        <v>108464998.76772499</v>
      </c>
      <c r="L24" s="224">
        <v>92319902.895226672</v>
      </c>
      <c r="M24" s="224">
        <v>111936593.52802365</v>
      </c>
      <c r="N24" s="217">
        <f>SUM(B24:M24)</f>
        <v>1237638923.7054906</v>
      </c>
    </row>
    <row r="25" spans="1:24" x14ac:dyDescent="0.2">
      <c r="A25" s="156" t="s">
        <v>234</v>
      </c>
      <c r="B25" s="222">
        <f t="shared" ref="B25:N25" si="5">SUM(B23:B24)</f>
        <v>95253618.702667937</v>
      </c>
      <c r="C25" s="222">
        <f t="shared" si="5"/>
        <v>108622466.79563199</v>
      </c>
      <c r="D25" s="222">
        <f t="shared" si="5"/>
        <v>104738505.19872038</v>
      </c>
      <c r="E25" s="222">
        <f t="shared" si="5"/>
        <v>103710671.94795556</v>
      </c>
      <c r="F25" s="222">
        <f t="shared" si="5"/>
        <v>106692102.62961048</v>
      </c>
      <c r="G25" s="222">
        <f t="shared" si="5"/>
        <v>112207271.79703476</v>
      </c>
      <c r="H25" s="222">
        <f t="shared" si="5"/>
        <v>102063094.61009844</v>
      </c>
      <c r="I25" s="222">
        <f t="shared" si="5"/>
        <v>104283465.50648634</v>
      </c>
      <c r="J25" s="222">
        <f t="shared" si="5"/>
        <v>108518126.74586658</v>
      </c>
      <c r="K25" s="222">
        <f t="shared" si="5"/>
        <v>111303750.98193319</v>
      </c>
      <c r="L25" s="222">
        <f t="shared" si="5"/>
        <v>94025255.272623822</v>
      </c>
      <c r="M25" s="222">
        <f t="shared" si="5"/>
        <v>114085233.94132611</v>
      </c>
      <c r="N25" s="215">
        <f t="shared" si="5"/>
        <v>1265503564.1299558</v>
      </c>
    </row>
    <row r="26" spans="1:24" x14ac:dyDescent="0.2">
      <c r="A26" s="39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14"/>
    </row>
    <row r="27" spans="1:24" x14ac:dyDescent="0.2">
      <c r="A27" s="156" t="s">
        <v>235</v>
      </c>
      <c r="B27" s="224">
        <v>219096.65900000001</v>
      </c>
      <c r="C27" s="224">
        <v>219424.579</v>
      </c>
      <c r="D27" s="224">
        <v>251529.67499999999</v>
      </c>
      <c r="E27" s="224">
        <v>206833.69</v>
      </c>
      <c r="F27" s="224">
        <v>599319.62708799588</v>
      </c>
      <c r="G27" s="224">
        <v>1643296.0983236735</v>
      </c>
      <c r="H27" s="224">
        <v>3024559.376762813</v>
      </c>
      <c r="I27" s="224">
        <v>3450723.807151522</v>
      </c>
      <c r="J27" s="224">
        <v>2992956.9437512141</v>
      </c>
      <c r="K27" s="224">
        <v>874881.94700000004</v>
      </c>
      <c r="L27" s="224">
        <v>294840.70699999999</v>
      </c>
      <c r="M27" s="224">
        <v>405227.91899999999</v>
      </c>
      <c r="N27" s="214">
        <f>SUM(B27:M27)</f>
        <v>14182691.029077219</v>
      </c>
    </row>
    <row r="28" spans="1:24" x14ac:dyDescent="0.2">
      <c r="A28" s="489" t="s">
        <v>548</v>
      </c>
      <c r="B28" s="490">
        <v>11310619.106530178</v>
      </c>
      <c r="C28" s="490">
        <v>13134115.158913005</v>
      </c>
      <c r="D28" s="490">
        <v>14759622.132687841</v>
      </c>
      <c r="E28" s="490">
        <v>9664605.6116043031</v>
      </c>
      <c r="F28" s="490">
        <v>15429528.359921312</v>
      </c>
      <c r="G28" s="490">
        <v>13427322.077844795</v>
      </c>
      <c r="H28" s="490">
        <v>10999104.918748859</v>
      </c>
      <c r="I28" s="490">
        <v>14049257.009341501</v>
      </c>
      <c r="J28" s="490">
        <v>15667186.825329512</v>
      </c>
      <c r="K28" s="490">
        <v>10593089.488398392</v>
      </c>
      <c r="L28" s="490">
        <v>8342455.9088394837</v>
      </c>
      <c r="M28" s="490">
        <v>20673713.846420817</v>
      </c>
      <c r="N28" s="491">
        <f>SUM(B28:M28)</f>
        <v>158050620.44457999</v>
      </c>
    </row>
    <row r="29" spans="1:24" s="12" customFormat="1" x14ac:dyDescent="0.2">
      <c r="A29" s="207" t="s">
        <v>236</v>
      </c>
      <c r="B29" s="224">
        <v>14214661.608427264</v>
      </c>
      <c r="C29" s="224">
        <v>11115833.680179678</v>
      </c>
      <c r="D29" s="224">
        <v>13499656.419739857</v>
      </c>
      <c r="E29" s="224">
        <v>14586773.056871472</v>
      </c>
      <c r="F29" s="224">
        <v>11538461.96266094</v>
      </c>
      <c r="G29" s="224">
        <v>9957768.9717252105</v>
      </c>
      <c r="H29" s="224">
        <v>6562149.0712596141</v>
      </c>
      <c r="I29" s="224">
        <v>5131187.2477877261</v>
      </c>
      <c r="J29" s="224">
        <v>6105226.5766013069</v>
      </c>
      <c r="K29" s="224">
        <v>7677055.0648665754</v>
      </c>
      <c r="L29" s="224">
        <v>10294901.350191457</v>
      </c>
      <c r="M29" s="224">
        <v>12739032.722149424</v>
      </c>
      <c r="N29" s="218">
        <f>SUM(B29:M29)</f>
        <v>123422707.73246053</v>
      </c>
    </row>
    <row r="30" spans="1:24" x14ac:dyDescent="0.2">
      <c r="A30" s="156" t="s">
        <v>237</v>
      </c>
      <c r="B30" s="224">
        <v>931706.31045923883</v>
      </c>
      <c r="C30" s="224">
        <v>892641.22488763207</v>
      </c>
      <c r="D30" s="224">
        <v>693405.31073898438</v>
      </c>
      <c r="E30" s="224">
        <v>759121.3672465469</v>
      </c>
      <c r="F30" s="224">
        <v>895281.46465805324</v>
      </c>
      <c r="G30" s="224">
        <v>325231.75228096556</v>
      </c>
      <c r="H30" s="224">
        <v>414297.39565335208</v>
      </c>
      <c r="I30" s="224">
        <v>293101.23843910533</v>
      </c>
      <c r="J30" s="224">
        <v>280432.35640548763</v>
      </c>
      <c r="K30" s="224">
        <v>323477.70298701862</v>
      </c>
      <c r="L30" s="224">
        <v>592269.7361232948</v>
      </c>
      <c r="M30" s="224">
        <v>807670.78217219014</v>
      </c>
      <c r="N30" s="214">
        <f>SUM(B30:M30)</f>
        <v>7208636.6420518691</v>
      </c>
    </row>
    <row r="31" spans="1:24" x14ac:dyDescent="0.2">
      <c r="A31" s="39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16"/>
    </row>
    <row r="32" spans="1:24" s="39" customFormat="1" x14ac:dyDescent="0.2">
      <c r="A32" s="156" t="s">
        <v>79</v>
      </c>
      <c r="B32" s="222">
        <f t="shared" ref="B32:N32" si="6">SUM(B9,B13,B17,B21,B25,B27:B30)</f>
        <v>1997791611.6016169</v>
      </c>
      <c r="C32" s="222">
        <f t="shared" si="6"/>
        <v>1863541049.5808673</v>
      </c>
      <c r="D32" s="222">
        <f t="shared" si="6"/>
        <v>2040164635.8505039</v>
      </c>
      <c r="E32" s="222">
        <f t="shared" si="6"/>
        <v>1644061352.4762478</v>
      </c>
      <c r="F32" s="222">
        <f t="shared" si="6"/>
        <v>1505264375.8042595</v>
      </c>
      <c r="G32" s="222">
        <f t="shared" si="6"/>
        <v>1412355997.9008908</v>
      </c>
      <c r="H32" s="222">
        <f t="shared" si="6"/>
        <v>1379988801.4985633</v>
      </c>
      <c r="I32" s="222">
        <f t="shared" si="6"/>
        <v>1386580201.0070789</v>
      </c>
      <c r="J32" s="222">
        <f t="shared" si="6"/>
        <v>1438410246.6146305</v>
      </c>
      <c r="K32" s="222">
        <f t="shared" si="6"/>
        <v>1457122416.9411643</v>
      </c>
      <c r="L32" s="222">
        <f t="shared" si="6"/>
        <v>1596841779.8207657</v>
      </c>
      <c r="M32" s="222">
        <f t="shared" si="6"/>
        <v>2116627017.9741566</v>
      </c>
      <c r="N32" s="215">
        <f t="shared" si="6"/>
        <v>19838749487.070744</v>
      </c>
    </row>
    <row r="33" spans="1:14" s="39" customFormat="1" x14ac:dyDescent="0.2">
      <c r="A33" s="156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</row>
    <row r="34" spans="1:14" x14ac:dyDescent="0.2">
      <c r="A34" s="87" t="s">
        <v>238</v>
      </c>
      <c r="B34" s="391">
        <v>4.1779993848108932E-2</v>
      </c>
      <c r="C34" s="391">
        <v>-7.0787184855652829E-2</v>
      </c>
      <c r="D34" s="391">
        <v>9.8154955441336345E-3</v>
      </c>
      <c r="E34" s="391">
        <v>1.3435351725737954E-2</v>
      </c>
      <c r="F34" s="391">
        <v>8.4406184005814122E-3</v>
      </c>
      <c r="G34" s="391">
        <v>-4.0612242740575288E-3</v>
      </c>
      <c r="H34" s="391">
        <v>-7.7668223941304015E-3</v>
      </c>
      <c r="I34" s="391">
        <v>-2.3048035239392139E-2</v>
      </c>
      <c r="J34" s="391">
        <v>-2.8077607818324246E-3</v>
      </c>
      <c r="K34" s="391">
        <v>-1.8116786435201204E-2</v>
      </c>
      <c r="L34" s="391">
        <v>1.0128422329249487E-2</v>
      </c>
      <c r="M34" s="391">
        <v>4.9303308799470758E-2</v>
      </c>
      <c r="N34" s="391">
        <v>1.3705416362561618E-3</v>
      </c>
    </row>
    <row r="35" spans="1:14" x14ac:dyDescent="0.2"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</row>
    <row r="36" spans="1:14" x14ac:dyDescent="0.2">
      <c r="A36" s="202" t="s">
        <v>239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</row>
    <row r="37" spans="1:14" x14ac:dyDescent="0.2">
      <c r="A37" s="98" t="s">
        <v>220</v>
      </c>
      <c r="B37" s="203">
        <f t="shared" ref="B37:M37" si="7">B7</f>
        <v>43466</v>
      </c>
      <c r="C37" s="203">
        <f t="shared" si="7"/>
        <v>43497</v>
      </c>
      <c r="D37" s="203">
        <f t="shared" si="7"/>
        <v>43525</v>
      </c>
      <c r="E37" s="203">
        <f t="shared" si="7"/>
        <v>43556</v>
      </c>
      <c r="F37" s="203">
        <f t="shared" si="7"/>
        <v>43586</v>
      </c>
      <c r="G37" s="203">
        <f t="shared" si="7"/>
        <v>43617</v>
      </c>
      <c r="H37" s="203">
        <f t="shared" si="7"/>
        <v>43647</v>
      </c>
      <c r="I37" s="203">
        <f t="shared" si="7"/>
        <v>43678</v>
      </c>
      <c r="J37" s="203">
        <f t="shared" si="7"/>
        <v>43709</v>
      </c>
      <c r="K37" s="203">
        <f t="shared" si="7"/>
        <v>43739</v>
      </c>
      <c r="L37" s="203">
        <f t="shared" si="7"/>
        <v>43770</v>
      </c>
      <c r="M37" s="203">
        <f t="shared" si="7"/>
        <v>43800</v>
      </c>
      <c r="N37" s="359" t="s">
        <v>221</v>
      </c>
    </row>
    <row r="38" spans="1:14" x14ac:dyDescent="0.2">
      <c r="A38" s="225" t="s">
        <v>114</v>
      </c>
      <c r="B38" s="224">
        <v>5582778.557</v>
      </c>
      <c r="C38" s="224">
        <v>5340254.9560000002</v>
      </c>
      <c r="D38" s="224">
        <v>5817893.4560000002</v>
      </c>
      <c r="E38" s="224">
        <v>5400135.6119999997</v>
      </c>
      <c r="F38" s="224">
        <v>7355930.0759999994</v>
      </c>
      <c r="G38" s="224">
        <v>5799798.7189999986</v>
      </c>
      <c r="H38" s="224">
        <v>5985998.602</v>
      </c>
      <c r="I38" s="224">
        <v>5637461.4910000004</v>
      </c>
      <c r="J38" s="224">
        <v>5598770.828999999</v>
      </c>
      <c r="K38" s="224">
        <v>5971127.2080000006</v>
      </c>
      <c r="L38" s="224">
        <v>5208795.4579999987</v>
      </c>
      <c r="M38" s="224">
        <v>6580802.9020000016</v>
      </c>
      <c r="N38" s="221">
        <f>SUM(B38:M38)</f>
        <v>70279747.865999997</v>
      </c>
    </row>
    <row r="39" spans="1:14" x14ac:dyDescent="0.2">
      <c r="A39" s="225" t="s">
        <v>240</v>
      </c>
      <c r="B39" s="224">
        <v>47207682.965999998</v>
      </c>
      <c r="C39" s="224">
        <v>63327306.969999999</v>
      </c>
      <c r="D39" s="224">
        <v>47361341.274000004</v>
      </c>
      <c r="E39" s="224">
        <v>52357768.461999997</v>
      </c>
      <c r="F39" s="224">
        <v>58495302.522999994</v>
      </c>
      <c r="G39" s="224">
        <v>52397061.723999999</v>
      </c>
      <c r="H39" s="224">
        <v>53166049.412000008</v>
      </c>
      <c r="I39" s="224">
        <v>55184318.494000003</v>
      </c>
      <c r="J39" s="224">
        <v>55251197.615999997</v>
      </c>
      <c r="K39" s="224">
        <v>52272044.316</v>
      </c>
      <c r="L39" s="224">
        <v>52245259.861000001</v>
      </c>
      <c r="M39" s="224">
        <v>51961392.943000004</v>
      </c>
      <c r="N39" s="221">
        <f>SUM(B39:M39)</f>
        <v>641226726.56099999</v>
      </c>
    </row>
    <row r="40" spans="1:14" x14ac:dyDescent="0.2">
      <c r="A40" s="225" t="s">
        <v>241</v>
      </c>
      <c r="B40" s="224">
        <v>7080</v>
      </c>
      <c r="C40" s="224">
        <v>7080</v>
      </c>
      <c r="D40" s="224">
        <v>13080</v>
      </c>
      <c r="E40" s="224">
        <v>5640</v>
      </c>
      <c r="F40" s="224">
        <v>-5220</v>
      </c>
      <c r="G40" s="224">
        <v>866520</v>
      </c>
      <c r="H40" s="224">
        <v>712170</v>
      </c>
      <c r="I40" s="224">
        <v>943530</v>
      </c>
      <c r="J40" s="224">
        <v>720</v>
      </c>
      <c r="K40" s="224">
        <v>1781040</v>
      </c>
      <c r="L40" s="224">
        <v>367800</v>
      </c>
      <c r="M40" s="224">
        <v>6520.8</v>
      </c>
      <c r="N40" s="221">
        <f>SUM(B40:M40)</f>
        <v>4705960.8</v>
      </c>
    </row>
    <row r="41" spans="1:14" x14ac:dyDescent="0.2">
      <c r="A41" s="225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</row>
    <row r="42" spans="1:14" x14ac:dyDescent="0.2">
      <c r="A42" s="156" t="s">
        <v>79</v>
      </c>
      <c r="B42" s="222">
        <f t="shared" ref="B42:N42" si="8">SUM(B38:B40)</f>
        <v>52797541.523000002</v>
      </c>
      <c r="C42" s="222">
        <f t="shared" si="8"/>
        <v>68674641.925999999</v>
      </c>
      <c r="D42" s="222">
        <f t="shared" si="8"/>
        <v>53192314.730000004</v>
      </c>
      <c r="E42" s="222">
        <f t="shared" si="8"/>
        <v>57763544.074000001</v>
      </c>
      <c r="F42" s="222">
        <f t="shared" si="8"/>
        <v>65846012.598999992</v>
      </c>
      <c r="G42" s="222">
        <f t="shared" si="8"/>
        <v>59063380.442999996</v>
      </c>
      <c r="H42" s="222">
        <f t="shared" si="8"/>
        <v>59864218.014000006</v>
      </c>
      <c r="I42" s="222">
        <f t="shared" si="8"/>
        <v>61765309.984999999</v>
      </c>
      <c r="J42" s="222">
        <f t="shared" si="8"/>
        <v>60850688.444999993</v>
      </c>
      <c r="K42" s="222">
        <f t="shared" si="8"/>
        <v>60024211.524000004</v>
      </c>
      <c r="L42" s="222">
        <f t="shared" si="8"/>
        <v>57821855.318999998</v>
      </c>
      <c r="M42" s="222">
        <f t="shared" si="8"/>
        <v>58548716.645000003</v>
      </c>
      <c r="N42" s="222">
        <f t="shared" si="8"/>
        <v>716212435.227</v>
      </c>
    </row>
    <row r="43" spans="1:14" x14ac:dyDescent="0.2">
      <c r="A43" s="39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</row>
    <row r="44" spans="1:14" x14ac:dyDescent="0.2">
      <c r="A44" s="39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</row>
    <row r="45" spans="1:14" s="40" customFormat="1" ht="12" thickBot="1" x14ac:dyDescent="0.25">
      <c r="A45" s="208" t="s">
        <v>242</v>
      </c>
      <c r="B45" s="219">
        <f t="shared" ref="B45:N45" si="9">B42+B32</f>
        <v>2050589153.1246169</v>
      </c>
      <c r="C45" s="219">
        <f t="shared" si="9"/>
        <v>1932215691.5068674</v>
      </c>
      <c r="D45" s="219">
        <f t="shared" si="9"/>
        <v>2093356950.5805039</v>
      </c>
      <c r="E45" s="219">
        <f t="shared" si="9"/>
        <v>1701824896.5502477</v>
      </c>
      <c r="F45" s="219">
        <f t="shared" si="9"/>
        <v>1571110388.4032595</v>
      </c>
      <c r="G45" s="219">
        <f t="shared" si="9"/>
        <v>1471419378.3438909</v>
      </c>
      <c r="H45" s="219">
        <f t="shared" si="9"/>
        <v>1439853019.5125632</v>
      </c>
      <c r="I45" s="219">
        <f t="shared" si="9"/>
        <v>1448345510.9920788</v>
      </c>
      <c r="J45" s="219">
        <f t="shared" si="9"/>
        <v>1499260935.0596304</v>
      </c>
      <c r="K45" s="219">
        <f t="shared" si="9"/>
        <v>1517146628.4651642</v>
      </c>
      <c r="L45" s="219">
        <f t="shared" si="9"/>
        <v>1654663635.1397657</v>
      </c>
      <c r="M45" s="219">
        <f t="shared" si="9"/>
        <v>2175175734.6191568</v>
      </c>
      <c r="N45" s="219">
        <f t="shared" si="9"/>
        <v>20554961922.297745</v>
      </c>
    </row>
    <row r="46" spans="1:14" ht="14.25" thickTop="1" x14ac:dyDescent="0.35">
      <c r="A46" s="3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1:14" x14ac:dyDescent="0.2">
      <c r="A47" s="87" t="s">
        <v>573</v>
      </c>
      <c r="B47" s="484">
        <v>27749098.114999998</v>
      </c>
      <c r="C47" s="484">
        <v>27462314.779999997</v>
      </c>
      <c r="D47" s="484">
        <v>30285643.194000002</v>
      </c>
      <c r="E47" s="484">
        <v>26665010.022</v>
      </c>
      <c r="F47" s="484">
        <v>25401145.023000002</v>
      </c>
      <c r="G47" s="484">
        <v>26783049.653000001</v>
      </c>
      <c r="H47" s="484">
        <v>25328697.083999999</v>
      </c>
      <c r="I47" s="484">
        <v>26909076.109000001</v>
      </c>
      <c r="J47" s="484">
        <v>27436022.225000001</v>
      </c>
      <c r="K47" s="484">
        <v>25528208.804000001</v>
      </c>
      <c r="L47" s="484">
        <v>21686900.109000001</v>
      </c>
      <c r="M47" s="484">
        <v>25759644.015999999</v>
      </c>
      <c r="N47" s="492">
        <f>SUM(B47:M47)</f>
        <v>316994809.134</v>
      </c>
    </row>
    <row r="48" spans="1:14" x14ac:dyDescent="0.2">
      <c r="B48" s="196"/>
      <c r="C48" s="196"/>
      <c r="D48" s="196"/>
      <c r="E48" s="196"/>
      <c r="F48" s="196"/>
      <c r="G48" s="196"/>
      <c r="H48" s="196"/>
      <c r="I48" s="196"/>
    </row>
    <row r="49" spans="2:9" x14ac:dyDescent="0.2">
      <c r="B49" s="196"/>
      <c r="C49" s="196"/>
      <c r="D49" s="196"/>
      <c r="E49" s="196"/>
      <c r="F49" s="196"/>
      <c r="G49" s="196"/>
      <c r="H49" s="196"/>
      <c r="I49" s="196"/>
    </row>
    <row r="50" spans="2:9" x14ac:dyDescent="0.2">
      <c r="B50" s="196"/>
      <c r="C50" s="196"/>
      <c r="D50" s="196"/>
      <c r="E50" s="196"/>
      <c r="F50" s="196"/>
      <c r="G50" s="196"/>
      <c r="H50" s="196"/>
      <c r="I50" s="196"/>
    </row>
    <row r="51" spans="2:9" x14ac:dyDescent="0.2">
      <c r="B51" s="196"/>
      <c r="C51" s="196"/>
      <c r="D51" s="196"/>
      <c r="E51" s="196"/>
      <c r="F51" s="196"/>
      <c r="G51" s="196"/>
      <c r="H51" s="196"/>
      <c r="I51" s="196"/>
    </row>
    <row r="52" spans="2:9" x14ac:dyDescent="0.2">
      <c r="B52" s="196"/>
      <c r="C52" s="196"/>
      <c r="D52" s="196"/>
      <c r="E52" s="196"/>
      <c r="F52" s="196"/>
      <c r="G52" s="196"/>
      <c r="H52" s="196"/>
      <c r="I52" s="196"/>
    </row>
    <row r="54" spans="2:9" x14ac:dyDescent="0.2">
      <c r="B54" s="196"/>
      <c r="C54" s="196"/>
      <c r="D54" s="196"/>
      <c r="E54" s="196"/>
      <c r="F54" s="196"/>
      <c r="G54" s="196"/>
      <c r="H54" s="196"/>
      <c r="I54" s="196"/>
    </row>
    <row r="55" spans="2:9" x14ac:dyDescent="0.2">
      <c r="B55" s="196"/>
      <c r="C55" s="196"/>
      <c r="D55" s="196"/>
      <c r="E55" s="196"/>
      <c r="F55" s="196"/>
      <c r="G55" s="196"/>
      <c r="H55" s="196"/>
      <c r="I55" s="196"/>
    </row>
  </sheetData>
  <printOptions horizontalCentered="1"/>
  <pageMargins left="0.45" right="0.45" top="0.75" bottom="0.75" header="0.3" footer="0.3"/>
  <pageSetup scale="67" orientation="landscape" blackAndWhite="1" r:id="rId1"/>
  <headerFooter>
    <oddFooter>&amp;R&amp;F
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20"/>
  <sheetViews>
    <sheetView zoomScaleNormal="100" workbookViewId="0">
      <pane xSplit="1" ySplit="9" topLeftCell="B10" activePane="bottomRight" state="frozen"/>
      <selection activeCell="J45" sqref="J45"/>
      <selection pane="topRight" activeCell="J45" sqref="J45"/>
      <selection pane="bottomLeft" activeCell="J45" sqref="J45"/>
      <selection pane="bottomRight" activeCell="B11" sqref="B11"/>
    </sheetView>
  </sheetViews>
  <sheetFormatPr defaultColWidth="13.7109375" defaultRowHeight="11.25" x14ac:dyDescent="0.2"/>
  <cols>
    <col min="1" max="1" width="26" style="211" bestFit="1" customWidth="1"/>
    <col min="2" max="14" width="9.140625" style="211" customWidth="1"/>
    <col min="15" max="16384" width="13.7109375" style="211"/>
  </cols>
  <sheetData>
    <row r="1" spans="1:15" ht="15" x14ac:dyDescent="0.25">
      <c r="A1" s="551" t="s">
        <v>0</v>
      </c>
      <c r="B1" s="551"/>
      <c r="C1" s="551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</row>
    <row r="2" spans="1:15" ht="15" x14ac:dyDescent="0.25">
      <c r="A2" s="551" t="s">
        <v>1</v>
      </c>
      <c r="B2" s="551"/>
      <c r="C2" s="551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</row>
    <row r="3" spans="1:15" ht="15" x14ac:dyDescent="0.25">
      <c r="A3" s="551" t="s">
        <v>424</v>
      </c>
      <c r="B3" s="551"/>
      <c r="C3" s="551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</row>
    <row r="5" spans="1:15" x14ac:dyDescent="0.2">
      <c r="A5" s="275" t="s">
        <v>243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1:15" x14ac:dyDescent="0.2">
      <c r="A6" s="275" t="s">
        <v>244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</row>
    <row r="7" spans="1:15" x14ac:dyDescent="0.2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1:15" x14ac:dyDescent="0.2">
      <c r="A8" s="275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</row>
    <row r="9" spans="1:15" x14ac:dyDescent="0.2">
      <c r="A9" s="276" t="s">
        <v>245</v>
      </c>
      <c r="B9" s="343" t="s">
        <v>412</v>
      </c>
      <c r="C9" s="343" t="s">
        <v>413</v>
      </c>
      <c r="D9" s="343" t="s">
        <v>414</v>
      </c>
      <c r="E9" s="343" t="s">
        <v>415</v>
      </c>
      <c r="F9" s="343" t="s">
        <v>416</v>
      </c>
      <c r="G9" s="343" t="s">
        <v>417</v>
      </c>
      <c r="H9" s="343" t="s">
        <v>418</v>
      </c>
      <c r="I9" s="343" t="s">
        <v>419</v>
      </c>
      <c r="J9" s="343" t="s">
        <v>420</v>
      </c>
      <c r="K9" s="343" t="s">
        <v>421</v>
      </c>
      <c r="L9" s="343" t="s">
        <v>422</v>
      </c>
      <c r="M9" s="343" t="s">
        <v>423</v>
      </c>
      <c r="N9" s="278" t="s">
        <v>171</v>
      </c>
    </row>
    <row r="11" spans="1:15" x14ac:dyDescent="0.2">
      <c r="A11" s="12" t="s">
        <v>82</v>
      </c>
      <c r="B11" s="213">
        <v>1019184</v>
      </c>
      <c r="C11" s="213">
        <v>1020224</v>
      </c>
      <c r="D11" s="213">
        <v>1021029</v>
      </c>
      <c r="E11" s="213">
        <v>1022143</v>
      </c>
      <c r="F11" s="213">
        <v>1023051</v>
      </c>
      <c r="G11" s="213">
        <v>1023752</v>
      </c>
      <c r="H11" s="213">
        <v>1024607</v>
      </c>
      <c r="I11" s="213">
        <v>1026007</v>
      </c>
      <c r="J11" s="213">
        <v>1027533</v>
      </c>
      <c r="K11" s="213">
        <v>1029125</v>
      </c>
      <c r="L11" s="213">
        <v>1030991</v>
      </c>
      <c r="M11" s="213">
        <v>1032615</v>
      </c>
      <c r="N11" s="212">
        <f>AVERAGE(B11:M11)</f>
        <v>1025021.75</v>
      </c>
      <c r="O11" s="212"/>
    </row>
    <row r="12" spans="1:15" x14ac:dyDescent="0.2">
      <c r="A12" s="12" t="s">
        <v>83</v>
      </c>
      <c r="B12" s="213">
        <v>121879</v>
      </c>
      <c r="C12" s="213">
        <v>121947</v>
      </c>
      <c r="D12" s="213">
        <v>122090</v>
      </c>
      <c r="E12" s="213">
        <v>122148</v>
      </c>
      <c r="F12" s="213">
        <v>122430</v>
      </c>
      <c r="G12" s="213">
        <v>122585</v>
      </c>
      <c r="H12" s="213">
        <v>122667</v>
      </c>
      <c r="I12" s="213">
        <v>122825</v>
      </c>
      <c r="J12" s="213">
        <v>122808</v>
      </c>
      <c r="K12" s="213">
        <v>122895</v>
      </c>
      <c r="L12" s="213">
        <v>123006</v>
      </c>
      <c r="M12" s="213">
        <v>123049</v>
      </c>
      <c r="N12" s="212">
        <f t="shared" ref="N12:N17" si="0">AVERAGE(B12:M12)</f>
        <v>122527.41666666667</v>
      </c>
      <c r="O12" s="212"/>
    </row>
    <row r="13" spans="1:15" x14ac:dyDescent="0.2">
      <c r="A13" s="12" t="s">
        <v>359</v>
      </c>
      <c r="B13" s="213">
        <v>8361</v>
      </c>
      <c r="C13" s="213">
        <v>8366</v>
      </c>
      <c r="D13" s="213">
        <v>8382</v>
      </c>
      <c r="E13" s="213">
        <v>8426</v>
      </c>
      <c r="F13" s="213">
        <v>8514</v>
      </c>
      <c r="G13" s="213">
        <v>8553</v>
      </c>
      <c r="H13" s="213">
        <v>8584</v>
      </c>
      <c r="I13" s="213">
        <v>8622</v>
      </c>
      <c r="J13" s="213">
        <v>8611</v>
      </c>
      <c r="K13" s="213">
        <v>8573</v>
      </c>
      <c r="L13" s="213">
        <v>8553</v>
      </c>
      <c r="M13" s="213">
        <v>8545</v>
      </c>
      <c r="N13" s="212">
        <f t="shared" si="0"/>
        <v>8507.5</v>
      </c>
      <c r="O13" s="212"/>
    </row>
    <row r="14" spans="1:15" x14ac:dyDescent="0.2">
      <c r="A14" s="344" t="s">
        <v>432</v>
      </c>
      <c r="B14" s="213">
        <v>128</v>
      </c>
      <c r="C14" s="213">
        <v>126</v>
      </c>
      <c r="D14" s="213">
        <v>125</v>
      </c>
      <c r="E14" s="213">
        <v>122</v>
      </c>
      <c r="F14" s="213">
        <v>121</v>
      </c>
      <c r="G14" s="213">
        <v>121</v>
      </c>
      <c r="H14" s="213">
        <v>121</v>
      </c>
      <c r="I14" s="213">
        <v>121</v>
      </c>
      <c r="J14" s="213">
        <v>121</v>
      </c>
      <c r="K14" s="213">
        <v>121</v>
      </c>
      <c r="L14" s="213">
        <v>121</v>
      </c>
      <c r="M14" s="213">
        <v>121</v>
      </c>
      <c r="N14" s="212">
        <f t="shared" si="0"/>
        <v>122.41666666666667</v>
      </c>
      <c r="O14" s="212"/>
    </row>
    <row r="15" spans="1:15" x14ac:dyDescent="0.2">
      <c r="A15" s="12" t="s">
        <v>154</v>
      </c>
      <c r="B15" s="213">
        <v>822</v>
      </c>
      <c r="C15" s="213">
        <v>823</v>
      </c>
      <c r="D15" s="213">
        <v>825</v>
      </c>
      <c r="E15" s="213">
        <v>825</v>
      </c>
      <c r="F15" s="213">
        <v>823</v>
      </c>
      <c r="G15" s="213">
        <v>825</v>
      </c>
      <c r="H15" s="213">
        <v>823</v>
      </c>
      <c r="I15" s="213">
        <v>825</v>
      </c>
      <c r="J15" s="213">
        <v>825</v>
      </c>
      <c r="K15" s="213">
        <v>826</v>
      </c>
      <c r="L15" s="213">
        <v>825</v>
      </c>
      <c r="M15" s="213">
        <v>828</v>
      </c>
      <c r="N15" s="212">
        <f t="shared" si="0"/>
        <v>824.58333333333337</v>
      </c>
      <c r="O15" s="212"/>
    </row>
    <row r="16" spans="1:15" x14ac:dyDescent="0.2">
      <c r="A16" s="12" t="s">
        <v>155</v>
      </c>
      <c r="B16" s="213">
        <v>481</v>
      </c>
      <c r="C16" s="213">
        <v>481</v>
      </c>
      <c r="D16" s="213">
        <v>481</v>
      </c>
      <c r="E16" s="213">
        <v>481</v>
      </c>
      <c r="F16" s="213">
        <v>481</v>
      </c>
      <c r="G16" s="213">
        <v>484</v>
      </c>
      <c r="H16" s="213">
        <v>483</v>
      </c>
      <c r="I16" s="213">
        <v>482</v>
      </c>
      <c r="J16" s="213">
        <v>483</v>
      </c>
      <c r="K16" s="213">
        <v>482</v>
      </c>
      <c r="L16" s="213">
        <v>481</v>
      </c>
      <c r="M16" s="213">
        <v>480</v>
      </c>
      <c r="N16" s="212">
        <f t="shared" si="0"/>
        <v>481.66666666666669</v>
      </c>
      <c r="O16" s="212"/>
    </row>
    <row r="17" spans="1:14" x14ac:dyDescent="0.2">
      <c r="A17" s="12" t="s">
        <v>361</v>
      </c>
      <c r="B17" s="213">
        <v>25</v>
      </c>
      <c r="C17" s="213">
        <v>25</v>
      </c>
      <c r="D17" s="213">
        <v>25</v>
      </c>
      <c r="E17" s="213">
        <v>25</v>
      </c>
      <c r="F17" s="213">
        <v>25</v>
      </c>
      <c r="G17" s="213">
        <v>25</v>
      </c>
      <c r="H17" s="213">
        <v>25</v>
      </c>
      <c r="I17" s="213">
        <v>25</v>
      </c>
      <c r="J17" s="213">
        <v>25</v>
      </c>
      <c r="K17" s="213">
        <v>25</v>
      </c>
      <c r="L17" s="213">
        <v>25</v>
      </c>
      <c r="M17" s="213">
        <v>25</v>
      </c>
      <c r="N17" s="212">
        <f t="shared" si="0"/>
        <v>25</v>
      </c>
    </row>
    <row r="18" spans="1:14" x14ac:dyDescent="0.2">
      <c r="A18" s="12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2"/>
    </row>
    <row r="19" spans="1:14" x14ac:dyDescent="0.2">
      <c r="A19" s="12"/>
    </row>
    <row r="20" spans="1:14" x14ac:dyDescent="0.2">
      <c r="A20" s="87" t="s">
        <v>431</v>
      </c>
    </row>
  </sheetData>
  <mergeCells count="3">
    <mergeCell ref="A1:N1"/>
    <mergeCell ref="A2:N2"/>
    <mergeCell ref="A3:N3"/>
  </mergeCells>
  <printOptions horizontalCentered="1"/>
  <pageMargins left="0.45" right="0.45" top="0.75" bottom="0.75" header="0.3" footer="0.3"/>
  <pageSetup scale="90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E22"/>
  <sheetViews>
    <sheetView workbookViewId="0">
      <selection activeCell="W9" sqref="W9"/>
    </sheetView>
  </sheetViews>
  <sheetFormatPr defaultRowHeight="11.25" x14ac:dyDescent="0.2"/>
  <cols>
    <col min="1" max="1" width="5.140625" style="87" bestFit="1" customWidth="1"/>
    <col min="2" max="2" width="51" style="87" bestFit="1" customWidth="1"/>
    <col min="3" max="3" width="1.7109375" style="87" customWidth="1"/>
    <col min="4" max="4" width="8.28515625" style="87" bestFit="1" customWidth="1"/>
    <col min="5" max="5" width="12.140625" style="87" bestFit="1" customWidth="1"/>
    <col min="6" max="256" width="8.85546875" style="87"/>
    <col min="257" max="257" width="5" style="87" bestFit="1" customWidth="1"/>
    <col min="258" max="258" width="63" style="87" bestFit="1" customWidth="1"/>
    <col min="259" max="259" width="1.7109375" style="87" customWidth="1"/>
    <col min="260" max="260" width="7.28515625" style="87" bestFit="1" customWidth="1"/>
    <col min="261" max="512" width="8.85546875" style="87"/>
    <col min="513" max="513" width="5" style="87" bestFit="1" customWidth="1"/>
    <col min="514" max="514" width="63" style="87" bestFit="1" customWidth="1"/>
    <col min="515" max="515" width="1.7109375" style="87" customWidth="1"/>
    <col min="516" max="516" width="7.28515625" style="87" bestFit="1" customWidth="1"/>
    <col min="517" max="768" width="8.85546875" style="87"/>
    <col min="769" max="769" width="5" style="87" bestFit="1" customWidth="1"/>
    <col min="770" max="770" width="63" style="87" bestFit="1" customWidth="1"/>
    <col min="771" max="771" width="1.7109375" style="87" customWidth="1"/>
    <col min="772" max="772" width="7.28515625" style="87" bestFit="1" customWidth="1"/>
    <col min="773" max="1024" width="8.85546875" style="87"/>
    <col min="1025" max="1025" width="5" style="87" bestFit="1" customWidth="1"/>
    <col min="1026" max="1026" width="63" style="87" bestFit="1" customWidth="1"/>
    <col min="1027" max="1027" width="1.7109375" style="87" customWidth="1"/>
    <col min="1028" max="1028" width="7.28515625" style="87" bestFit="1" customWidth="1"/>
    <col min="1029" max="1280" width="8.85546875" style="87"/>
    <col min="1281" max="1281" width="5" style="87" bestFit="1" customWidth="1"/>
    <col min="1282" max="1282" width="63" style="87" bestFit="1" customWidth="1"/>
    <col min="1283" max="1283" width="1.7109375" style="87" customWidth="1"/>
    <col min="1284" max="1284" width="7.28515625" style="87" bestFit="1" customWidth="1"/>
    <col min="1285" max="1536" width="8.85546875" style="87"/>
    <col min="1537" max="1537" width="5" style="87" bestFit="1" customWidth="1"/>
    <col min="1538" max="1538" width="63" style="87" bestFit="1" customWidth="1"/>
    <col min="1539" max="1539" width="1.7109375" style="87" customWidth="1"/>
    <col min="1540" max="1540" width="7.28515625" style="87" bestFit="1" customWidth="1"/>
    <col min="1541" max="1792" width="8.85546875" style="87"/>
    <col min="1793" max="1793" width="5" style="87" bestFit="1" customWidth="1"/>
    <col min="1794" max="1794" width="63" style="87" bestFit="1" customWidth="1"/>
    <col min="1795" max="1795" width="1.7109375" style="87" customWidth="1"/>
    <col min="1796" max="1796" width="7.28515625" style="87" bestFit="1" customWidth="1"/>
    <col min="1797" max="2048" width="8.85546875" style="87"/>
    <col min="2049" max="2049" width="5" style="87" bestFit="1" customWidth="1"/>
    <col min="2050" max="2050" width="63" style="87" bestFit="1" customWidth="1"/>
    <col min="2051" max="2051" width="1.7109375" style="87" customWidth="1"/>
    <col min="2052" max="2052" width="7.28515625" style="87" bestFit="1" customWidth="1"/>
    <col min="2053" max="2304" width="8.85546875" style="87"/>
    <col min="2305" max="2305" width="5" style="87" bestFit="1" customWidth="1"/>
    <col min="2306" max="2306" width="63" style="87" bestFit="1" customWidth="1"/>
    <col min="2307" max="2307" width="1.7109375" style="87" customWidth="1"/>
    <col min="2308" max="2308" width="7.28515625" style="87" bestFit="1" customWidth="1"/>
    <col min="2309" max="2560" width="8.85546875" style="87"/>
    <col min="2561" max="2561" width="5" style="87" bestFit="1" customWidth="1"/>
    <col min="2562" max="2562" width="63" style="87" bestFit="1" customWidth="1"/>
    <col min="2563" max="2563" width="1.7109375" style="87" customWidth="1"/>
    <col min="2564" max="2564" width="7.28515625" style="87" bestFit="1" customWidth="1"/>
    <col min="2565" max="2816" width="8.85546875" style="87"/>
    <col min="2817" max="2817" width="5" style="87" bestFit="1" customWidth="1"/>
    <col min="2818" max="2818" width="63" style="87" bestFit="1" customWidth="1"/>
    <col min="2819" max="2819" width="1.7109375" style="87" customWidth="1"/>
    <col min="2820" max="2820" width="7.28515625" style="87" bestFit="1" customWidth="1"/>
    <col min="2821" max="3072" width="8.85546875" style="87"/>
    <col min="3073" max="3073" width="5" style="87" bestFit="1" customWidth="1"/>
    <col min="3074" max="3074" width="63" style="87" bestFit="1" customWidth="1"/>
    <col min="3075" max="3075" width="1.7109375" style="87" customWidth="1"/>
    <col min="3076" max="3076" width="7.28515625" style="87" bestFit="1" customWidth="1"/>
    <col min="3077" max="3328" width="8.85546875" style="87"/>
    <col min="3329" max="3329" width="5" style="87" bestFit="1" customWidth="1"/>
    <col min="3330" max="3330" width="63" style="87" bestFit="1" customWidth="1"/>
    <col min="3331" max="3331" width="1.7109375" style="87" customWidth="1"/>
    <col min="3332" max="3332" width="7.28515625" style="87" bestFit="1" customWidth="1"/>
    <col min="3333" max="3584" width="8.85546875" style="87"/>
    <col min="3585" max="3585" width="5" style="87" bestFit="1" customWidth="1"/>
    <col min="3586" max="3586" width="63" style="87" bestFit="1" customWidth="1"/>
    <col min="3587" max="3587" width="1.7109375" style="87" customWidth="1"/>
    <col min="3588" max="3588" width="7.28515625" style="87" bestFit="1" customWidth="1"/>
    <col min="3589" max="3840" width="8.85546875" style="87"/>
    <col min="3841" max="3841" width="5" style="87" bestFit="1" customWidth="1"/>
    <col min="3842" max="3842" width="63" style="87" bestFit="1" customWidth="1"/>
    <col min="3843" max="3843" width="1.7109375" style="87" customWidth="1"/>
    <col min="3844" max="3844" width="7.28515625" style="87" bestFit="1" customWidth="1"/>
    <col min="3845" max="4096" width="8.85546875" style="87"/>
    <col min="4097" max="4097" width="5" style="87" bestFit="1" customWidth="1"/>
    <col min="4098" max="4098" width="63" style="87" bestFit="1" customWidth="1"/>
    <col min="4099" max="4099" width="1.7109375" style="87" customWidth="1"/>
    <col min="4100" max="4100" width="7.28515625" style="87" bestFit="1" customWidth="1"/>
    <col min="4101" max="4352" width="8.85546875" style="87"/>
    <col min="4353" max="4353" width="5" style="87" bestFit="1" customWidth="1"/>
    <col min="4354" max="4354" width="63" style="87" bestFit="1" customWidth="1"/>
    <col min="4355" max="4355" width="1.7109375" style="87" customWidth="1"/>
    <col min="4356" max="4356" width="7.28515625" style="87" bestFit="1" customWidth="1"/>
    <col min="4357" max="4608" width="8.85546875" style="87"/>
    <col min="4609" max="4609" width="5" style="87" bestFit="1" customWidth="1"/>
    <col min="4610" max="4610" width="63" style="87" bestFit="1" customWidth="1"/>
    <col min="4611" max="4611" width="1.7109375" style="87" customWidth="1"/>
    <col min="4612" max="4612" width="7.28515625" style="87" bestFit="1" customWidth="1"/>
    <col min="4613" max="4864" width="8.85546875" style="87"/>
    <col min="4865" max="4865" width="5" style="87" bestFit="1" customWidth="1"/>
    <col min="4866" max="4866" width="63" style="87" bestFit="1" customWidth="1"/>
    <col min="4867" max="4867" width="1.7109375" style="87" customWidth="1"/>
    <col min="4868" max="4868" width="7.28515625" style="87" bestFit="1" customWidth="1"/>
    <col min="4869" max="5120" width="8.85546875" style="87"/>
    <col min="5121" max="5121" width="5" style="87" bestFit="1" customWidth="1"/>
    <col min="5122" max="5122" width="63" style="87" bestFit="1" customWidth="1"/>
    <col min="5123" max="5123" width="1.7109375" style="87" customWidth="1"/>
    <col min="5124" max="5124" width="7.28515625" style="87" bestFit="1" customWidth="1"/>
    <col min="5125" max="5376" width="8.85546875" style="87"/>
    <col min="5377" max="5377" width="5" style="87" bestFit="1" customWidth="1"/>
    <col min="5378" max="5378" width="63" style="87" bestFit="1" customWidth="1"/>
    <col min="5379" max="5379" width="1.7109375" style="87" customWidth="1"/>
    <col min="5380" max="5380" width="7.28515625" style="87" bestFit="1" customWidth="1"/>
    <col min="5381" max="5632" width="8.85546875" style="87"/>
    <col min="5633" max="5633" width="5" style="87" bestFit="1" customWidth="1"/>
    <col min="5634" max="5634" width="63" style="87" bestFit="1" customWidth="1"/>
    <col min="5635" max="5635" width="1.7109375" style="87" customWidth="1"/>
    <col min="5636" max="5636" width="7.28515625" style="87" bestFit="1" customWidth="1"/>
    <col min="5637" max="5888" width="8.85546875" style="87"/>
    <col min="5889" max="5889" width="5" style="87" bestFit="1" customWidth="1"/>
    <col min="5890" max="5890" width="63" style="87" bestFit="1" customWidth="1"/>
    <col min="5891" max="5891" width="1.7109375" style="87" customWidth="1"/>
    <col min="5892" max="5892" width="7.28515625" style="87" bestFit="1" customWidth="1"/>
    <col min="5893" max="6144" width="8.85546875" style="87"/>
    <col min="6145" max="6145" width="5" style="87" bestFit="1" customWidth="1"/>
    <col min="6146" max="6146" width="63" style="87" bestFit="1" customWidth="1"/>
    <col min="6147" max="6147" width="1.7109375" style="87" customWidth="1"/>
    <col min="6148" max="6148" width="7.28515625" style="87" bestFit="1" customWidth="1"/>
    <col min="6149" max="6400" width="8.85546875" style="87"/>
    <col min="6401" max="6401" width="5" style="87" bestFit="1" customWidth="1"/>
    <col min="6402" max="6402" width="63" style="87" bestFit="1" customWidth="1"/>
    <col min="6403" max="6403" width="1.7109375" style="87" customWidth="1"/>
    <col min="6404" max="6404" width="7.28515625" style="87" bestFit="1" customWidth="1"/>
    <col min="6405" max="6656" width="8.85546875" style="87"/>
    <col min="6657" max="6657" width="5" style="87" bestFit="1" customWidth="1"/>
    <col min="6658" max="6658" width="63" style="87" bestFit="1" customWidth="1"/>
    <col min="6659" max="6659" width="1.7109375" style="87" customWidth="1"/>
    <col min="6660" max="6660" width="7.28515625" style="87" bestFit="1" customWidth="1"/>
    <col min="6661" max="6912" width="8.85546875" style="87"/>
    <col min="6913" max="6913" width="5" style="87" bestFit="1" customWidth="1"/>
    <col min="6914" max="6914" width="63" style="87" bestFit="1" customWidth="1"/>
    <col min="6915" max="6915" width="1.7109375" style="87" customWidth="1"/>
    <col min="6916" max="6916" width="7.28515625" style="87" bestFit="1" customWidth="1"/>
    <col min="6917" max="7168" width="8.85546875" style="87"/>
    <col min="7169" max="7169" width="5" style="87" bestFit="1" customWidth="1"/>
    <col min="7170" max="7170" width="63" style="87" bestFit="1" customWidth="1"/>
    <col min="7171" max="7171" width="1.7109375" style="87" customWidth="1"/>
    <col min="7172" max="7172" width="7.28515625" style="87" bestFit="1" customWidth="1"/>
    <col min="7173" max="7424" width="8.85546875" style="87"/>
    <col min="7425" max="7425" width="5" style="87" bestFit="1" customWidth="1"/>
    <col min="7426" max="7426" width="63" style="87" bestFit="1" customWidth="1"/>
    <col min="7427" max="7427" width="1.7109375" style="87" customWidth="1"/>
    <col min="7428" max="7428" width="7.28515625" style="87" bestFit="1" customWidth="1"/>
    <col min="7429" max="7680" width="8.85546875" style="87"/>
    <col min="7681" max="7681" width="5" style="87" bestFit="1" customWidth="1"/>
    <col min="7682" max="7682" width="63" style="87" bestFit="1" customWidth="1"/>
    <col min="7683" max="7683" width="1.7109375" style="87" customWidth="1"/>
    <col min="7684" max="7684" width="7.28515625" style="87" bestFit="1" customWidth="1"/>
    <col min="7685" max="7936" width="8.85546875" style="87"/>
    <col min="7937" max="7937" width="5" style="87" bestFit="1" customWidth="1"/>
    <col min="7938" max="7938" width="63" style="87" bestFit="1" customWidth="1"/>
    <col min="7939" max="7939" width="1.7109375" style="87" customWidth="1"/>
    <col min="7940" max="7940" width="7.28515625" style="87" bestFit="1" customWidth="1"/>
    <col min="7941" max="8192" width="8.85546875" style="87"/>
    <col min="8193" max="8193" width="5" style="87" bestFit="1" customWidth="1"/>
    <col min="8194" max="8194" width="63" style="87" bestFit="1" customWidth="1"/>
    <col min="8195" max="8195" width="1.7109375" style="87" customWidth="1"/>
    <col min="8196" max="8196" width="7.28515625" style="87" bestFit="1" customWidth="1"/>
    <col min="8197" max="8448" width="8.85546875" style="87"/>
    <col min="8449" max="8449" width="5" style="87" bestFit="1" customWidth="1"/>
    <col min="8450" max="8450" width="63" style="87" bestFit="1" customWidth="1"/>
    <col min="8451" max="8451" width="1.7109375" style="87" customWidth="1"/>
    <col min="8452" max="8452" width="7.28515625" style="87" bestFit="1" customWidth="1"/>
    <col min="8453" max="8704" width="8.85546875" style="87"/>
    <col min="8705" max="8705" width="5" style="87" bestFit="1" customWidth="1"/>
    <col min="8706" max="8706" width="63" style="87" bestFit="1" customWidth="1"/>
    <col min="8707" max="8707" width="1.7109375" style="87" customWidth="1"/>
    <col min="8708" max="8708" width="7.28515625" style="87" bestFit="1" customWidth="1"/>
    <col min="8709" max="8960" width="8.85546875" style="87"/>
    <col min="8961" max="8961" width="5" style="87" bestFit="1" customWidth="1"/>
    <col min="8962" max="8962" width="63" style="87" bestFit="1" customWidth="1"/>
    <col min="8963" max="8963" width="1.7109375" style="87" customWidth="1"/>
    <col min="8964" max="8964" width="7.28515625" style="87" bestFit="1" customWidth="1"/>
    <col min="8965" max="9216" width="8.85546875" style="87"/>
    <col min="9217" max="9217" width="5" style="87" bestFit="1" customWidth="1"/>
    <col min="9218" max="9218" width="63" style="87" bestFit="1" customWidth="1"/>
    <col min="9219" max="9219" width="1.7109375" style="87" customWidth="1"/>
    <col min="9220" max="9220" width="7.28515625" style="87" bestFit="1" customWidth="1"/>
    <col min="9221" max="9472" width="8.85546875" style="87"/>
    <col min="9473" max="9473" width="5" style="87" bestFit="1" customWidth="1"/>
    <col min="9474" max="9474" width="63" style="87" bestFit="1" customWidth="1"/>
    <col min="9475" max="9475" width="1.7109375" style="87" customWidth="1"/>
    <col min="9476" max="9476" width="7.28515625" style="87" bestFit="1" customWidth="1"/>
    <col min="9477" max="9728" width="8.85546875" style="87"/>
    <col min="9729" max="9729" width="5" style="87" bestFit="1" customWidth="1"/>
    <col min="9730" max="9730" width="63" style="87" bestFit="1" customWidth="1"/>
    <col min="9731" max="9731" width="1.7109375" style="87" customWidth="1"/>
    <col min="9732" max="9732" width="7.28515625" style="87" bestFit="1" customWidth="1"/>
    <col min="9733" max="9984" width="8.85546875" style="87"/>
    <col min="9985" max="9985" width="5" style="87" bestFit="1" customWidth="1"/>
    <col min="9986" max="9986" width="63" style="87" bestFit="1" customWidth="1"/>
    <col min="9987" max="9987" width="1.7109375" style="87" customWidth="1"/>
    <col min="9988" max="9988" width="7.28515625" style="87" bestFit="1" customWidth="1"/>
    <col min="9989" max="10240" width="8.85546875" style="87"/>
    <col min="10241" max="10241" width="5" style="87" bestFit="1" customWidth="1"/>
    <col min="10242" max="10242" width="63" style="87" bestFit="1" customWidth="1"/>
    <col min="10243" max="10243" width="1.7109375" style="87" customWidth="1"/>
    <col min="10244" max="10244" width="7.28515625" style="87" bestFit="1" customWidth="1"/>
    <col min="10245" max="10496" width="8.85546875" style="87"/>
    <col min="10497" max="10497" width="5" style="87" bestFit="1" customWidth="1"/>
    <col min="10498" max="10498" width="63" style="87" bestFit="1" customWidth="1"/>
    <col min="10499" max="10499" width="1.7109375" style="87" customWidth="1"/>
    <col min="10500" max="10500" width="7.28515625" style="87" bestFit="1" customWidth="1"/>
    <col min="10501" max="10752" width="8.85546875" style="87"/>
    <col min="10753" max="10753" width="5" style="87" bestFit="1" customWidth="1"/>
    <col min="10754" max="10754" width="63" style="87" bestFit="1" customWidth="1"/>
    <col min="10755" max="10755" width="1.7109375" style="87" customWidth="1"/>
    <col min="10756" max="10756" width="7.28515625" style="87" bestFit="1" customWidth="1"/>
    <col min="10757" max="11008" width="8.85546875" style="87"/>
    <col min="11009" max="11009" width="5" style="87" bestFit="1" customWidth="1"/>
    <col min="11010" max="11010" width="63" style="87" bestFit="1" customWidth="1"/>
    <col min="11011" max="11011" width="1.7109375" style="87" customWidth="1"/>
    <col min="11012" max="11012" width="7.28515625" style="87" bestFit="1" customWidth="1"/>
    <col min="11013" max="11264" width="8.85546875" style="87"/>
    <col min="11265" max="11265" width="5" style="87" bestFit="1" customWidth="1"/>
    <col min="11266" max="11266" width="63" style="87" bestFit="1" customWidth="1"/>
    <col min="11267" max="11267" width="1.7109375" style="87" customWidth="1"/>
    <col min="11268" max="11268" width="7.28515625" style="87" bestFit="1" customWidth="1"/>
    <col min="11269" max="11520" width="8.85546875" style="87"/>
    <col min="11521" max="11521" width="5" style="87" bestFit="1" customWidth="1"/>
    <col min="11522" max="11522" width="63" style="87" bestFit="1" customWidth="1"/>
    <col min="11523" max="11523" width="1.7109375" style="87" customWidth="1"/>
    <col min="11524" max="11524" width="7.28515625" style="87" bestFit="1" customWidth="1"/>
    <col min="11525" max="11776" width="8.85546875" style="87"/>
    <col min="11777" max="11777" width="5" style="87" bestFit="1" customWidth="1"/>
    <col min="11778" max="11778" width="63" style="87" bestFit="1" customWidth="1"/>
    <col min="11779" max="11779" width="1.7109375" style="87" customWidth="1"/>
    <col min="11780" max="11780" width="7.28515625" style="87" bestFit="1" customWidth="1"/>
    <col min="11781" max="12032" width="8.85546875" style="87"/>
    <col min="12033" max="12033" width="5" style="87" bestFit="1" customWidth="1"/>
    <col min="12034" max="12034" width="63" style="87" bestFit="1" customWidth="1"/>
    <col min="12035" max="12035" width="1.7109375" style="87" customWidth="1"/>
    <col min="12036" max="12036" width="7.28515625" style="87" bestFit="1" customWidth="1"/>
    <col min="12037" max="12288" width="8.85546875" style="87"/>
    <col min="12289" max="12289" width="5" style="87" bestFit="1" customWidth="1"/>
    <col min="12290" max="12290" width="63" style="87" bestFit="1" customWidth="1"/>
    <col min="12291" max="12291" width="1.7109375" style="87" customWidth="1"/>
    <col min="12292" max="12292" width="7.28515625" style="87" bestFit="1" customWidth="1"/>
    <col min="12293" max="12544" width="8.85546875" style="87"/>
    <col min="12545" max="12545" width="5" style="87" bestFit="1" customWidth="1"/>
    <col min="12546" max="12546" width="63" style="87" bestFit="1" customWidth="1"/>
    <col min="12547" max="12547" width="1.7109375" style="87" customWidth="1"/>
    <col min="12548" max="12548" width="7.28515625" style="87" bestFit="1" customWidth="1"/>
    <col min="12549" max="12800" width="8.85546875" style="87"/>
    <col min="12801" max="12801" width="5" style="87" bestFit="1" customWidth="1"/>
    <col min="12802" max="12802" width="63" style="87" bestFit="1" customWidth="1"/>
    <col min="12803" max="12803" width="1.7109375" style="87" customWidth="1"/>
    <col min="12804" max="12804" width="7.28515625" style="87" bestFit="1" customWidth="1"/>
    <col min="12805" max="13056" width="8.85546875" style="87"/>
    <col min="13057" max="13057" width="5" style="87" bestFit="1" customWidth="1"/>
    <col min="13058" max="13058" width="63" style="87" bestFit="1" customWidth="1"/>
    <col min="13059" max="13059" width="1.7109375" style="87" customWidth="1"/>
    <col min="13060" max="13060" width="7.28515625" style="87" bestFit="1" customWidth="1"/>
    <col min="13061" max="13312" width="8.85546875" style="87"/>
    <col min="13313" max="13313" width="5" style="87" bestFit="1" customWidth="1"/>
    <col min="13314" max="13314" width="63" style="87" bestFit="1" customWidth="1"/>
    <col min="13315" max="13315" width="1.7109375" style="87" customWidth="1"/>
    <col min="13316" max="13316" width="7.28515625" style="87" bestFit="1" customWidth="1"/>
    <col min="13317" max="13568" width="8.85546875" style="87"/>
    <col min="13569" max="13569" width="5" style="87" bestFit="1" customWidth="1"/>
    <col min="13570" max="13570" width="63" style="87" bestFit="1" customWidth="1"/>
    <col min="13571" max="13571" width="1.7109375" style="87" customWidth="1"/>
    <col min="13572" max="13572" width="7.28515625" style="87" bestFit="1" customWidth="1"/>
    <col min="13573" max="13824" width="8.85546875" style="87"/>
    <col min="13825" max="13825" width="5" style="87" bestFit="1" customWidth="1"/>
    <col min="13826" max="13826" width="63" style="87" bestFit="1" customWidth="1"/>
    <col min="13827" max="13827" width="1.7109375" style="87" customWidth="1"/>
    <col min="13828" max="13828" width="7.28515625" style="87" bestFit="1" customWidth="1"/>
    <col min="13829" max="14080" width="8.85546875" style="87"/>
    <col min="14081" max="14081" width="5" style="87" bestFit="1" customWidth="1"/>
    <col min="14082" max="14082" width="63" style="87" bestFit="1" customWidth="1"/>
    <col min="14083" max="14083" width="1.7109375" style="87" customWidth="1"/>
    <col min="14084" max="14084" width="7.28515625" style="87" bestFit="1" customWidth="1"/>
    <col min="14085" max="14336" width="8.85546875" style="87"/>
    <col min="14337" max="14337" width="5" style="87" bestFit="1" customWidth="1"/>
    <col min="14338" max="14338" width="63" style="87" bestFit="1" customWidth="1"/>
    <col min="14339" max="14339" width="1.7109375" style="87" customWidth="1"/>
    <col min="14340" max="14340" width="7.28515625" style="87" bestFit="1" customWidth="1"/>
    <col min="14341" max="14592" width="8.85546875" style="87"/>
    <col min="14593" max="14593" width="5" style="87" bestFit="1" customWidth="1"/>
    <col min="14594" max="14594" width="63" style="87" bestFit="1" customWidth="1"/>
    <col min="14595" max="14595" width="1.7109375" style="87" customWidth="1"/>
    <col min="14596" max="14596" width="7.28515625" style="87" bestFit="1" customWidth="1"/>
    <col min="14597" max="14848" width="8.85546875" style="87"/>
    <col min="14849" max="14849" width="5" style="87" bestFit="1" customWidth="1"/>
    <col min="14850" max="14850" width="63" style="87" bestFit="1" customWidth="1"/>
    <col min="14851" max="14851" width="1.7109375" style="87" customWidth="1"/>
    <col min="14852" max="14852" width="7.28515625" style="87" bestFit="1" customWidth="1"/>
    <col min="14853" max="15104" width="8.85546875" style="87"/>
    <col min="15105" max="15105" width="5" style="87" bestFit="1" customWidth="1"/>
    <col min="15106" max="15106" width="63" style="87" bestFit="1" customWidth="1"/>
    <col min="15107" max="15107" width="1.7109375" style="87" customWidth="1"/>
    <col min="15108" max="15108" width="7.28515625" style="87" bestFit="1" customWidth="1"/>
    <col min="15109" max="15360" width="8.85546875" style="87"/>
    <col min="15361" max="15361" width="5" style="87" bestFit="1" customWidth="1"/>
    <col min="15362" max="15362" width="63" style="87" bestFit="1" customWidth="1"/>
    <col min="15363" max="15363" width="1.7109375" style="87" customWidth="1"/>
    <col min="15364" max="15364" width="7.28515625" style="87" bestFit="1" customWidth="1"/>
    <col min="15365" max="15616" width="8.85546875" style="87"/>
    <col min="15617" max="15617" width="5" style="87" bestFit="1" customWidth="1"/>
    <col min="15618" max="15618" width="63" style="87" bestFit="1" customWidth="1"/>
    <col min="15619" max="15619" width="1.7109375" style="87" customWidth="1"/>
    <col min="15620" max="15620" width="7.28515625" style="87" bestFit="1" customWidth="1"/>
    <col min="15621" max="15872" width="8.85546875" style="87"/>
    <col min="15873" max="15873" width="5" style="87" bestFit="1" customWidth="1"/>
    <col min="15874" max="15874" width="63" style="87" bestFit="1" customWidth="1"/>
    <col min="15875" max="15875" width="1.7109375" style="87" customWidth="1"/>
    <col min="15876" max="15876" width="7.28515625" style="87" bestFit="1" customWidth="1"/>
    <col min="15877" max="16128" width="8.85546875" style="87"/>
    <col min="16129" max="16129" width="5" style="87" bestFit="1" customWidth="1"/>
    <col min="16130" max="16130" width="63" style="87" bestFit="1" customWidth="1"/>
    <col min="16131" max="16131" width="1.7109375" style="87" customWidth="1"/>
    <col min="16132" max="16132" width="7.28515625" style="87" bestFit="1" customWidth="1"/>
    <col min="16133" max="16384" width="8.85546875" style="87"/>
  </cols>
  <sheetData>
    <row r="1" spans="1:5" x14ac:dyDescent="0.2">
      <c r="A1" s="3"/>
      <c r="B1" s="3"/>
      <c r="C1" s="3"/>
      <c r="D1" s="3"/>
      <c r="E1" s="3"/>
    </row>
    <row r="2" spans="1:5" x14ac:dyDescent="0.2">
      <c r="A2" s="3"/>
      <c r="B2" s="3"/>
      <c r="C2" s="3"/>
      <c r="D2" s="3"/>
      <c r="E2" s="285" t="s">
        <v>385</v>
      </c>
    </row>
    <row r="3" spans="1:5" x14ac:dyDescent="0.2">
      <c r="A3" s="279"/>
      <c r="B3" s="75"/>
      <c r="C3" s="75"/>
      <c r="D3" s="75"/>
      <c r="E3" s="280"/>
    </row>
    <row r="4" spans="1:5" x14ac:dyDescent="0.2">
      <c r="A4" s="279"/>
      <c r="B4" s="279"/>
      <c r="C4" s="279"/>
      <c r="D4" s="279"/>
      <c r="E4" s="280"/>
    </row>
    <row r="5" spans="1:5" x14ac:dyDescent="0.2">
      <c r="A5" s="286" t="s">
        <v>187</v>
      </c>
      <c r="B5" s="287"/>
      <c r="C5" s="287"/>
      <c r="D5" s="287"/>
      <c r="E5" s="287"/>
    </row>
    <row r="6" spans="1:5" x14ac:dyDescent="0.2">
      <c r="A6" s="288" t="s">
        <v>381</v>
      </c>
      <c r="B6" s="288"/>
      <c r="C6" s="288"/>
      <c r="D6" s="288"/>
      <c r="E6" s="288"/>
    </row>
    <row r="7" spans="1:5" x14ac:dyDescent="0.2">
      <c r="A7" s="289" t="s">
        <v>382</v>
      </c>
      <c r="B7" s="290"/>
      <c r="C7" s="291"/>
      <c r="D7" s="290"/>
      <c r="E7" s="292"/>
    </row>
    <row r="8" spans="1:5" x14ac:dyDescent="0.2">
      <c r="A8" s="287" t="s">
        <v>383</v>
      </c>
      <c r="B8" s="287"/>
      <c r="C8" s="287"/>
      <c r="D8" s="287"/>
      <c r="E8" s="287"/>
    </row>
    <row r="9" spans="1:5" x14ac:dyDescent="0.2">
      <c r="A9" s="286" t="s">
        <v>384</v>
      </c>
      <c r="B9" s="287"/>
      <c r="C9" s="287"/>
      <c r="D9" s="287"/>
      <c r="E9" s="287"/>
    </row>
    <row r="10" spans="1:5" x14ac:dyDescent="0.2">
      <c r="A10" s="281" t="s">
        <v>188</v>
      </c>
      <c r="B10" s="279"/>
      <c r="C10" s="279"/>
      <c r="D10" s="279"/>
      <c r="E10" s="279"/>
    </row>
    <row r="11" spans="1:5" x14ac:dyDescent="0.2">
      <c r="A11" s="10" t="s">
        <v>189</v>
      </c>
      <c r="B11" s="282" t="s">
        <v>190</v>
      </c>
      <c r="C11" s="283"/>
      <c r="D11" s="283"/>
      <c r="E11" s="284" t="s">
        <v>191</v>
      </c>
    </row>
    <row r="12" spans="1:5" x14ac:dyDescent="0.2">
      <c r="A12" s="293"/>
      <c r="B12" s="293"/>
      <c r="C12" s="293"/>
      <c r="D12" s="293"/>
      <c r="E12" s="294"/>
    </row>
    <row r="13" spans="1:5" x14ac:dyDescent="0.2">
      <c r="A13" s="295">
        <v>1</v>
      </c>
      <c r="B13" s="296" t="s">
        <v>192</v>
      </c>
      <c r="C13" s="293"/>
      <c r="D13" s="293"/>
      <c r="E13" s="297">
        <v>7.1570000000000002E-3</v>
      </c>
    </row>
    <row r="14" spans="1:5" x14ac:dyDescent="0.2">
      <c r="A14" s="295">
        <v>2</v>
      </c>
      <c r="B14" s="296" t="s">
        <v>193</v>
      </c>
      <c r="C14" s="293"/>
      <c r="D14" s="293"/>
      <c r="E14" s="297">
        <v>2E-3</v>
      </c>
    </row>
    <row r="15" spans="1:5" x14ac:dyDescent="0.2">
      <c r="A15" s="295">
        <v>3</v>
      </c>
      <c r="B15" s="296" t="str">
        <f>"STATE UTILITY TAX ( "&amp;D15*100&amp;"% - ( LINE 1 * "&amp;D15*100&amp;"% )  )"</f>
        <v>STATE UTILITY TAX ( 3.8734% - ( LINE 1 * 3.8734% )  )</v>
      </c>
      <c r="C15" s="298"/>
      <c r="D15" s="299">
        <v>3.8733999999999998E-2</v>
      </c>
      <c r="E15" s="300">
        <f>ROUND(D15-(D15*E13),6)</f>
        <v>3.8456999999999998E-2</v>
      </c>
    </row>
    <row r="16" spans="1:5" x14ac:dyDescent="0.2">
      <c r="A16" s="295">
        <v>4</v>
      </c>
      <c r="B16" s="296"/>
      <c r="C16" s="293"/>
      <c r="D16" s="293"/>
      <c r="E16" s="301"/>
    </row>
    <row r="17" spans="1:5" x14ac:dyDescent="0.2">
      <c r="A17" s="295">
        <v>5</v>
      </c>
      <c r="B17" s="296" t="s">
        <v>194</v>
      </c>
      <c r="C17" s="293"/>
      <c r="D17" s="293"/>
      <c r="E17" s="297">
        <f>ROUND(SUM(E13:E15),6)</f>
        <v>4.7613999999999997E-2</v>
      </c>
    </row>
    <row r="18" spans="1:5" x14ac:dyDescent="0.2">
      <c r="A18" s="295">
        <v>6</v>
      </c>
      <c r="B18" s="293"/>
      <c r="C18" s="293"/>
      <c r="D18" s="293"/>
      <c r="E18" s="297"/>
    </row>
    <row r="19" spans="1:5" x14ac:dyDescent="0.2">
      <c r="A19" s="295">
        <v>7</v>
      </c>
      <c r="B19" s="293" t="str">
        <f>"CONVERSION FACTOR EXCLUDING FEDERAL INCOME TAX ( 1 - LINE "&amp;$A$15&amp;" )"</f>
        <v>CONVERSION FACTOR EXCLUDING FEDERAL INCOME TAX ( 1 - LINE 3 )</v>
      </c>
      <c r="C19" s="293"/>
      <c r="D19" s="293"/>
      <c r="E19" s="297">
        <f>ROUND(1-E17,6)</f>
        <v>0.95238599999999995</v>
      </c>
    </row>
    <row r="20" spans="1:5" ht="12" thickBot="1" x14ac:dyDescent="0.25">
      <c r="A20" s="295">
        <v>8</v>
      </c>
      <c r="B20" s="296" t="e">
        <f>"FEDERAL INCOME TAX ( LINE "&amp;A19&amp;"  * "&amp;k_FITrate*100&amp;"% )"</f>
        <v>#NAME?</v>
      </c>
      <c r="C20" s="293"/>
      <c r="D20" s="302">
        <v>0.21</v>
      </c>
      <c r="E20" s="303">
        <f>ROUND((E19)*D20,6)</f>
        <v>0.20000100000000001</v>
      </c>
    </row>
    <row r="21" spans="1:5" ht="12.75" thickTop="1" thickBot="1" x14ac:dyDescent="0.25">
      <c r="A21" s="295">
        <v>9</v>
      </c>
      <c r="B21" s="296" t="str">
        <f>"CONVERSION FACTOR INCL FEDERAL INCOME TAX ( LINE "&amp;A19&amp;" - LINE "&amp;A20&amp;" ) "</f>
        <v xml:space="preserve">CONVERSION FACTOR INCL FEDERAL INCOME TAX ( LINE 7 - LINE 8 ) </v>
      </c>
      <c r="C21" s="293"/>
      <c r="D21" s="293"/>
      <c r="E21" s="303">
        <f>E19-E20</f>
        <v>0.75238499999999997</v>
      </c>
    </row>
    <row r="22" spans="1:5" ht="12" thickTop="1" x14ac:dyDescent="0.2"/>
  </sheetData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opLeftCell="A4" zoomScaleNormal="100" workbookViewId="0">
      <selection activeCell="B9" sqref="B9"/>
    </sheetView>
  </sheetViews>
  <sheetFormatPr defaultRowHeight="11.25" x14ac:dyDescent="0.2"/>
  <cols>
    <col min="1" max="1" width="41.42578125" style="25" bestFit="1" customWidth="1"/>
    <col min="2" max="15" width="12" style="25" bestFit="1" customWidth="1"/>
    <col min="16" max="16" width="12.85546875" style="25" bestFit="1" customWidth="1"/>
    <col min="17" max="17" width="15" style="25" bestFit="1" customWidth="1"/>
    <col min="18" max="18" width="14" style="25" bestFit="1" customWidth="1"/>
    <col min="19" max="19" width="4.7109375" style="25" bestFit="1" customWidth="1"/>
    <col min="20" max="256" width="9.140625" style="25"/>
    <col min="257" max="257" width="12.140625" style="25" customWidth="1"/>
    <col min="258" max="258" width="14.7109375" style="25" bestFit="1" customWidth="1"/>
    <col min="259" max="259" width="12.7109375" style="25" bestFit="1" customWidth="1"/>
    <col min="260" max="260" width="13.7109375" style="25" bestFit="1" customWidth="1"/>
    <col min="261" max="261" width="12.7109375" style="25" bestFit="1" customWidth="1"/>
    <col min="262" max="262" width="12.28515625" style="25" bestFit="1" customWidth="1"/>
    <col min="263" max="263" width="12.7109375" style="25" bestFit="1" customWidth="1"/>
    <col min="264" max="264" width="12.42578125" style="25" bestFit="1" customWidth="1"/>
    <col min="265" max="265" width="12.5703125" style="25" bestFit="1" customWidth="1"/>
    <col min="266" max="266" width="13.7109375" style="25" bestFit="1" customWidth="1"/>
    <col min="267" max="271" width="13.7109375" style="25" customWidth="1"/>
    <col min="272" max="272" width="16" style="25" customWidth="1"/>
    <col min="273" max="274" width="14" style="25" bestFit="1" customWidth="1"/>
    <col min="275" max="275" width="4.7109375" style="25" bestFit="1" customWidth="1"/>
    <col min="276" max="512" width="9.140625" style="25"/>
    <col min="513" max="513" width="12.140625" style="25" customWidth="1"/>
    <col min="514" max="514" width="14.7109375" style="25" bestFit="1" customWidth="1"/>
    <col min="515" max="515" width="12.7109375" style="25" bestFit="1" customWidth="1"/>
    <col min="516" max="516" width="13.7109375" style="25" bestFit="1" customWidth="1"/>
    <col min="517" max="517" width="12.7109375" style="25" bestFit="1" customWidth="1"/>
    <col min="518" max="518" width="12.28515625" style="25" bestFit="1" customWidth="1"/>
    <col min="519" max="519" width="12.7109375" style="25" bestFit="1" customWidth="1"/>
    <col min="520" max="520" width="12.42578125" style="25" bestFit="1" customWidth="1"/>
    <col min="521" max="521" width="12.5703125" style="25" bestFit="1" customWidth="1"/>
    <col min="522" max="522" width="13.7109375" style="25" bestFit="1" customWidth="1"/>
    <col min="523" max="527" width="13.7109375" style="25" customWidth="1"/>
    <col min="528" max="528" width="16" style="25" customWidth="1"/>
    <col min="529" max="530" width="14" style="25" bestFit="1" customWidth="1"/>
    <col min="531" max="531" width="4.7109375" style="25" bestFit="1" customWidth="1"/>
    <col min="532" max="768" width="9.140625" style="25"/>
    <col min="769" max="769" width="12.140625" style="25" customWidth="1"/>
    <col min="770" max="770" width="14.7109375" style="25" bestFit="1" customWidth="1"/>
    <col min="771" max="771" width="12.7109375" style="25" bestFit="1" customWidth="1"/>
    <col min="772" max="772" width="13.7109375" style="25" bestFit="1" customWidth="1"/>
    <col min="773" max="773" width="12.7109375" style="25" bestFit="1" customWidth="1"/>
    <col min="774" max="774" width="12.28515625" style="25" bestFit="1" customWidth="1"/>
    <col min="775" max="775" width="12.7109375" style="25" bestFit="1" customWidth="1"/>
    <col min="776" max="776" width="12.42578125" style="25" bestFit="1" customWidth="1"/>
    <col min="777" max="777" width="12.5703125" style="25" bestFit="1" customWidth="1"/>
    <col min="778" max="778" width="13.7109375" style="25" bestFit="1" customWidth="1"/>
    <col min="779" max="783" width="13.7109375" style="25" customWidth="1"/>
    <col min="784" max="784" width="16" style="25" customWidth="1"/>
    <col min="785" max="786" width="14" style="25" bestFit="1" customWidth="1"/>
    <col min="787" max="787" width="4.7109375" style="25" bestFit="1" customWidth="1"/>
    <col min="788" max="1024" width="9.140625" style="25"/>
    <col min="1025" max="1025" width="12.140625" style="25" customWidth="1"/>
    <col min="1026" max="1026" width="14.7109375" style="25" bestFit="1" customWidth="1"/>
    <col min="1027" max="1027" width="12.7109375" style="25" bestFit="1" customWidth="1"/>
    <col min="1028" max="1028" width="13.7109375" style="25" bestFit="1" customWidth="1"/>
    <col min="1029" max="1029" width="12.7109375" style="25" bestFit="1" customWidth="1"/>
    <col min="1030" max="1030" width="12.28515625" style="25" bestFit="1" customWidth="1"/>
    <col min="1031" max="1031" width="12.7109375" style="25" bestFit="1" customWidth="1"/>
    <col min="1032" max="1032" width="12.42578125" style="25" bestFit="1" customWidth="1"/>
    <col min="1033" max="1033" width="12.5703125" style="25" bestFit="1" customWidth="1"/>
    <col min="1034" max="1034" width="13.7109375" style="25" bestFit="1" customWidth="1"/>
    <col min="1035" max="1039" width="13.7109375" style="25" customWidth="1"/>
    <col min="1040" max="1040" width="16" style="25" customWidth="1"/>
    <col min="1041" max="1042" width="14" style="25" bestFit="1" customWidth="1"/>
    <col min="1043" max="1043" width="4.7109375" style="25" bestFit="1" customWidth="1"/>
    <col min="1044" max="1280" width="9.140625" style="25"/>
    <col min="1281" max="1281" width="12.140625" style="25" customWidth="1"/>
    <col min="1282" max="1282" width="14.7109375" style="25" bestFit="1" customWidth="1"/>
    <col min="1283" max="1283" width="12.7109375" style="25" bestFit="1" customWidth="1"/>
    <col min="1284" max="1284" width="13.7109375" style="25" bestFit="1" customWidth="1"/>
    <col min="1285" max="1285" width="12.7109375" style="25" bestFit="1" customWidth="1"/>
    <col min="1286" max="1286" width="12.28515625" style="25" bestFit="1" customWidth="1"/>
    <col min="1287" max="1287" width="12.7109375" style="25" bestFit="1" customWidth="1"/>
    <col min="1288" max="1288" width="12.42578125" style="25" bestFit="1" customWidth="1"/>
    <col min="1289" max="1289" width="12.5703125" style="25" bestFit="1" customWidth="1"/>
    <col min="1290" max="1290" width="13.7109375" style="25" bestFit="1" customWidth="1"/>
    <col min="1291" max="1295" width="13.7109375" style="25" customWidth="1"/>
    <col min="1296" max="1296" width="16" style="25" customWidth="1"/>
    <col min="1297" max="1298" width="14" style="25" bestFit="1" customWidth="1"/>
    <col min="1299" max="1299" width="4.7109375" style="25" bestFit="1" customWidth="1"/>
    <col min="1300" max="1536" width="9.140625" style="25"/>
    <col min="1537" max="1537" width="12.140625" style="25" customWidth="1"/>
    <col min="1538" max="1538" width="14.7109375" style="25" bestFit="1" customWidth="1"/>
    <col min="1539" max="1539" width="12.7109375" style="25" bestFit="1" customWidth="1"/>
    <col min="1540" max="1540" width="13.7109375" style="25" bestFit="1" customWidth="1"/>
    <col min="1541" max="1541" width="12.7109375" style="25" bestFit="1" customWidth="1"/>
    <col min="1542" max="1542" width="12.28515625" style="25" bestFit="1" customWidth="1"/>
    <col min="1543" max="1543" width="12.7109375" style="25" bestFit="1" customWidth="1"/>
    <col min="1544" max="1544" width="12.42578125" style="25" bestFit="1" customWidth="1"/>
    <col min="1545" max="1545" width="12.5703125" style="25" bestFit="1" customWidth="1"/>
    <col min="1546" max="1546" width="13.7109375" style="25" bestFit="1" customWidth="1"/>
    <col min="1547" max="1551" width="13.7109375" style="25" customWidth="1"/>
    <col min="1552" max="1552" width="16" style="25" customWidth="1"/>
    <col min="1553" max="1554" width="14" style="25" bestFit="1" customWidth="1"/>
    <col min="1555" max="1555" width="4.7109375" style="25" bestFit="1" customWidth="1"/>
    <col min="1556" max="1792" width="9.140625" style="25"/>
    <col min="1793" max="1793" width="12.140625" style="25" customWidth="1"/>
    <col min="1794" max="1794" width="14.7109375" style="25" bestFit="1" customWidth="1"/>
    <col min="1795" max="1795" width="12.7109375" style="25" bestFit="1" customWidth="1"/>
    <col min="1796" max="1796" width="13.7109375" style="25" bestFit="1" customWidth="1"/>
    <col min="1797" max="1797" width="12.7109375" style="25" bestFit="1" customWidth="1"/>
    <col min="1798" max="1798" width="12.28515625" style="25" bestFit="1" customWidth="1"/>
    <col min="1799" max="1799" width="12.7109375" style="25" bestFit="1" customWidth="1"/>
    <col min="1800" max="1800" width="12.42578125" style="25" bestFit="1" customWidth="1"/>
    <col min="1801" max="1801" width="12.5703125" style="25" bestFit="1" customWidth="1"/>
    <col min="1802" max="1802" width="13.7109375" style="25" bestFit="1" customWidth="1"/>
    <col min="1803" max="1807" width="13.7109375" style="25" customWidth="1"/>
    <col min="1808" max="1808" width="16" style="25" customWidth="1"/>
    <col min="1809" max="1810" width="14" style="25" bestFit="1" customWidth="1"/>
    <col min="1811" max="1811" width="4.7109375" style="25" bestFit="1" customWidth="1"/>
    <col min="1812" max="2048" width="9.140625" style="25"/>
    <col min="2049" max="2049" width="12.140625" style="25" customWidth="1"/>
    <col min="2050" max="2050" width="14.7109375" style="25" bestFit="1" customWidth="1"/>
    <col min="2051" max="2051" width="12.7109375" style="25" bestFit="1" customWidth="1"/>
    <col min="2052" max="2052" width="13.7109375" style="25" bestFit="1" customWidth="1"/>
    <col min="2053" max="2053" width="12.7109375" style="25" bestFit="1" customWidth="1"/>
    <col min="2054" max="2054" width="12.28515625" style="25" bestFit="1" customWidth="1"/>
    <col min="2055" max="2055" width="12.7109375" style="25" bestFit="1" customWidth="1"/>
    <col min="2056" max="2056" width="12.42578125" style="25" bestFit="1" customWidth="1"/>
    <col min="2057" max="2057" width="12.5703125" style="25" bestFit="1" customWidth="1"/>
    <col min="2058" max="2058" width="13.7109375" style="25" bestFit="1" customWidth="1"/>
    <col min="2059" max="2063" width="13.7109375" style="25" customWidth="1"/>
    <col min="2064" max="2064" width="16" style="25" customWidth="1"/>
    <col min="2065" max="2066" width="14" style="25" bestFit="1" customWidth="1"/>
    <col min="2067" max="2067" width="4.7109375" style="25" bestFit="1" customWidth="1"/>
    <col min="2068" max="2304" width="9.140625" style="25"/>
    <col min="2305" max="2305" width="12.140625" style="25" customWidth="1"/>
    <col min="2306" max="2306" width="14.7109375" style="25" bestFit="1" customWidth="1"/>
    <col min="2307" max="2307" width="12.7109375" style="25" bestFit="1" customWidth="1"/>
    <col min="2308" max="2308" width="13.7109375" style="25" bestFit="1" customWidth="1"/>
    <col min="2309" max="2309" width="12.7109375" style="25" bestFit="1" customWidth="1"/>
    <col min="2310" max="2310" width="12.28515625" style="25" bestFit="1" customWidth="1"/>
    <col min="2311" max="2311" width="12.7109375" style="25" bestFit="1" customWidth="1"/>
    <col min="2312" max="2312" width="12.42578125" style="25" bestFit="1" customWidth="1"/>
    <col min="2313" max="2313" width="12.5703125" style="25" bestFit="1" customWidth="1"/>
    <col min="2314" max="2314" width="13.7109375" style="25" bestFit="1" customWidth="1"/>
    <col min="2315" max="2319" width="13.7109375" style="25" customWidth="1"/>
    <col min="2320" max="2320" width="16" style="25" customWidth="1"/>
    <col min="2321" max="2322" width="14" style="25" bestFit="1" customWidth="1"/>
    <col min="2323" max="2323" width="4.7109375" style="25" bestFit="1" customWidth="1"/>
    <col min="2324" max="2560" width="9.140625" style="25"/>
    <col min="2561" max="2561" width="12.140625" style="25" customWidth="1"/>
    <col min="2562" max="2562" width="14.7109375" style="25" bestFit="1" customWidth="1"/>
    <col min="2563" max="2563" width="12.7109375" style="25" bestFit="1" customWidth="1"/>
    <col min="2564" max="2564" width="13.7109375" style="25" bestFit="1" customWidth="1"/>
    <col min="2565" max="2565" width="12.7109375" style="25" bestFit="1" customWidth="1"/>
    <col min="2566" max="2566" width="12.28515625" style="25" bestFit="1" customWidth="1"/>
    <col min="2567" max="2567" width="12.7109375" style="25" bestFit="1" customWidth="1"/>
    <col min="2568" max="2568" width="12.42578125" style="25" bestFit="1" customWidth="1"/>
    <col min="2569" max="2569" width="12.5703125" style="25" bestFit="1" customWidth="1"/>
    <col min="2570" max="2570" width="13.7109375" style="25" bestFit="1" customWidth="1"/>
    <col min="2571" max="2575" width="13.7109375" style="25" customWidth="1"/>
    <col min="2576" max="2576" width="16" style="25" customWidth="1"/>
    <col min="2577" max="2578" width="14" style="25" bestFit="1" customWidth="1"/>
    <col min="2579" max="2579" width="4.7109375" style="25" bestFit="1" customWidth="1"/>
    <col min="2580" max="2816" width="9.140625" style="25"/>
    <col min="2817" max="2817" width="12.140625" style="25" customWidth="1"/>
    <col min="2818" max="2818" width="14.7109375" style="25" bestFit="1" customWidth="1"/>
    <col min="2819" max="2819" width="12.7109375" style="25" bestFit="1" customWidth="1"/>
    <col min="2820" max="2820" width="13.7109375" style="25" bestFit="1" customWidth="1"/>
    <col min="2821" max="2821" width="12.7109375" style="25" bestFit="1" customWidth="1"/>
    <col min="2822" max="2822" width="12.28515625" style="25" bestFit="1" customWidth="1"/>
    <col min="2823" max="2823" width="12.7109375" style="25" bestFit="1" customWidth="1"/>
    <col min="2824" max="2824" width="12.42578125" style="25" bestFit="1" customWidth="1"/>
    <col min="2825" max="2825" width="12.5703125" style="25" bestFit="1" customWidth="1"/>
    <col min="2826" max="2826" width="13.7109375" style="25" bestFit="1" customWidth="1"/>
    <col min="2827" max="2831" width="13.7109375" style="25" customWidth="1"/>
    <col min="2832" max="2832" width="16" style="25" customWidth="1"/>
    <col min="2833" max="2834" width="14" style="25" bestFit="1" customWidth="1"/>
    <col min="2835" max="2835" width="4.7109375" style="25" bestFit="1" customWidth="1"/>
    <col min="2836" max="3072" width="9.140625" style="25"/>
    <col min="3073" max="3073" width="12.140625" style="25" customWidth="1"/>
    <col min="3074" max="3074" width="14.7109375" style="25" bestFit="1" customWidth="1"/>
    <col min="3075" max="3075" width="12.7109375" style="25" bestFit="1" customWidth="1"/>
    <col min="3076" max="3076" width="13.7109375" style="25" bestFit="1" customWidth="1"/>
    <col min="3077" max="3077" width="12.7109375" style="25" bestFit="1" customWidth="1"/>
    <col min="3078" max="3078" width="12.28515625" style="25" bestFit="1" customWidth="1"/>
    <col min="3079" max="3079" width="12.7109375" style="25" bestFit="1" customWidth="1"/>
    <col min="3080" max="3080" width="12.42578125" style="25" bestFit="1" customWidth="1"/>
    <col min="3081" max="3081" width="12.5703125" style="25" bestFit="1" customWidth="1"/>
    <col min="3082" max="3082" width="13.7109375" style="25" bestFit="1" customWidth="1"/>
    <col min="3083" max="3087" width="13.7109375" style="25" customWidth="1"/>
    <col min="3088" max="3088" width="16" style="25" customWidth="1"/>
    <col min="3089" max="3090" width="14" style="25" bestFit="1" customWidth="1"/>
    <col min="3091" max="3091" width="4.7109375" style="25" bestFit="1" customWidth="1"/>
    <col min="3092" max="3328" width="9.140625" style="25"/>
    <col min="3329" max="3329" width="12.140625" style="25" customWidth="1"/>
    <col min="3330" max="3330" width="14.7109375" style="25" bestFit="1" customWidth="1"/>
    <col min="3331" max="3331" width="12.7109375" style="25" bestFit="1" customWidth="1"/>
    <col min="3332" max="3332" width="13.7109375" style="25" bestFit="1" customWidth="1"/>
    <col min="3333" max="3333" width="12.7109375" style="25" bestFit="1" customWidth="1"/>
    <col min="3334" max="3334" width="12.28515625" style="25" bestFit="1" customWidth="1"/>
    <col min="3335" max="3335" width="12.7109375" style="25" bestFit="1" customWidth="1"/>
    <col min="3336" max="3336" width="12.42578125" style="25" bestFit="1" customWidth="1"/>
    <col min="3337" max="3337" width="12.5703125" style="25" bestFit="1" customWidth="1"/>
    <col min="3338" max="3338" width="13.7109375" style="25" bestFit="1" customWidth="1"/>
    <col min="3339" max="3343" width="13.7109375" style="25" customWidth="1"/>
    <col min="3344" max="3344" width="16" style="25" customWidth="1"/>
    <col min="3345" max="3346" width="14" style="25" bestFit="1" customWidth="1"/>
    <col min="3347" max="3347" width="4.7109375" style="25" bestFit="1" customWidth="1"/>
    <col min="3348" max="3584" width="9.140625" style="25"/>
    <col min="3585" max="3585" width="12.140625" style="25" customWidth="1"/>
    <col min="3586" max="3586" width="14.7109375" style="25" bestFit="1" customWidth="1"/>
    <col min="3587" max="3587" width="12.7109375" style="25" bestFit="1" customWidth="1"/>
    <col min="3588" max="3588" width="13.7109375" style="25" bestFit="1" customWidth="1"/>
    <col min="3589" max="3589" width="12.7109375" style="25" bestFit="1" customWidth="1"/>
    <col min="3590" max="3590" width="12.28515625" style="25" bestFit="1" customWidth="1"/>
    <col min="3591" max="3591" width="12.7109375" style="25" bestFit="1" customWidth="1"/>
    <col min="3592" max="3592" width="12.42578125" style="25" bestFit="1" customWidth="1"/>
    <col min="3593" max="3593" width="12.5703125" style="25" bestFit="1" customWidth="1"/>
    <col min="3594" max="3594" width="13.7109375" style="25" bestFit="1" customWidth="1"/>
    <col min="3595" max="3599" width="13.7109375" style="25" customWidth="1"/>
    <col min="3600" max="3600" width="16" style="25" customWidth="1"/>
    <col min="3601" max="3602" width="14" style="25" bestFit="1" customWidth="1"/>
    <col min="3603" max="3603" width="4.7109375" style="25" bestFit="1" customWidth="1"/>
    <col min="3604" max="3840" width="9.140625" style="25"/>
    <col min="3841" max="3841" width="12.140625" style="25" customWidth="1"/>
    <col min="3842" max="3842" width="14.7109375" style="25" bestFit="1" customWidth="1"/>
    <col min="3843" max="3843" width="12.7109375" style="25" bestFit="1" customWidth="1"/>
    <col min="3844" max="3844" width="13.7109375" style="25" bestFit="1" customWidth="1"/>
    <col min="3845" max="3845" width="12.7109375" style="25" bestFit="1" customWidth="1"/>
    <col min="3846" max="3846" width="12.28515625" style="25" bestFit="1" customWidth="1"/>
    <col min="3847" max="3847" width="12.7109375" style="25" bestFit="1" customWidth="1"/>
    <col min="3848" max="3848" width="12.42578125" style="25" bestFit="1" customWidth="1"/>
    <col min="3849" max="3849" width="12.5703125" style="25" bestFit="1" customWidth="1"/>
    <col min="3850" max="3850" width="13.7109375" style="25" bestFit="1" customWidth="1"/>
    <col min="3851" max="3855" width="13.7109375" style="25" customWidth="1"/>
    <col min="3856" max="3856" width="16" style="25" customWidth="1"/>
    <col min="3857" max="3858" width="14" style="25" bestFit="1" customWidth="1"/>
    <col min="3859" max="3859" width="4.7109375" style="25" bestFit="1" customWidth="1"/>
    <col min="3860" max="4096" width="9.140625" style="25"/>
    <col min="4097" max="4097" width="12.140625" style="25" customWidth="1"/>
    <col min="4098" max="4098" width="14.7109375" style="25" bestFit="1" customWidth="1"/>
    <col min="4099" max="4099" width="12.7109375" style="25" bestFit="1" customWidth="1"/>
    <col min="4100" max="4100" width="13.7109375" style="25" bestFit="1" customWidth="1"/>
    <col min="4101" max="4101" width="12.7109375" style="25" bestFit="1" customWidth="1"/>
    <col min="4102" max="4102" width="12.28515625" style="25" bestFit="1" customWidth="1"/>
    <col min="4103" max="4103" width="12.7109375" style="25" bestFit="1" customWidth="1"/>
    <col min="4104" max="4104" width="12.42578125" style="25" bestFit="1" customWidth="1"/>
    <col min="4105" max="4105" width="12.5703125" style="25" bestFit="1" customWidth="1"/>
    <col min="4106" max="4106" width="13.7109375" style="25" bestFit="1" customWidth="1"/>
    <col min="4107" max="4111" width="13.7109375" style="25" customWidth="1"/>
    <col min="4112" max="4112" width="16" style="25" customWidth="1"/>
    <col min="4113" max="4114" width="14" style="25" bestFit="1" customWidth="1"/>
    <col min="4115" max="4115" width="4.7109375" style="25" bestFit="1" customWidth="1"/>
    <col min="4116" max="4352" width="9.140625" style="25"/>
    <col min="4353" max="4353" width="12.140625" style="25" customWidth="1"/>
    <col min="4354" max="4354" width="14.7109375" style="25" bestFit="1" customWidth="1"/>
    <col min="4355" max="4355" width="12.7109375" style="25" bestFit="1" customWidth="1"/>
    <col min="4356" max="4356" width="13.7109375" style="25" bestFit="1" customWidth="1"/>
    <col min="4357" max="4357" width="12.7109375" style="25" bestFit="1" customWidth="1"/>
    <col min="4358" max="4358" width="12.28515625" style="25" bestFit="1" customWidth="1"/>
    <col min="4359" max="4359" width="12.7109375" style="25" bestFit="1" customWidth="1"/>
    <col min="4360" max="4360" width="12.42578125" style="25" bestFit="1" customWidth="1"/>
    <col min="4361" max="4361" width="12.5703125" style="25" bestFit="1" customWidth="1"/>
    <col min="4362" max="4362" width="13.7109375" style="25" bestFit="1" customWidth="1"/>
    <col min="4363" max="4367" width="13.7109375" style="25" customWidth="1"/>
    <col min="4368" max="4368" width="16" style="25" customWidth="1"/>
    <col min="4369" max="4370" width="14" style="25" bestFit="1" customWidth="1"/>
    <col min="4371" max="4371" width="4.7109375" style="25" bestFit="1" customWidth="1"/>
    <col min="4372" max="4608" width="9.140625" style="25"/>
    <col min="4609" max="4609" width="12.140625" style="25" customWidth="1"/>
    <col min="4610" max="4610" width="14.7109375" style="25" bestFit="1" customWidth="1"/>
    <col min="4611" max="4611" width="12.7109375" style="25" bestFit="1" customWidth="1"/>
    <col min="4612" max="4612" width="13.7109375" style="25" bestFit="1" customWidth="1"/>
    <col min="4613" max="4613" width="12.7109375" style="25" bestFit="1" customWidth="1"/>
    <col min="4614" max="4614" width="12.28515625" style="25" bestFit="1" customWidth="1"/>
    <col min="4615" max="4615" width="12.7109375" style="25" bestFit="1" customWidth="1"/>
    <col min="4616" max="4616" width="12.42578125" style="25" bestFit="1" customWidth="1"/>
    <col min="4617" max="4617" width="12.5703125" style="25" bestFit="1" customWidth="1"/>
    <col min="4618" max="4618" width="13.7109375" style="25" bestFit="1" customWidth="1"/>
    <col min="4619" max="4623" width="13.7109375" style="25" customWidth="1"/>
    <col min="4624" max="4624" width="16" style="25" customWidth="1"/>
    <col min="4625" max="4626" width="14" style="25" bestFit="1" customWidth="1"/>
    <col min="4627" max="4627" width="4.7109375" style="25" bestFit="1" customWidth="1"/>
    <col min="4628" max="4864" width="9.140625" style="25"/>
    <col min="4865" max="4865" width="12.140625" style="25" customWidth="1"/>
    <col min="4866" max="4866" width="14.7109375" style="25" bestFit="1" customWidth="1"/>
    <col min="4867" max="4867" width="12.7109375" style="25" bestFit="1" customWidth="1"/>
    <col min="4868" max="4868" width="13.7109375" style="25" bestFit="1" customWidth="1"/>
    <col min="4869" max="4869" width="12.7109375" style="25" bestFit="1" customWidth="1"/>
    <col min="4870" max="4870" width="12.28515625" style="25" bestFit="1" customWidth="1"/>
    <col min="4871" max="4871" width="12.7109375" style="25" bestFit="1" customWidth="1"/>
    <col min="4872" max="4872" width="12.42578125" style="25" bestFit="1" customWidth="1"/>
    <col min="4873" max="4873" width="12.5703125" style="25" bestFit="1" customWidth="1"/>
    <col min="4874" max="4874" width="13.7109375" style="25" bestFit="1" customWidth="1"/>
    <col min="4875" max="4879" width="13.7109375" style="25" customWidth="1"/>
    <col min="4880" max="4880" width="16" style="25" customWidth="1"/>
    <col min="4881" max="4882" width="14" style="25" bestFit="1" customWidth="1"/>
    <col min="4883" max="4883" width="4.7109375" style="25" bestFit="1" customWidth="1"/>
    <col min="4884" max="5120" width="9.140625" style="25"/>
    <col min="5121" max="5121" width="12.140625" style="25" customWidth="1"/>
    <col min="5122" max="5122" width="14.7109375" style="25" bestFit="1" customWidth="1"/>
    <col min="5123" max="5123" width="12.7109375" style="25" bestFit="1" customWidth="1"/>
    <col min="5124" max="5124" width="13.7109375" style="25" bestFit="1" customWidth="1"/>
    <col min="5125" max="5125" width="12.7109375" style="25" bestFit="1" customWidth="1"/>
    <col min="5126" max="5126" width="12.28515625" style="25" bestFit="1" customWidth="1"/>
    <col min="5127" max="5127" width="12.7109375" style="25" bestFit="1" customWidth="1"/>
    <col min="5128" max="5128" width="12.42578125" style="25" bestFit="1" customWidth="1"/>
    <col min="5129" max="5129" width="12.5703125" style="25" bestFit="1" customWidth="1"/>
    <col min="5130" max="5130" width="13.7109375" style="25" bestFit="1" customWidth="1"/>
    <col min="5131" max="5135" width="13.7109375" style="25" customWidth="1"/>
    <col min="5136" max="5136" width="16" style="25" customWidth="1"/>
    <col min="5137" max="5138" width="14" style="25" bestFit="1" customWidth="1"/>
    <col min="5139" max="5139" width="4.7109375" style="25" bestFit="1" customWidth="1"/>
    <col min="5140" max="5376" width="9.140625" style="25"/>
    <col min="5377" max="5377" width="12.140625" style="25" customWidth="1"/>
    <col min="5378" max="5378" width="14.7109375" style="25" bestFit="1" customWidth="1"/>
    <col min="5379" max="5379" width="12.7109375" style="25" bestFit="1" customWidth="1"/>
    <col min="5380" max="5380" width="13.7109375" style="25" bestFit="1" customWidth="1"/>
    <col min="5381" max="5381" width="12.7109375" style="25" bestFit="1" customWidth="1"/>
    <col min="5382" max="5382" width="12.28515625" style="25" bestFit="1" customWidth="1"/>
    <col min="5383" max="5383" width="12.7109375" style="25" bestFit="1" customWidth="1"/>
    <col min="5384" max="5384" width="12.42578125" style="25" bestFit="1" customWidth="1"/>
    <col min="5385" max="5385" width="12.5703125" style="25" bestFit="1" customWidth="1"/>
    <col min="5386" max="5386" width="13.7109375" style="25" bestFit="1" customWidth="1"/>
    <col min="5387" max="5391" width="13.7109375" style="25" customWidth="1"/>
    <col min="5392" max="5392" width="16" style="25" customWidth="1"/>
    <col min="5393" max="5394" width="14" style="25" bestFit="1" customWidth="1"/>
    <col min="5395" max="5395" width="4.7109375" style="25" bestFit="1" customWidth="1"/>
    <col min="5396" max="5632" width="9.140625" style="25"/>
    <col min="5633" max="5633" width="12.140625" style="25" customWidth="1"/>
    <col min="5634" max="5634" width="14.7109375" style="25" bestFit="1" customWidth="1"/>
    <col min="5635" max="5635" width="12.7109375" style="25" bestFit="1" customWidth="1"/>
    <col min="5636" max="5636" width="13.7109375" style="25" bestFit="1" customWidth="1"/>
    <col min="5637" max="5637" width="12.7109375" style="25" bestFit="1" customWidth="1"/>
    <col min="5638" max="5638" width="12.28515625" style="25" bestFit="1" customWidth="1"/>
    <col min="5639" max="5639" width="12.7109375" style="25" bestFit="1" customWidth="1"/>
    <col min="5640" max="5640" width="12.42578125" style="25" bestFit="1" customWidth="1"/>
    <col min="5641" max="5641" width="12.5703125" style="25" bestFit="1" customWidth="1"/>
    <col min="5642" max="5642" width="13.7109375" style="25" bestFit="1" customWidth="1"/>
    <col min="5643" max="5647" width="13.7109375" style="25" customWidth="1"/>
    <col min="5648" max="5648" width="16" style="25" customWidth="1"/>
    <col min="5649" max="5650" width="14" style="25" bestFit="1" customWidth="1"/>
    <col min="5651" max="5651" width="4.7109375" style="25" bestFit="1" customWidth="1"/>
    <col min="5652" max="5888" width="9.140625" style="25"/>
    <col min="5889" max="5889" width="12.140625" style="25" customWidth="1"/>
    <col min="5890" max="5890" width="14.7109375" style="25" bestFit="1" customWidth="1"/>
    <col min="5891" max="5891" width="12.7109375" style="25" bestFit="1" customWidth="1"/>
    <col min="5892" max="5892" width="13.7109375" style="25" bestFit="1" customWidth="1"/>
    <col min="5893" max="5893" width="12.7109375" style="25" bestFit="1" customWidth="1"/>
    <col min="5894" max="5894" width="12.28515625" style="25" bestFit="1" customWidth="1"/>
    <col min="5895" max="5895" width="12.7109375" style="25" bestFit="1" customWidth="1"/>
    <col min="5896" max="5896" width="12.42578125" style="25" bestFit="1" customWidth="1"/>
    <col min="5897" max="5897" width="12.5703125" style="25" bestFit="1" customWidth="1"/>
    <col min="5898" max="5898" width="13.7109375" style="25" bestFit="1" customWidth="1"/>
    <col min="5899" max="5903" width="13.7109375" style="25" customWidth="1"/>
    <col min="5904" max="5904" width="16" style="25" customWidth="1"/>
    <col min="5905" max="5906" width="14" style="25" bestFit="1" customWidth="1"/>
    <col min="5907" max="5907" width="4.7109375" style="25" bestFit="1" customWidth="1"/>
    <col min="5908" max="6144" width="9.140625" style="25"/>
    <col min="6145" max="6145" width="12.140625" style="25" customWidth="1"/>
    <col min="6146" max="6146" width="14.7109375" style="25" bestFit="1" customWidth="1"/>
    <col min="6147" max="6147" width="12.7109375" style="25" bestFit="1" customWidth="1"/>
    <col min="6148" max="6148" width="13.7109375" style="25" bestFit="1" customWidth="1"/>
    <col min="6149" max="6149" width="12.7109375" style="25" bestFit="1" customWidth="1"/>
    <col min="6150" max="6150" width="12.28515625" style="25" bestFit="1" customWidth="1"/>
    <col min="6151" max="6151" width="12.7109375" style="25" bestFit="1" customWidth="1"/>
    <col min="6152" max="6152" width="12.42578125" style="25" bestFit="1" customWidth="1"/>
    <col min="6153" max="6153" width="12.5703125" style="25" bestFit="1" customWidth="1"/>
    <col min="6154" max="6154" width="13.7109375" style="25" bestFit="1" customWidth="1"/>
    <col min="6155" max="6159" width="13.7109375" style="25" customWidth="1"/>
    <col min="6160" max="6160" width="16" style="25" customWidth="1"/>
    <col min="6161" max="6162" width="14" style="25" bestFit="1" customWidth="1"/>
    <col min="6163" max="6163" width="4.7109375" style="25" bestFit="1" customWidth="1"/>
    <col min="6164" max="6400" width="9.140625" style="25"/>
    <col min="6401" max="6401" width="12.140625" style="25" customWidth="1"/>
    <col min="6402" max="6402" width="14.7109375" style="25" bestFit="1" customWidth="1"/>
    <col min="6403" max="6403" width="12.7109375" style="25" bestFit="1" customWidth="1"/>
    <col min="6404" max="6404" width="13.7109375" style="25" bestFit="1" customWidth="1"/>
    <col min="6405" max="6405" width="12.7109375" style="25" bestFit="1" customWidth="1"/>
    <col min="6406" max="6406" width="12.28515625" style="25" bestFit="1" customWidth="1"/>
    <col min="6407" max="6407" width="12.7109375" style="25" bestFit="1" customWidth="1"/>
    <col min="6408" max="6408" width="12.42578125" style="25" bestFit="1" customWidth="1"/>
    <col min="6409" max="6409" width="12.5703125" style="25" bestFit="1" customWidth="1"/>
    <col min="6410" max="6410" width="13.7109375" style="25" bestFit="1" customWidth="1"/>
    <col min="6411" max="6415" width="13.7109375" style="25" customWidth="1"/>
    <col min="6416" max="6416" width="16" style="25" customWidth="1"/>
    <col min="6417" max="6418" width="14" style="25" bestFit="1" customWidth="1"/>
    <col min="6419" max="6419" width="4.7109375" style="25" bestFit="1" customWidth="1"/>
    <col min="6420" max="6656" width="9.140625" style="25"/>
    <col min="6657" max="6657" width="12.140625" style="25" customWidth="1"/>
    <col min="6658" max="6658" width="14.7109375" style="25" bestFit="1" customWidth="1"/>
    <col min="6659" max="6659" width="12.7109375" style="25" bestFit="1" customWidth="1"/>
    <col min="6660" max="6660" width="13.7109375" style="25" bestFit="1" customWidth="1"/>
    <col min="6661" max="6661" width="12.7109375" style="25" bestFit="1" customWidth="1"/>
    <col min="6662" max="6662" width="12.28515625" style="25" bestFit="1" customWidth="1"/>
    <col min="6663" max="6663" width="12.7109375" style="25" bestFit="1" customWidth="1"/>
    <col min="6664" max="6664" width="12.42578125" style="25" bestFit="1" customWidth="1"/>
    <col min="6665" max="6665" width="12.5703125" style="25" bestFit="1" customWidth="1"/>
    <col min="6666" max="6666" width="13.7109375" style="25" bestFit="1" customWidth="1"/>
    <col min="6667" max="6671" width="13.7109375" style="25" customWidth="1"/>
    <col min="6672" max="6672" width="16" style="25" customWidth="1"/>
    <col min="6673" max="6674" width="14" style="25" bestFit="1" customWidth="1"/>
    <col min="6675" max="6675" width="4.7109375" style="25" bestFit="1" customWidth="1"/>
    <col min="6676" max="6912" width="9.140625" style="25"/>
    <col min="6913" max="6913" width="12.140625" style="25" customWidth="1"/>
    <col min="6914" max="6914" width="14.7109375" style="25" bestFit="1" customWidth="1"/>
    <col min="6915" max="6915" width="12.7109375" style="25" bestFit="1" customWidth="1"/>
    <col min="6916" max="6916" width="13.7109375" style="25" bestFit="1" customWidth="1"/>
    <col min="6917" max="6917" width="12.7109375" style="25" bestFit="1" customWidth="1"/>
    <col min="6918" max="6918" width="12.28515625" style="25" bestFit="1" customWidth="1"/>
    <col min="6919" max="6919" width="12.7109375" style="25" bestFit="1" customWidth="1"/>
    <col min="6920" max="6920" width="12.42578125" style="25" bestFit="1" customWidth="1"/>
    <col min="6921" max="6921" width="12.5703125" style="25" bestFit="1" customWidth="1"/>
    <col min="6922" max="6922" width="13.7109375" style="25" bestFit="1" customWidth="1"/>
    <col min="6923" max="6927" width="13.7109375" style="25" customWidth="1"/>
    <col min="6928" max="6928" width="16" style="25" customWidth="1"/>
    <col min="6929" max="6930" width="14" style="25" bestFit="1" customWidth="1"/>
    <col min="6931" max="6931" width="4.7109375" style="25" bestFit="1" customWidth="1"/>
    <col min="6932" max="7168" width="9.140625" style="25"/>
    <col min="7169" max="7169" width="12.140625" style="25" customWidth="1"/>
    <col min="7170" max="7170" width="14.7109375" style="25" bestFit="1" customWidth="1"/>
    <col min="7171" max="7171" width="12.7109375" style="25" bestFit="1" customWidth="1"/>
    <col min="7172" max="7172" width="13.7109375" style="25" bestFit="1" customWidth="1"/>
    <col min="7173" max="7173" width="12.7109375" style="25" bestFit="1" customWidth="1"/>
    <col min="7174" max="7174" width="12.28515625" style="25" bestFit="1" customWidth="1"/>
    <col min="7175" max="7175" width="12.7109375" style="25" bestFit="1" customWidth="1"/>
    <col min="7176" max="7176" width="12.42578125" style="25" bestFit="1" customWidth="1"/>
    <col min="7177" max="7177" width="12.5703125" style="25" bestFit="1" customWidth="1"/>
    <col min="7178" max="7178" width="13.7109375" style="25" bestFit="1" customWidth="1"/>
    <col min="7179" max="7183" width="13.7109375" style="25" customWidth="1"/>
    <col min="7184" max="7184" width="16" style="25" customWidth="1"/>
    <col min="7185" max="7186" width="14" style="25" bestFit="1" customWidth="1"/>
    <col min="7187" max="7187" width="4.7109375" style="25" bestFit="1" customWidth="1"/>
    <col min="7188" max="7424" width="9.140625" style="25"/>
    <col min="7425" max="7425" width="12.140625" style="25" customWidth="1"/>
    <col min="7426" max="7426" width="14.7109375" style="25" bestFit="1" customWidth="1"/>
    <col min="7427" max="7427" width="12.7109375" style="25" bestFit="1" customWidth="1"/>
    <col min="7428" max="7428" width="13.7109375" style="25" bestFit="1" customWidth="1"/>
    <col min="7429" max="7429" width="12.7109375" style="25" bestFit="1" customWidth="1"/>
    <col min="7430" max="7430" width="12.28515625" style="25" bestFit="1" customWidth="1"/>
    <col min="7431" max="7431" width="12.7109375" style="25" bestFit="1" customWidth="1"/>
    <col min="7432" max="7432" width="12.42578125" style="25" bestFit="1" customWidth="1"/>
    <col min="7433" max="7433" width="12.5703125" style="25" bestFit="1" customWidth="1"/>
    <col min="7434" max="7434" width="13.7109375" style="25" bestFit="1" customWidth="1"/>
    <col min="7435" max="7439" width="13.7109375" style="25" customWidth="1"/>
    <col min="7440" max="7440" width="16" style="25" customWidth="1"/>
    <col min="7441" max="7442" width="14" style="25" bestFit="1" customWidth="1"/>
    <col min="7443" max="7443" width="4.7109375" style="25" bestFit="1" customWidth="1"/>
    <col min="7444" max="7680" width="9.140625" style="25"/>
    <col min="7681" max="7681" width="12.140625" style="25" customWidth="1"/>
    <col min="7682" max="7682" width="14.7109375" style="25" bestFit="1" customWidth="1"/>
    <col min="7683" max="7683" width="12.7109375" style="25" bestFit="1" customWidth="1"/>
    <col min="7684" max="7684" width="13.7109375" style="25" bestFit="1" customWidth="1"/>
    <col min="7685" max="7685" width="12.7109375" style="25" bestFit="1" customWidth="1"/>
    <col min="7686" max="7686" width="12.28515625" style="25" bestFit="1" customWidth="1"/>
    <col min="7687" max="7687" width="12.7109375" style="25" bestFit="1" customWidth="1"/>
    <col min="7688" max="7688" width="12.42578125" style="25" bestFit="1" customWidth="1"/>
    <col min="7689" max="7689" width="12.5703125" style="25" bestFit="1" customWidth="1"/>
    <col min="7690" max="7690" width="13.7109375" style="25" bestFit="1" customWidth="1"/>
    <col min="7691" max="7695" width="13.7109375" style="25" customWidth="1"/>
    <col min="7696" max="7696" width="16" style="25" customWidth="1"/>
    <col min="7697" max="7698" width="14" style="25" bestFit="1" customWidth="1"/>
    <col min="7699" max="7699" width="4.7109375" style="25" bestFit="1" customWidth="1"/>
    <col min="7700" max="7936" width="9.140625" style="25"/>
    <col min="7937" max="7937" width="12.140625" style="25" customWidth="1"/>
    <col min="7938" max="7938" width="14.7109375" style="25" bestFit="1" customWidth="1"/>
    <col min="7939" max="7939" width="12.7109375" style="25" bestFit="1" customWidth="1"/>
    <col min="7940" max="7940" width="13.7109375" style="25" bestFit="1" customWidth="1"/>
    <col min="7941" max="7941" width="12.7109375" style="25" bestFit="1" customWidth="1"/>
    <col min="7942" max="7942" width="12.28515625" style="25" bestFit="1" customWidth="1"/>
    <col min="7943" max="7943" width="12.7109375" style="25" bestFit="1" customWidth="1"/>
    <col min="7944" max="7944" width="12.42578125" style="25" bestFit="1" customWidth="1"/>
    <col min="7945" max="7945" width="12.5703125" style="25" bestFit="1" customWidth="1"/>
    <col min="7946" max="7946" width="13.7109375" style="25" bestFit="1" customWidth="1"/>
    <col min="7947" max="7951" width="13.7109375" style="25" customWidth="1"/>
    <col min="7952" max="7952" width="16" style="25" customWidth="1"/>
    <col min="7953" max="7954" width="14" style="25" bestFit="1" customWidth="1"/>
    <col min="7955" max="7955" width="4.7109375" style="25" bestFit="1" customWidth="1"/>
    <col min="7956" max="8192" width="9.140625" style="25"/>
    <col min="8193" max="8193" width="12.140625" style="25" customWidth="1"/>
    <col min="8194" max="8194" width="14.7109375" style="25" bestFit="1" customWidth="1"/>
    <col min="8195" max="8195" width="12.7109375" style="25" bestFit="1" customWidth="1"/>
    <col min="8196" max="8196" width="13.7109375" style="25" bestFit="1" customWidth="1"/>
    <col min="8197" max="8197" width="12.7109375" style="25" bestFit="1" customWidth="1"/>
    <col min="8198" max="8198" width="12.28515625" style="25" bestFit="1" customWidth="1"/>
    <col min="8199" max="8199" width="12.7109375" style="25" bestFit="1" customWidth="1"/>
    <col min="8200" max="8200" width="12.42578125" style="25" bestFit="1" customWidth="1"/>
    <col min="8201" max="8201" width="12.5703125" style="25" bestFit="1" customWidth="1"/>
    <col min="8202" max="8202" width="13.7109375" style="25" bestFit="1" customWidth="1"/>
    <col min="8203" max="8207" width="13.7109375" style="25" customWidth="1"/>
    <col min="8208" max="8208" width="16" style="25" customWidth="1"/>
    <col min="8209" max="8210" width="14" style="25" bestFit="1" customWidth="1"/>
    <col min="8211" max="8211" width="4.7109375" style="25" bestFit="1" customWidth="1"/>
    <col min="8212" max="8448" width="9.140625" style="25"/>
    <col min="8449" max="8449" width="12.140625" style="25" customWidth="1"/>
    <col min="8450" max="8450" width="14.7109375" style="25" bestFit="1" customWidth="1"/>
    <col min="8451" max="8451" width="12.7109375" style="25" bestFit="1" customWidth="1"/>
    <col min="8452" max="8452" width="13.7109375" style="25" bestFit="1" customWidth="1"/>
    <col min="8453" max="8453" width="12.7109375" style="25" bestFit="1" customWidth="1"/>
    <col min="8454" max="8454" width="12.28515625" style="25" bestFit="1" customWidth="1"/>
    <col min="8455" max="8455" width="12.7109375" style="25" bestFit="1" customWidth="1"/>
    <col min="8456" max="8456" width="12.42578125" style="25" bestFit="1" customWidth="1"/>
    <col min="8457" max="8457" width="12.5703125" style="25" bestFit="1" customWidth="1"/>
    <col min="8458" max="8458" width="13.7109375" style="25" bestFit="1" customWidth="1"/>
    <col min="8459" max="8463" width="13.7109375" style="25" customWidth="1"/>
    <col min="8464" max="8464" width="16" style="25" customWidth="1"/>
    <col min="8465" max="8466" width="14" style="25" bestFit="1" customWidth="1"/>
    <col min="8467" max="8467" width="4.7109375" style="25" bestFit="1" customWidth="1"/>
    <col min="8468" max="8704" width="9.140625" style="25"/>
    <col min="8705" max="8705" width="12.140625" style="25" customWidth="1"/>
    <col min="8706" max="8706" width="14.7109375" style="25" bestFit="1" customWidth="1"/>
    <col min="8707" max="8707" width="12.7109375" style="25" bestFit="1" customWidth="1"/>
    <col min="8708" max="8708" width="13.7109375" style="25" bestFit="1" customWidth="1"/>
    <col min="8709" max="8709" width="12.7109375" style="25" bestFit="1" customWidth="1"/>
    <col min="8710" max="8710" width="12.28515625" style="25" bestFit="1" customWidth="1"/>
    <col min="8711" max="8711" width="12.7109375" style="25" bestFit="1" customWidth="1"/>
    <col min="8712" max="8712" width="12.42578125" style="25" bestFit="1" customWidth="1"/>
    <col min="8713" max="8713" width="12.5703125" style="25" bestFit="1" customWidth="1"/>
    <col min="8714" max="8714" width="13.7109375" style="25" bestFit="1" customWidth="1"/>
    <col min="8715" max="8719" width="13.7109375" style="25" customWidth="1"/>
    <col min="8720" max="8720" width="16" style="25" customWidth="1"/>
    <col min="8721" max="8722" width="14" style="25" bestFit="1" customWidth="1"/>
    <col min="8723" max="8723" width="4.7109375" style="25" bestFit="1" customWidth="1"/>
    <col min="8724" max="8960" width="9.140625" style="25"/>
    <col min="8961" max="8961" width="12.140625" style="25" customWidth="1"/>
    <col min="8962" max="8962" width="14.7109375" style="25" bestFit="1" customWidth="1"/>
    <col min="8963" max="8963" width="12.7109375" style="25" bestFit="1" customWidth="1"/>
    <col min="8964" max="8964" width="13.7109375" style="25" bestFit="1" customWidth="1"/>
    <col min="8965" max="8965" width="12.7109375" style="25" bestFit="1" customWidth="1"/>
    <col min="8966" max="8966" width="12.28515625" style="25" bestFit="1" customWidth="1"/>
    <col min="8967" max="8967" width="12.7109375" style="25" bestFit="1" customWidth="1"/>
    <col min="8968" max="8968" width="12.42578125" style="25" bestFit="1" customWidth="1"/>
    <col min="8969" max="8969" width="12.5703125" style="25" bestFit="1" customWidth="1"/>
    <col min="8970" max="8970" width="13.7109375" style="25" bestFit="1" customWidth="1"/>
    <col min="8971" max="8975" width="13.7109375" style="25" customWidth="1"/>
    <col min="8976" max="8976" width="16" style="25" customWidth="1"/>
    <col min="8977" max="8978" width="14" style="25" bestFit="1" customWidth="1"/>
    <col min="8979" max="8979" width="4.7109375" style="25" bestFit="1" customWidth="1"/>
    <col min="8980" max="9216" width="9.140625" style="25"/>
    <col min="9217" max="9217" width="12.140625" style="25" customWidth="1"/>
    <col min="9218" max="9218" width="14.7109375" style="25" bestFit="1" customWidth="1"/>
    <col min="9219" max="9219" width="12.7109375" style="25" bestFit="1" customWidth="1"/>
    <col min="9220" max="9220" width="13.7109375" style="25" bestFit="1" customWidth="1"/>
    <col min="9221" max="9221" width="12.7109375" style="25" bestFit="1" customWidth="1"/>
    <col min="9222" max="9222" width="12.28515625" style="25" bestFit="1" customWidth="1"/>
    <col min="9223" max="9223" width="12.7109375" style="25" bestFit="1" customWidth="1"/>
    <col min="9224" max="9224" width="12.42578125" style="25" bestFit="1" customWidth="1"/>
    <col min="9225" max="9225" width="12.5703125" style="25" bestFit="1" customWidth="1"/>
    <col min="9226" max="9226" width="13.7109375" style="25" bestFit="1" customWidth="1"/>
    <col min="9227" max="9231" width="13.7109375" style="25" customWidth="1"/>
    <col min="9232" max="9232" width="16" style="25" customWidth="1"/>
    <col min="9233" max="9234" width="14" style="25" bestFit="1" customWidth="1"/>
    <col min="9235" max="9235" width="4.7109375" style="25" bestFit="1" customWidth="1"/>
    <col min="9236" max="9472" width="9.140625" style="25"/>
    <col min="9473" max="9473" width="12.140625" style="25" customWidth="1"/>
    <col min="9474" max="9474" width="14.7109375" style="25" bestFit="1" customWidth="1"/>
    <col min="9475" max="9475" width="12.7109375" style="25" bestFit="1" customWidth="1"/>
    <col min="9476" max="9476" width="13.7109375" style="25" bestFit="1" customWidth="1"/>
    <col min="9477" max="9477" width="12.7109375" style="25" bestFit="1" customWidth="1"/>
    <col min="9478" max="9478" width="12.28515625" style="25" bestFit="1" customWidth="1"/>
    <col min="9479" max="9479" width="12.7109375" style="25" bestFit="1" customWidth="1"/>
    <col min="9480" max="9480" width="12.42578125" style="25" bestFit="1" customWidth="1"/>
    <col min="9481" max="9481" width="12.5703125" style="25" bestFit="1" customWidth="1"/>
    <col min="9482" max="9482" width="13.7109375" style="25" bestFit="1" customWidth="1"/>
    <col min="9483" max="9487" width="13.7109375" style="25" customWidth="1"/>
    <col min="9488" max="9488" width="16" style="25" customWidth="1"/>
    <col min="9489" max="9490" width="14" style="25" bestFit="1" customWidth="1"/>
    <col min="9491" max="9491" width="4.7109375" style="25" bestFit="1" customWidth="1"/>
    <col min="9492" max="9728" width="9.140625" style="25"/>
    <col min="9729" max="9729" width="12.140625" style="25" customWidth="1"/>
    <col min="9730" max="9730" width="14.7109375" style="25" bestFit="1" customWidth="1"/>
    <col min="9731" max="9731" width="12.7109375" style="25" bestFit="1" customWidth="1"/>
    <col min="9732" max="9732" width="13.7109375" style="25" bestFit="1" customWidth="1"/>
    <col min="9733" max="9733" width="12.7109375" style="25" bestFit="1" customWidth="1"/>
    <col min="9734" max="9734" width="12.28515625" style="25" bestFit="1" customWidth="1"/>
    <col min="9735" max="9735" width="12.7109375" style="25" bestFit="1" customWidth="1"/>
    <col min="9736" max="9736" width="12.42578125" style="25" bestFit="1" customWidth="1"/>
    <col min="9737" max="9737" width="12.5703125" style="25" bestFit="1" customWidth="1"/>
    <col min="9738" max="9738" width="13.7109375" style="25" bestFit="1" customWidth="1"/>
    <col min="9739" max="9743" width="13.7109375" style="25" customWidth="1"/>
    <col min="9744" max="9744" width="16" style="25" customWidth="1"/>
    <col min="9745" max="9746" width="14" style="25" bestFit="1" customWidth="1"/>
    <col min="9747" max="9747" width="4.7109375" style="25" bestFit="1" customWidth="1"/>
    <col min="9748" max="9984" width="9.140625" style="25"/>
    <col min="9985" max="9985" width="12.140625" style="25" customWidth="1"/>
    <col min="9986" max="9986" width="14.7109375" style="25" bestFit="1" customWidth="1"/>
    <col min="9987" max="9987" width="12.7109375" style="25" bestFit="1" customWidth="1"/>
    <col min="9988" max="9988" width="13.7109375" style="25" bestFit="1" customWidth="1"/>
    <col min="9989" max="9989" width="12.7109375" style="25" bestFit="1" customWidth="1"/>
    <col min="9990" max="9990" width="12.28515625" style="25" bestFit="1" customWidth="1"/>
    <col min="9991" max="9991" width="12.7109375" style="25" bestFit="1" customWidth="1"/>
    <col min="9992" max="9992" width="12.42578125" style="25" bestFit="1" customWidth="1"/>
    <col min="9993" max="9993" width="12.5703125" style="25" bestFit="1" customWidth="1"/>
    <col min="9994" max="9994" width="13.7109375" style="25" bestFit="1" customWidth="1"/>
    <col min="9995" max="9999" width="13.7109375" style="25" customWidth="1"/>
    <col min="10000" max="10000" width="16" style="25" customWidth="1"/>
    <col min="10001" max="10002" width="14" style="25" bestFit="1" customWidth="1"/>
    <col min="10003" max="10003" width="4.7109375" style="25" bestFit="1" customWidth="1"/>
    <col min="10004" max="10240" width="9.140625" style="25"/>
    <col min="10241" max="10241" width="12.140625" style="25" customWidth="1"/>
    <col min="10242" max="10242" width="14.7109375" style="25" bestFit="1" customWidth="1"/>
    <col min="10243" max="10243" width="12.7109375" style="25" bestFit="1" customWidth="1"/>
    <col min="10244" max="10244" width="13.7109375" style="25" bestFit="1" customWidth="1"/>
    <col min="10245" max="10245" width="12.7109375" style="25" bestFit="1" customWidth="1"/>
    <col min="10246" max="10246" width="12.28515625" style="25" bestFit="1" customWidth="1"/>
    <col min="10247" max="10247" width="12.7109375" style="25" bestFit="1" customWidth="1"/>
    <col min="10248" max="10248" width="12.42578125" style="25" bestFit="1" customWidth="1"/>
    <col min="10249" max="10249" width="12.5703125" style="25" bestFit="1" customWidth="1"/>
    <col min="10250" max="10250" width="13.7109375" style="25" bestFit="1" customWidth="1"/>
    <col min="10251" max="10255" width="13.7109375" style="25" customWidth="1"/>
    <col min="10256" max="10256" width="16" style="25" customWidth="1"/>
    <col min="10257" max="10258" width="14" style="25" bestFit="1" customWidth="1"/>
    <col min="10259" max="10259" width="4.7109375" style="25" bestFit="1" customWidth="1"/>
    <col min="10260" max="10496" width="9.140625" style="25"/>
    <col min="10497" max="10497" width="12.140625" style="25" customWidth="1"/>
    <col min="10498" max="10498" width="14.7109375" style="25" bestFit="1" customWidth="1"/>
    <col min="10499" max="10499" width="12.7109375" style="25" bestFit="1" customWidth="1"/>
    <col min="10500" max="10500" width="13.7109375" style="25" bestFit="1" customWidth="1"/>
    <col min="10501" max="10501" width="12.7109375" style="25" bestFit="1" customWidth="1"/>
    <col min="10502" max="10502" width="12.28515625" style="25" bestFit="1" customWidth="1"/>
    <col min="10503" max="10503" width="12.7109375" style="25" bestFit="1" customWidth="1"/>
    <col min="10504" max="10504" width="12.42578125" style="25" bestFit="1" customWidth="1"/>
    <col min="10505" max="10505" width="12.5703125" style="25" bestFit="1" customWidth="1"/>
    <col min="10506" max="10506" width="13.7109375" style="25" bestFit="1" customWidth="1"/>
    <col min="10507" max="10511" width="13.7109375" style="25" customWidth="1"/>
    <col min="10512" max="10512" width="16" style="25" customWidth="1"/>
    <col min="10513" max="10514" width="14" style="25" bestFit="1" customWidth="1"/>
    <col min="10515" max="10515" width="4.7109375" style="25" bestFit="1" customWidth="1"/>
    <col min="10516" max="10752" width="9.140625" style="25"/>
    <col min="10753" max="10753" width="12.140625" style="25" customWidth="1"/>
    <col min="10754" max="10754" width="14.7109375" style="25" bestFit="1" customWidth="1"/>
    <col min="10755" max="10755" width="12.7109375" style="25" bestFit="1" customWidth="1"/>
    <col min="10756" max="10756" width="13.7109375" style="25" bestFit="1" customWidth="1"/>
    <col min="10757" max="10757" width="12.7109375" style="25" bestFit="1" customWidth="1"/>
    <col min="10758" max="10758" width="12.28515625" style="25" bestFit="1" customWidth="1"/>
    <col min="10759" max="10759" width="12.7109375" style="25" bestFit="1" customWidth="1"/>
    <col min="10760" max="10760" width="12.42578125" style="25" bestFit="1" customWidth="1"/>
    <col min="10761" max="10761" width="12.5703125" style="25" bestFit="1" customWidth="1"/>
    <col min="10762" max="10762" width="13.7109375" style="25" bestFit="1" customWidth="1"/>
    <col min="10763" max="10767" width="13.7109375" style="25" customWidth="1"/>
    <col min="10768" max="10768" width="16" style="25" customWidth="1"/>
    <col min="10769" max="10770" width="14" style="25" bestFit="1" customWidth="1"/>
    <col min="10771" max="10771" width="4.7109375" style="25" bestFit="1" customWidth="1"/>
    <col min="10772" max="11008" width="9.140625" style="25"/>
    <col min="11009" max="11009" width="12.140625" style="25" customWidth="1"/>
    <col min="11010" max="11010" width="14.7109375" style="25" bestFit="1" customWidth="1"/>
    <col min="11011" max="11011" width="12.7109375" style="25" bestFit="1" customWidth="1"/>
    <col min="11012" max="11012" width="13.7109375" style="25" bestFit="1" customWidth="1"/>
    <col min="11013" max="11013" width="12.7109375" style="25" bestFit="1" customWidth="1"/>
    <col min="11014" max="11014" width="12.28515625" style="25" bestFit="1" customWidth="1"/>
    <col min="11015" max="11015" width="12.7109375" style="25" bestFit="1" customWidth="1"/>
    <col min="11016" max="11016" width="12.42578125" style="25" bestFit="1" customWidth="1"/>
    <col min="11017" max="11017" width="12.5703125" style="25" bestFit="1" customWidth="1"/>
    <col min="11018" max="11018" width="13.7109375" style="25" bestFit="1" customWidth="1"/>
    <col min="11019" max="11023" width="13.7109375" style="25" customWidth="1"/>
    <col min="11024" max="11024" width="16" style="25" customWidth="1"/>
    <col min="11025" max="11026" width="14" style="25" bestFit="1" customWidth="1"/>
    <col min="11027" max="11027" width="4.7109375" style="25" bestFit="1" customWidth="1"/>
    <col min="11028" max="11264" width="9.140625" style="25"/>
    <col min="11265" max="11265" width="12.140625" style="25" customWidth="1"/>
    <col min="11266" max="11266" width="14.7109375" style="25" bestFit="1" customWidth="1"/>
    <col min="11267" max="11267" width="12.7109375" style="25" bestFit="1" customWidth="1"/>
    <col min="11268" max="11268" width="13.7109375" style="25" bestFit="1" customWidth="1"/>
    <col min="11269" max="11269" width="12.7109375" style="25" bestFit="1" customWidth="1"/>
    <col min="11270" max="11270" width="12.28515625" style="25" bestFit="1" customWidth="1"/>
    <col min="11271" max="11271" width="12.7109375" style="25" bestFit="1" customWidth="1"/>
    <col min="11272" max="11272" width="12.42578125" style="25" bestFit="1" customWidth="1"/>
    <col min="11273" max="11273" width="12.5703125" style="25" bestFit="1" customWidth="1"/>
    <col min="11274" max="11274" width="13.7109375" style="25" bestFit="1" customWidth="1"/>
    <col min="11275" max="11279" width="13.7109375" style="25" customWidth="1"/>
    <col min="11280" max="11280" width="16" style="25" customWidth="1"/>
    <col min="11281" max="11282" width="14" style="25" bestFit="1" customWidth="1"/>
    <col min="11283" max="11283" width="4.7109375" style="25" bestFit="1" customWidth="1"/>
    <col min="11284" max="11520" width="9.140625" style="25"/>
    <col min="11521" max="11521" width="12.140625" style="25" customWidth="1"/>
    <col min="11522" max="11522" width="14.7109375" style="25" bestFit="1" customWidth="1"/>
    <col min="11523" max="11523" width="12.7109375" style="25" bestFit="1" customWidth="1"/>
    <col min="11524" max="11524" width="13.7109375" style="25" bestFit="1" customWidth="1"/>
    <col min="11525" max="11525" width="12.7109375" style="25" bestFit="1" customWidth="1"/>
    <col min="11526" max="11526" width="12.28515625" style="25" bestFit="1" customWidth="1"/>
    <col min="11527" max="11527" width="12.7109375" style="25" bestFit="1" customWidth="1"/>
    <col min="11528" max="11528" width="12.42578125" style="25" bestFit="1" customWidth="1"/>
    <col min="11529" max="11529" width="12.5703125" style="25" bestFit="1" customWidth="1"/>
    <col min="11530" max="11530" width="13.7109375" style="25" bestFit="1" customWidth="1"/>
    <col min="11531" max="11535" width="13.7109375" style="25" customWidth="1"/>
    <col min="11536" max="11536" width="16" style="25" customWidth="1"/>
    <col min="11537" max="11538" width="14" style="25" bestFit="1" customWidth="1"/>
    <col min="11539" max="11539" width="4.7109375" style="25" bestFit="1" customWidth="1"/>
    <col min="11540" max="11776" width="9.140625" style="25"/>
    <col min="11777" max="11777" width="12.140625" style="25" customWidth="1"/>
    <col min="11778" max="11778" width="14.7109375" style="25" bestFit="1" customWidth="1"/>
    <col min="11779" max="11779" width="12.7109375" style="25" bestFit="1" customWidth="1"/>
    <col min="11780" max="11780" width="13.7109375" style="25" bestFit="1" customWidth="1"/>
    <col min="11781" max="11781" width="12.7109375" style="25" bestFit="1" customWidth="1"/>
    <col min="11782" max="11782" width="12.28515625" style="25" bestFit="1" customWidth="1"/>
    <col min="11783" max="11783" width="12.7109375" style="25" bestFit="1" customWidth="1"/>
    <col min="11784" max="11784" width="12.42578125" style="25" bestFit="1" customWidth="1"/>
    <col min="11785" max="11785" width="12.5703125" style="25" bestFit="1" customWidth="1"/>
    <col min="11786" max="11786" width="13.7109375" style="25" bestFit="1" customWidth="1"/>
    <col min="11787" max="11791" width="13.7109375" style="25" customWidth="1"/>
    <col min="11792" max="11792" width="16" style="25" customWidth="1"/>
    <col min="11793" max="11794" width="14" style="25" bestFit="1" customWidth="1"/>
    <col min="11795" max="11795" width="4.7109375" style="25" bestFit="1" customWidth="1"/>
    <col min="11796" max="12032" width="9.140625" style="25"/>
    <col min="12033" max="12033" width="12.140625" style="25" customWidth="1"/>
    <col min="12034" max="12034" width="14.7109375" style="25" bestFit="1" customWidth="1"/>
    <col min="12035" max="12035" width="12.7109375" style="25" bestFit="1" customWidth="1"/>
    <col min="12036" max="12036" width="13.7109375" style="25" bestFit="1" customWidth="1"/>
    <col min="12037" max="12037" width="12.7109375" style="25" bestFit="1" customWidth="1"/>
    <col min="12038" max="12038" width="12.28515625" style="25" bestFit="1" customWidth="1"/>
    <col min="12039" max="12039" width="12.7109375" style="25" bestFit="1" customWidth="1"/>
    <col min="12040" max="12040" width="12.42578125" style="25" bestFit="1" customWidth="1"/>
    <col min="12041" max="12041" width="12.5703125" style="25" bestFit="1" customWidth="1"/>
    <col min="12042" max="12042" width="13.7109375" style="25" bestFit="1" customWidth="1"/>
    <col min="12043" max="12047" width="13.7109375" style="25" customWidth="1"/>
    <col min="12048" max="12048" width="16" style="25" customWidth="1"/>
    <col min="12049" max="12050" width="14" style="25" bestFit="1" customWidth="1"/>
    <col min="12051" max="12051" width="4.7109375" style="25" bestFit="1" customWidth="1"/>
    <col min="12052" max="12288" width="9.140625" style="25"/>
    <col min="12289" max="12289" width="12.140625" style="25" customWidth="1"/>
    <col min="12290" max="12290" width="14.7109375" style="25" bestFit="1" customWidth="1"/>
    <col min="12291" max="12291" width="12.7109375" style="25" bestFit="1" customWidth="1"/>
    <col min="12292" max="12292" width="13.7109375" style="25" bestFit="1" customWidth="1"/>
    <col min="12293" max="12293" width="12.7109375" style="25" bestFit="1" customWidth="1"/>
    <col min="12294" max="12294" width="12.28515625" style="25" bestFit="1" customWidth="1"/>
    <col min="12295" max="12295" width="12.7109375" style="25" bestFit="1" customWidth="1"/>
    <col min="12296" max="12296" width="12.42578125" style="25" bestFit="1" customWidth="1"/>
    <col min="12297" max="12297" width="12.5703125" style="25" bestFit="1" customWidth="1"/>
    <col min="12298" max="12298" width="13.7109375" style="25" bestFit="1" customWidth="1"/>
    <col min="12299" max="12303" width="13.7109375" style="25" customWidth="1"/>
    <col min="12304" max="12304" width="16" style="25" customWidth="1"/>
    <col min="12305" max="12306" width="14" style="25" bestFit="1" customWidth="1"/>
    <col min="12307" max="12307" width="4.7109375" style="25" bestFit="1" customWidth="1"/>
    <col min="12308" max="12544" width="9.140625" style="25"/>
    <col min="12545" max="12545" width="12.140625" style="25" customWidth="1"/>
    <col min="12546" max="12546" width="14.7109375" style="25" bestFit="1" customWidth="1"/>
    <col min="12547" max="12547" width="12.7109375" style="25" bestFit="1" customWidth="1"/>
    <col min="12548" max="12548" width="13.7109375" style="25" bestFit="1" customWidth="1"/>
    <col min="12549" max="12549" width="12.7109375" style="25" bestFit="1" customWidth="1"/>
    <col min="12550" max="12550" width="12.28515625" style="25" bestFit="1" customWidth="1"/>
    <col min="12551" max="12551" width="12.7109375" style="25" bestFit="1" customWidth="1"/>
    <col min="12552" max="12552" width="12.42578125" style="25" bestFit="1" customWidth="1"/>
    <col min="12553" max="12553" width="12.5703125" style="25" bestFit="1" customWidth="1"/>
    <col min="12554" max="12554" width="13.7109375" style="25" bestFit="1" customWidth="1"/>
    <col min="12555" max="12559" width="13.7109375" style="25" customWidth="1"/>
    <col min="12560" max="12560" width="16" style="25" customWidth="1"/>
    <col min="12561" max="12562" width="14" style="25" bestFit="1" customWidth="1"/>
    <col min="12563" max="12563" width="4.7109375" style="25" bestFit="1" customWidth="1"/>
    <col min="12564" max="12800" width="9.140625" style="25"/>
    <col min="12801" max="12801" width="12.140625" style="25" customWidth="1"/>
    <col min="12802" max="12802" width="14.7109375" style="25" bestFit="1" customWidth="1"/>
    <col min="12803" max="12803" width="12.7109375" style="25" bestFit="1" customWidth="1"/>
    <col min="12804" max="12804" width="13.7109375" style="25" bestFit="1" customWidth="1"/>
    <col min="12805" max="12805" width="12.7109375" style="25" bestFit="1" customWidth="1"/>
    <col min="12806" max="12806" width="12.28515625" style="25" bestFit="1" customWidth="1"/>
    <col min="12807" max="12807" width="12.7109375" style="25" bestFit="1" customWidth="1"/>
    <col min="12808" max="12808" width="12.42578125" style="25" bestFit="1" customWidth="1"/>
    <col min="12809" max="12809" width="12.5703125" style="25" bestFit="1" customWidth="1"/>
    <col min="12810" max="12810" width="13.7109375" style="25" bestFit="1" customWidth="1"/>
    <col min="12811" max="12815" width="13.7109375" style="25" customWidth="1"/>
    <col min="12816" max="12816" width="16" style="25" customWidth="1"/>
    <col min="12817" max="12818" width="14" style="25" bestFit="1" customWidth="1"/>
    <col min="12819" max="12819" width="4.7109375" style="25" bestFit="1" customWidth="1"/>
    <col min="12820" max="13056" width="9.140625" style="25"/>
    <col min="13057" max="13057" width="12.140625" style="25" customWidth="1"/>
    <col min="13058" max="13058" width="14.7109375" style="25" bestFit="1" customWidth="1"/>
    <col min="13059" max="13059" width="12.7109375" style="25" bestFit="1" customWidth="1"/>
    <col min="13060" max="13060" width="13.7109375" style="25" bestFit="1" customWidth="1"/>
    <col min="13061" max="13061" width="12.7109375" style="25" bestFit="1" customWidth="1"/>
    <col min="13062" max="13062" width="12.28515625" style="25" bestFit="1" customWidth="1"/>
    <col min="13063" max="13063" width="12.7109375" style="25" bestFit="1" customWidth="1"/>
    <col min="13064" max="13064" width="12.42578125" style="25" bestFit="1" customWidth="1"/>
    <col min="13065" max="13065" width="12.5703125" style="25" bestFit="1" customWidth="1"/>
    <col min="13066" max="13066" width="13.7109375" style="25" bestFit="1" customWidth="1"/>
    <col min="13067" max="13071" width="13.7109375" style="25" customWidth="1"/>
    <col min="13072" max="13072" width="16" style="25" customWidth="1"/>
    <col min="13073" max="13074" width="14" style="25" bestFit="1" customWidth="1"/>
    <col min="13075" max="13075" width="4.7109375" style="25" bestFit="1" customWidth="1"/>
    <col min="13076" max="13312" width="9.140625" style="25"/>
    <col min="13313" max="13313" width="12.140625" style="25" customWidth="1"/>
    <col min="13314" max="13314" width="14.7109375" style="25" bestFit="1" customWidth="1"/>
    <col min="13315" max="13315" width="12.7109375" style="25" bestFit="1" customWidth="1"/>
    <col min="13316" max="13316" width="13.7109375" style="25" bestFit="1" customWidth="1"/>
    <col min="13317" max="13317" width="12.7109375" style="25" bestFit="1" customWidth="1"/>
    <col min="13318" max="13318" width="12.28515625" style="25" bestFit="1" customWidth="1"/>
    <col min="13319" max="13319" width="12.7109375" style="25" bestFit="1" customWidth="1"/>
    <col min="13320" max="13320" width="12.42578125" style="25" bestFit="1" customWidth="1"/>
    <col min="13321" max="13321" width="12.5703125" style="25" bestFit="1" customWidth="1"/>
    <col min="13322" max="13322" width="13.7109375" style="25" bestFit="1" customWidth="1"/>
    <col min="13323" max="13327" width="13.7109375" style="25" customWidth="1"/>
    <col min="13328" max="13328" width="16" style="25" customWidth="1"/>
    <col min="13329" max="13330" width="14" style="25" bestFit="1" customWidth="1"/>
    <col min="13331" max="13331" width="4.7109375" style="25" bestFit="1" customWidth="1"/>
    <col min="13332" max="13568" width="9.140625" style="25"/>
    <col min="13569" max="13569" width="12.140625" style="25" customWidth="1"/>
    <col min="13570" max="13570" width="14.7109375" style="25" bestFit="1" customWidth="1"/>
    <col min="13571" max="13571" width="12.7109375" style="25" bestFit="1" customWidth="1"/>
    <col min="13572" max="13572" width="13.7109375" style="25" bestFit="1" customWidth="1"/>
    <col min="13573" max="13573" width="12.7109375" style="25" bestFit="1" customWidth="1"/>
    <col min="13574" max="13574" width="12.28515625" style="25" bestFit="1" customWidth="1"/>
    <col min="13575" max="13575" width="12.7109375" style="25" bestFit="1" customWidth="1"/>
    <col min="13576" max="13576" width="12.42578125" style="25" bestFit="1" customWidth="1"/>
    <col min="13577" max="13577" width="12.5703125" style="25" bestFit="1" customWidth="1"/>
    <col min="13578" max="13578" width="13.7109375" style="25" bestFit="1" customWidth="1"/>
    <col min="13579" max="13583" width="13.7109375" style="25" customWidth="1"/>
    <col min="13584" max="13584" width="16" style="25" customWidth="1"/>
    <col min="13585" max="13586" width="14" style="25" bestFit="1" customWidth="1"/>
    <col min="13587" max="13587" width="4.7109375" style="25" bestFit="1" customWidth="1"/>
    <col min="13588" max="13824" width="9.140625" style="25"/>
    <col min="13825" max="13825" width="12.140625" style="25" customWidth="1"/>
    <col min="13826" max="13826" width="14.7109375" style="25" bestFit="1" customWidth="1"/>
    <col min="13827" max="13827" width="12.7109375" style="25" bestFit="1" customWidth="1"/>
    <col min="13828" max="13828" width="13.7109375" style="25" bestFit="1" customWidth="1"/>
    <col min="13829" max="13829" width="12.7109375" style="25" bestFit="1" customWidth="1"/>
    <col min="13830" max="13830" width="12.28515625" style="25" bestFit="1" customWidth="1"/>
    <col min="13831" max="13831" width="12.7109375" style="25" bestFit="1" customWidth="1"/>
    <col min="13832" max="13832" width="12.42578125" style="25" bestFit="1" customWidth="1"/>
    <col min="13833" max="13833" width="12.5703125" style="25" bestFit="1" customWidth="1"/>
    <col min="13834" max="13834" width="13.7109375" style="25" bestFit="1" customWidth="1"/>
    <col min="13835" max="13839" width="13.7109375" style="25" customWidth="1"/>
    <col min="13840" max="13840" width="16" style="25" customWidth="1"/>
    <col min="13841" max="13842" width="14" style="25" bestFit="1" customWidth="1"/>
    <col min="13843" max="13843" width="4.7109375" style="25" bestFit="1" customWidth="1"/>
    <col min="13844" max="14080" width="9.140625" style="25"/>
    <col min="14081" max="14081" width="12.140625" style="25" customWidth="1"/>
    <col min="14082" max="14082" width="14.7109375" style="25" bestFit="1" customWidth="1"/>
    <col min="14083" max="14083" width="12.7109375" style="25" bestFit="1" customWidth="1"/>
    <col min="14084" max="14084" width="13.7109375" style="25" bestFit="1" customWidth="1"/>
    <col min="14085" max="14085" width="12.7109375" style="25" bestFit="1" customWidth="1"/>
    <col min="14086" max="14086" width="12.28515625" style="25" bestFit="1" customWidth="1"/>
    <col min="14087" max="14087" width="12.7109375" style="25" bestFit="1" customWidth="1"/>
    <col min="14088" max="14088" width="12.42578125" style="25" bestFit="1" customWidth="1"/>
    <col min="14089" max="14089" width="12.5703125" style="25" bestFit="1" customWidth="1"/>
    <col min="14090" max="14090" width="13.7109375" style="25" bestFit="1" customWidth="1"/>
    <col min="14091" max="14095" width="13.7109375" style="25" customWidth="1"/>
    <col min="14096" max="14096" width="16" style="25" customWidth="1"/>
    <col min="14097" max="14098" width="14" style="25" bestFit="1" customWidth="1"/>
    <col min="14099" max="14099" width="4.7109375" style="25" bestFit="1" customWidth="1"/>
    <col min="14100" max="14336" width="9.140625" style="25"/>
    <col min="14337" max="14337" width="12.140625" style="25" customWidth="1"/>
    <col min="14338" max="14338" width="14.7109375" style="25" bestFit="1" customWidth="1"/>
    <col min="14339" max="14339" width="12.7109375" style="25" bestFit="1" customWidth="1"/>
    <col min="14340" max="14340" width="13.7109375" style="25" bestFit="1" customWidth="1"/>
    <col min="14341" max="14341" width="12.7109375" style="25" bestFit="1" customWidth="1"/>
    <col min="14342" max="14342" width="12.28515625" style="25" bestFit="1" customWidth="1"/>
    <col min="14343" max="14343" width="12.7109375" style="25" bestFit="1" customWidth="1"/>
    <col min="14344" max="14344" width="12.42578125" style="25" bestFit="1" customWidth="1"/>
    <col min="14345" max="14345" width="12.5703125" style="25" bestFit="1" customWidth="1"/>
    <col min="14346" max="14346" width="13.7109375" style="25" bestFit="1" customWidth="1"/>
    <col min="14347" max="14351" width="13.7109375" style="25" customWidth="1"/>
    <col min="14352" max="14352" width="16" style="25" customWidth="1"/>
    <col min="14353" max="14354" width="14" style="25" bestFit="1" customWidth="1"/>
    <col min="14355" max="14355" width="4.7109375" style="25" bestFit="1" customWidth="1"/>
    <col min="14356" max="14592" width="9.140625" style="25"/>
    <col min="14593" max="14593" width="12.140625" style="25" customWidth="1"/>
    <col min="14594" max="14594" width="14.7109375" style="25" bestFit="1" customWidth="1"/>
    <col min="14595" max="14595" width="12.7109375" style="25" bestFit="1" customWidth="1"/>
    <col min="14596" max="14596" width="13.7109375" style="25" bestFit="1" customWidth="1"/>
    <col min="14597" max="14597" width="12.7109375" style="25" bestFit="1" customWidth="1"/>
    <col min="14598" max="14598" width="12.28515625" style="25" bestFit="1" customWidth="1"/>
    <col min="14599" max="14599" width="12.7109375" style="25" bestFit="1" customWidth="1"/>
    <col min="14600" max="14600" width="12.42578125" style="25" bestFit="1" customWidth="1"/>
    <col min="14601" max="14601" width="12.5703125" style="25" bestFit="1" customWidth="1"/>
    <col min="14602" max="14602" width="13.7109375" style="25" bestFit="1" customWidth="1"/>
    <col min="14603" max="14607" width="13.7109375" style="25" customWidth="1"/>
    <col min="14608" max="14608" width="16" style="25" customWidth="1"/>
    <col min="14609" max="14610" width="14" style="25" bestFit="1" customWidth="1"/>
    <col min="14611" max="14611" width="4.7109375" style="25" bestFit="1" customWidth="1"/>
    <col min="14612" max="14848" width="9.140625" style="25"/>
    <col min="14849" max="14849" width="12.140625" style="25" customWidth="1"/>
    <col min="14850" max="14850" width="14.7109375" style="25" bestFit="1" customWidth="1"/>
    <col min="14851" max="14851" width="12.7109375" style="25" bestFit="1" customWidth="1"/>
    <col min="14852" max="14852" width="13.7109375" style="25" bestFit="1" customWidth="1"/>
    <col min="14853" max="14853" width="12.7109375" style="25" bestFit="1" customWidth="1"/>
    <col min="14854" max="14854" width="12.28515625" style="25" bestFit="1" customWidth="1"/>
    <col min="14855" max="14855" width="12.7109375" style="25" bestFit="1" customWidth="1"/>
    <col min="14856" max="14856" width="12.42578125" style="25" bestFit="1" customWidth="1"/>
    <col min="14857" max="14857" width="12.5703125" style="25" bestFit="1" customWidth="1"/>
    <col min="14858" max="14858" width="13.7109375" style="25" bestFit="1" customWidth="1"/>
    <col min="14859" max="14863" width="13.7109375" style="25" customWidth="1"/>
    <col min="14864" max="14864" width="16" style="25" customWidth="1"/>
    <col min="14865" max="14866" width="14" style="25" bestFit="1" customWidth="1"/>
    <col min="14867" max="14867" width="4.7109375" style="25" bestFit="1" customWidth="1"/>
    <col min="14868" max="15104" width="9.140625" style="25"/>
    <col min="15105" max="15105" width="12.140625" style="25" customWidth="1"/>
    <col min="15106" max="15106" width="14.7109375" style="25" bestFit="1" customWidth="1"/>
    <col min="15107" max="15107" width="12.7109375" style="25" bestFit="1" customWidth="1"/>
    <col min="15108" max="15108" width="13.7109375" style="25" bestFit="1" customWidth="1"/>
    <col min="15109" max="15109" width="12.7109375" style="25" bestFit="1" customWidth="1"/>
    <col min="15110" max="15110" width="12.28515625" style="25" bestFit="1" customWidth="1"/>
    <col min="15111" max="15111" width="12.7109375" style="25" bestFit="1" customWidth="1"/>
    <col min="15112" max="15112" width="12.42578125" style="25" bestFit="1" customWidth="1"/>
    <col min="15113" max="15113" width="12.5703125" style="25" bestFit="1" customWidth="1"/>
    <col min="15114" max="15114" width="13.7109375" style="25" bestFit="1" customWidth="1"/>
    <col min="15115" max="15119" width="13.7109375" style="25" customWidth="1"/>
    <col min="15120" max="15120" width="16" style="25" customWidth="1"/>
    <col min="15121" max="15122" width="14" style="25" bestFit="1" customWidth="1"/>
    <col min="15123" max="15123" width="4.7109375" style="25" bestFit="1" customWidth="1"/>
    <col min="15124" max="15360" width="9.140625" style="25"/>
    <col min="15361" max="15361" width="12.140625" style="25" customWidth="1"/>
    <col min="15362" max="15362" width="14.7109375" style="25" bestFit="1" customWidth="1"/>
    <col min="15363" max="15363" width="12.7109375" style="25" bestFit="1" customWidth="1"/>
    <col min="15364" max="15364" width="13.7109375" style="25" bestFit="1" customWidth="1"/>
    <col min="15365" max="15365" width="12.7109375" style="25" bestFit="1" customWidth="1"/>
    <col min="15366" max="15366" width="12.28515625" style="25" bestFit="1" customWidth="1"/>
    <col min="15367" max="15367" width="12.7109375" style="25" bestFit="1" customWidth="1"/>
    <col min="15368" max="15368" width="12.42578125" style="25" bestFit="1" customWidth="1"/>
    <col min="15369" max="15369" width="12.5703125" style="25" bestFit="1" customWidth="1"/>
    <col min="15370" max="15370" width="13.7109375" style="25" bestFit="1" customWidth="1"/>
    <col min="15371" max="15375" width="13.7109375" style="25" customWidth="1"/>
    <col min="15376" max="15376" width="16" style="25" customWidth="1"/>
    <col min="15377" max="15378" width="14" style="25" bestFit="1" customWidth="1"/>
    <col min="15379" max="15379" width="4.7109375" style="25" bestFit="1" customWidth="1"/>
    <col min="15380" max="15616" width="9.140625" style="25"/>
    <col min="15617" max="15617" width="12.140625" style="25" customWidth="1"/>
    <col min="15618" max="15618" width="14.7109375" style="25" bestFit="1" customWidth="1"/>
    <col min="15619" max="15619" width="12.7109375" style="25" bestFit="1" customWidth="1"/>
    <col min="15620" max="15620" width="13.7109375" style="25" bestFit="1" customWidth="1"/>
    <col min="15621" max="15621" width="12.7109375" style="25" bestFit="1" customWidth="1"/>
    <col min="15622" max="15622" width="12.28515625" style="25" bestFit="1" customWidth="1"/>
    <col min="15623" max="15623" width="12.7109375" style="25" bestFit="1" customWidth="1"/>
    <col min="15624" max="15624" width="12.42578125" style="25" bestFit="1" customWidth="1"/>
    <col min="15625" max="15625" width="12.5703125" style="25" bestFit="1" customWidth="1"/>
    <col min="15626" max="15626" width="13.7109375" style="25" bestFit="1" customWidth="1"/>
    <col min="15627" max="15631" width="13.7109375" style="25" customWidth="1"/>
    <col min="15632" max="15632" width="16" style="25" customWidth="1"/>
    <col min="15633" max="15634" width="14" style="25" bestFit="1" customWidth="1"/>
    <col min="15635" max="15635" width="4.7109375" style="25" bestFit="1" customWidth="1"/>
    <col min="15636" max="15872" width="9.140625" style="25"/>
    <col min="15873" max="15873" width="12.140625" style="25" customWidth="1"/>
    <col min="15874" max="15874" width="14.7109375" style="25" bestFit="1" customWidth="1"/>
    <col min="15875" max="15875" width="12.7109375" style="25" bestFit="1" customWidth="1"/>
    <col min="15876" max="15876" width="13.7109375" style="25" bestFit="1" customWidth="1"/>
    <col min="15877" max="15877" width="12.7109375" style="25" bestFit="1" customWidth="1"/>
    <col min="15878" max="15878" width="12.28515625" style="25" bestFit="1" customWidth="1"/>
    <col min="15879" max="15879" width="12.7109375" style="25" bestFit="1" customWidth="1"/>
    <col min="15880" max="15880" width="12.42578125" style="25" bestFit="1" customWidth="1"/>
    <col min="15881" max="15881" width="12.5703125" style="25" bestFit="1" customWidth="1"/>
    <col min="15882" max="15882" width="13.7109375" style="25" bestFit="1" customWidth="1"/>
    <col min="15883" max="15887" width="13.7109375" style="25" customWidth="1"/>
    <col min="15888" max="15888" width="16" style="25" customWidth="1"/>
    <col min="15889" max="15890" width="14" style="25" bestFit="1" customWidth="1"/>
    <col min="15891" max="15891" width="4.7109375" style="25" bestFit="1" customWidth="1"/>
    <col min="15892" max="16128" width="9.140625" style="25"/>
    <col min="16129" max="16129" width="12.140625" style="25" customWidth="1"/>
    <col min="16130" max="16130" width="14.7109375" style="25" bestFit="1" customWidth="1"/>
    <col min="16131" max="16131" width="12.7109375" style="25" bestFit="1" customWidth="1"/>
    <col min="16132" max="16132" width="13.7109375" style="25" bestFit="1" customWidth="1"/>
    <col min="16133" max="16133" width="12.7109375" style="25" bestFit="1" customWidth="1"/>
    <col min="16134" max="16134" width="12.28515625" style="25" bestFit="1" customWidth="1"/>
    <col min="16135" max="16135" width="12.7109375" style="25" bestFit="1" customWidth="1"/>
    <col min="16136" max="16136" width="12.42578125" style="25" bestFit="1" customWidth="1"/>
    <col min="16137" max="16137" width="12.5703125" style="25" bestFit="1" customWidth="1"/>
    <col min="16138" max="16138" width="13.7109375" style="25" bestFit="1" customWidth="1"/>
    <col min="16139" max="16143" width="13.7109375" style="25" customWidth="1"/>
    <col min="16144" max="16144" width="16" style="25" customWidth="1"/>
    <col min="16145" max="16146" width="14" style="25" bestFit="1" customWidth="1"/>
    <col min="16147" max="16147" width="4.7109375" style="25" bestFit="1" customWidth="1"/>
    <col min="16148" max="16384" width="9.140625" style="25"/>
  </cols>
  <sheetData>
    <row r="1" spans="1:18" ht="12.75" customHeight="1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27"/>
    </row>
    <row r="2" spans="1:18" ht="12.75" customHeight="1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131"/>
    </row>
    <row r="3" spans="1:18" ht="12.75" customHeight="1" x14ac:dyDescent="0.2">
      <c r="A3" s="551" t="s">
        <v>164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131"/>
    </row>
    <row r="4" spans="1:18" ht="12.75" customHeight="1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131"/>
    </row>
    <row r="5" spans="1:18" ht="12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8" x14ac:dyDescent="0.2">
      <c r="A6" s="28" t="s">
        <v>165</v>
      </c>
      <c r="B6" s="28"/>
      <c r="C6" s="28"/>
      <c r="I6" s="28"/>
      <c r="J6" s="28"/>
      <c r="P6" s="228" t="s">
        <v>410</v>
      </c>
      <c r="Q6" s="361"/>
    </row>
    <row r="7" spans="1:18" x14ac:dyDescent="0.2">
      <c r="A7" s="348" t="s">
        <v>166</v>
      </c>
      <c r="B7" s="479">
        <v>43891</v>
      </c>
      <c r="C7" s="480">
        <f t="shared" ref="C7:O7" si="0">EDATE(B7,1)</f>
        <v>43922</v>
      </c>
      <c r="D7" s="347">
        <f t="shared" si="0"/>
        <v>43952</v>
      </c>
      <c r="E7" s="347">
        <f t="shared" si="0"/>
        <v>43983</v>
      </c>
      <c r="F7" s="347">
        <f t="shared" si="0"/>
        <v>44013</v>
      </c>
      <c r="G7" s="347">
        <f t="shared" si="0"/>
        <v>44044</v>
      </c>
      <c r="H7" s="347">
        <f t="shared" si="0"/>
        <v>44075</v>
      </c>
      <c r="I7" s="347">
        <f t="shared" si="0"/>
        <v>44105</v>
      </c>
      <c r="J7" s="347">
        <f t="shared" si="0"/>
        <v>44136</v>
      </c>
      <c r="K7" s="347">
        <f t="shared" si="0"/>
        <v>44166</v>
      </c>
      <c r="L7" s="347">
        <f t="shared" si="0"/>
        <v>44197</v>
      </c>
      <c r="M7" s="347">
        <f t="shared" si="0"/>
        <v>44228</v>
      </c>
      <c r="N7" s="347">
        <f t="shared" si="0"/>
        <v>44256</v>
      </c>
      <c r="O7" s="347">
        <f t="shared" si="0"/>
        <v>44287</v>
      </c>
      <c r="P7" s="348" t="s">
        <v>79</v>
      </c>
    </row>
    <row r="8" spans="1:18" x14ac:dyDescent="0.2">
      <c r="A8" s="361">
        <v>7</v>
      </c>
      <c r="B8" s="481">
        <v>1048952146</v>
      </c>
      <c r="C8" s="481">
        <v>864439423</v>
      </c>
      <c r="D8" s="227">
        <v>737787206</v>
      </c>
      <c r="E8" s="227">
        <v>679821258</v>
      </c>
      <c r="F8" s="227">
        <v>696691766</v>
      </c>
      <c r="G8" s="227">
        <v>682327589</v>
      </c>
      <c r="H8" s="227">
        <v>672456150</v>
      </c>
      <c r="I8" s="227">
        <v>829926394</v>
      </c>
      <c r="J8" s="227">
        <v>1024454428</v>
      </c>
      <c r="K8" s="227">
        <v>1293450850</v>
      </c>
      <c r="L8" s="227">
        <v>1242020338</v>
      </c>
      <c r="M8" s="227">
        <v>1038351652</v>
      </c>
      <c r="N8" s="227">
        <v>1039977752</v>
      </c>
      <c r="O8" s="227">
        <v>852811252</v>
      </c>
      <c r="P8" s="132">
        <f t="shared" ref="P8:P20" si="1">SUM(D8:O8)</f>
        <v>10790076635</v>
      </c>
      <c r="Q8" s="133"/>
      <c r="R8" s="134"/>
    </row>
    <row r="9" spans="1:18" x14ac:dyDescent="0.2">
      <c r="A9" s="361" t="s">
        <v>167</v>
      </c>
      <c r="B9" s="481">
        <v>200854</v>
      </c>
      <c r="C9" s="481">
        <v>167577</v>
      </c>
      <c r="D9" s="227">
        <v>164794</v>
      </c>
      <c r="E9" s="227">
        <v>184742</v>
      </c>
      <c r="F9" s="227">
        <v>232234</v>
      </c>
      <c r="G9" s="227">
        <v>234411</v>
      </c>
      <c r="H9" s="227">
        <v>197850</v>
      </c>
      <c r="I9" s="227">
        <v>207606</v>
      </c>
      <c r="J9" s="227">
        <v>222572</v>
      </c>
      <c r="K9" s="227">
        <v>296150</v>
      </c>
      <c r="L9" s="227">
        <v>266662</v>
      </c>
      <c r="M9" s="227">
        <v>205348</v>
      </c>
      <c r="N9" s="227">
        <v>198248</v>
      </c>
      <c r="O9" s="227">
        <v>164748</v>
      </c>
      <c r="P9" s="132">
        <f t="shared" si="1"/>
        <v>2575365</v>
      </c>
      <c r="Q9" s="133"/>
      <c r="R9" s="134"/>
    </row>
    <row r="10" spans="1:18" x14ac:dyDescent="0.2">
      <c r="A10" s="361" t="s">
        <v>7</v>
      </c>
      <c r="B10" s="481">
        <v>261584673</v>
      </c>
      <c r="C10" s="481">
        <v>232206988</v>
      </c>
      <c r="D10" s="227">
        <v>220296236</v>
      </c>
      <c r="E10" s="227">
        <v>214335929</v>
      </c>
      <c r="F10" s="227">
        <v>227468854</v>
      </c>
      <c r="G10" s="227">
        <v>232618820</v>
      </c>
      <c r="H10" s="227">
        <v>217519876</v>
      </c>
      <c r="I10" s="227">
        <v>224189418</v>
      </c>
      <c r="J10" s="227">
        <v>242213196</v>
      </c>
      <c r="K10" s="227">
        <v>271508652</v>
      </c>
      <c r="L10" s="227">
        <v>277157477</v>
      </c>
      <c r="M10" s="227">
        <v>240439486</v>
      </c>
      <c r="N10" s="227">
        <v>257608083</v>
      </c>
      <c r="O10" s="227">
        <v>227985038</v>
      </c>
      <c r="P10" s="132">
        <f t="shared" si="1"/>
        <v>2853341065</v>
      </c>
      <c r="Q10" s="133"/>
      <c r="R10" s="134"/>
    </row>
    <row r="11" spans="1:18" x14ac:dyDescent="0.2">
      <c r="A11" s="361" t="s">
        <v>168</v>
      </c>
      <c r="B11" s="481">
        <v>255730883</v>
      </c>
      <c r="C11" s="481">
        <v>240859478</v>
      </c>
      <c r="D11" s="227">
        <v>238081836</v>
      </c>
      <c r="E11" s="227">
        <v>238759693</v>
      </c>
      <c r="F11" s="227">
        <v>251335593</v>
      </c>
      <c r="G11" s="227">
        <v>258399369</v>
      </c>
      <c r="H11" s="227">
        <v>242261638</v>
      </c>
      <c r="I11" s="227">
        <v>249528113</v>
      </c>
      <c r="J11" s="227">
        <v>257705380</v>
      </c>
      <c r="K11" s="227">
        <v>277844421</v>
      </c>
      <c r="L11" s="227">
        <v>271566281</v>
      </c>
      <c r="M11" s="227">
        <v>247080557</v>
      </c>
      <c r="N11" s="227">
        <v>252755395</v>
      </c>
      <c r="O11" s="227">
        <v>237355281</v>
      </c>
      <c r="P11" s="132">
        <f t="shared" si="1"/>
        <v>3022673557</v>
      </c>
      <c r="Q11" s="133"/>
      <c r="R11" s="134"/>
    </row>
    <row r="12" spans="1:18" x14ac:dyDescent="0.2">
      <c r="A12" s="361" t="s">
        <v>24</v>
      </c>
      <c r="B12" s="481">
        <v>148807286</v>
      </c>
      <c r="C12" s="481">
        <v>138522192</v>
      </c>
      <c r="D12" s="227">
        <v>143793769</v>
      </c>
      <c r="E12" s="227">
        <v>145651262</v>
      </c>
      <c r="F12" s="227">
        <v>155574988</v>
      </c>
      <c r="G12" s="227">
        <v>159482720</v>
      </c>
      <c r="H12" s="227">
        <v>147482753</v>
      </c>
      <c r="I12" s="227">
        <v>151839948</v>
      </c>
      <c r="J12" s="227">
        <v>151177904</v>
      </c>
      <c r="K12" s="227">
        <v>157951266</v>
      </c>
      <c r="L12" s="227">
        <v>150199089</v>
      </c>
      <c r="M12" s="227">
        <v>136534105</v>
      </c>
      <c r="N12" s="227">
        <v>145369809</v>
      </c>
      <c r="O12" s="227">
        <v>134769931</v>
      </c>
      <c r="P12" s="132">
        <f t="shared" si="1"/>
        <v>1779827544</v>
      </c>
      <c r="Q12" s="133"/>
      <c r="R12" s="134"/>
    </row>
    <row r="13" spans="1:18" x14ac:dyDescent="0.2">
      <c r="A13" s="361">
        <v>29</v>
      </c>
      <c r="B13" s="481">
        <v>319157</v>
      </c>
      <c r="C13" s="481">
        <v>329763</v>
      </c>
      <c r="D13" s="227">
        <v>809592</v>
      </c>
      <c r="E13" s="227">
        <v>1467357</v>
      </c>
      <c r="F13" s="227">
        <v>2641196</v>
      </c>
      <c r="G13" s="227">
        <v>3953609</v>
      </c>
      <c r="H13" s="227">
        <v>3028927</v>
      </c>
      <c r="I13" s="227">
        <v>1223563</v>
      </c>
      <c r="J13" s="227">
        <v>407671</v>
      </c>
      <c r="K13" s="227">
        <v>316705</v>
      </c>
      <c r="L13" s="227">
        <v>315423</v>
      </c>
      <c r="M13" s="227">
        <v>274976</v>
      </c>
      <c r="N13" s="227">
        <v>319699</v>
      </c>
      <c r="O13" s="227">
        <v>329654</v>
      </c>
      <c r="P13" s="132">
        <f t="shared" si="1"/>
        <v>15088372</v>
      </c>
      <c r="Q13" s="133"/>
      <c r="R13" s="134"/>
    </row>
    <row r="14" spans="1:18" x14ac:dyDescent="0.2">
      <c r="A14" s="361" t="s">
        <v>25</v>
      </c>
      <c r="B14" s="481">
        <v>112436263</v>
      </c>
      <c r="C14" s="481">
        <v>105494657</v>
      </c>
      <c r="D14" s="227">
        <v>109297523</v>
      </c>
      <c r="E14" s="227">
        <v>109355505</v>
      </c>
      <c r="F14" s="227">
        <v>110354033</v>
      </c>
      <c r="G14" s="227">
        <v>111126676</v>
      </c>
      <c r="H14" s="227">
        <v>105702445</v>
      </c>
      <c r="I14" s="227">
        <v>110075461</v>
      </c>
      <c r="J14" s="227">
        <v>109357854</v>
      </c>
      <c r="K14" s="227">
        <v>115377810</v>
      </c>
      <c r="L14" s="227">
        <v>115295452</v>
      </c>
      <c r="M14" s="227">
        <v>102712910</v>
      </c>
      <c r="N14" s="227">
        <v>110670987</v>
      </c>
      <c r="O14" s="227">
        <v>103069096</v>
      </c>
      <c r="P14" s="132">
        <f t="shared" si="1"/>
        <v>1312395752</v>
      </c>
      <c r="Q14" s="133"/>
      <c r="R14" s="134"/>
    </row>
    <row r="15" spans="1:18" x14ac:dyDescent="0.2">
      <c r="A15" s="361">
        <v>35</v>
      </c>
      <c r="B15" s="481">
        <v>2993</v>
      </c>
      <c r="C15" s="481">
        <v>2907</v>
      </c>
      <c r="D15" s="227">
        <v>322088</v>
      </c>
      <c r="E15" s="227">
        <v>703154</v>
      </c>
      <c r="F15" s="227">
        <v>734163</v>
      </c>
      <c r="G15" s="227">
        <v>984723</v>
      </c>
      <c r="H15" s="227">
        <v>837558</v>
      </c>
      <c r="I15" s="227">
        <v>727075</v>
      </c>
      <c r="J15" s="227">
        <v>241772</v>
      </c>
      <c r="K15" s="227">
        <v>3127</v>
      </c>
      <c r="L15" s="227">
        <v>2901</v>
      </c>
      <c r="M15" s="227">
        <v>2709</v>
      </c>
      <c r="N15" s="227">
        <v>2949</v>
      </c>
      <c r="O15" s="227">
        <v>2858</v>
      </c>
      <c r="P15" s="132">
        <f t="shared" si="1"/>
        <v>4565077</v>
      </c>
      <c r="Q15" s="133"/>
      <c r="R15" s="134"/>
    </row>
    <row r="16" spans="1:18" x14ac:dyDescent="0.2">
      <c r="A16" s="361">
        <v>40</v>
      </c>
      <c r="B16" s="481">
        <v>12299171</v>
      </c>
      <c r="C16" s="481">
        <v>11684692</v>
      </c>
      <c r="D16" s="481">
        <v>12906187</v>
      </c>
      <c r="E16" s="481">
        <v>9874077</v>
      </c>
      <c r="F16" s="481">
        <v>10538005</v>
      </c>
      <c r="G16" s="481">
        <v>8891785</v>
      </c>
      <c r="H16" s="481">
        <v>10353053</v>
      </c>
      <c r="I16" s="481">
        <v>12622571</v>
      </c>
      <c r="J16" s="481">
        <v>11668369</v>
      </c>
      <c r="K16" s="481">
        <v>9919364</v>
      </c>
      <c r="L16" s="481">
        <v>8552659</v>
      </c>
      <c r="M16" s="481">
        <v>9334156</v>
      </c>
      <c r="N16" s="481">
        <v>12677530</v>
      </c>
      <c r="O16" s="481">
        <v>11965189</v>
      </c>
      <c r="P16" s="483">
        <f t="shared" si="1"/>
        <v>129302945</v>
      </c>
      <c r="Q16" s="133"/>
      <c r="R16" s="134"/>
    </row>
    <row r="17" spans="1:18" x14ac:dyDescent="0.2">
      <c r="A17" s="361">
        <v>43</v>
      </c>
      <c r="B17" s="481">
        <v>13055610</v>
      </c>
      <c r="C17" s="481">
        <v>10269274</v>
      </c>
      <c r="D17" s="227">
        <v>8856781</v>
      </c>
      <c r="E17" s="227">
        <v>7807658</v>
      </c>
      <c r="F17" s="227">
        <v>5949071</v>
      </c>
      <c r="G17" s="227">
        <v>5040075</v>
      </c>
      <c r="H17" s="227">
        <v>6142595</v>
      </c>
      <c r="I17" s="227">
        <v>8332817</v>
      </c>
      <c r="J17" s="227">
        <v>10272967</v>
      </c>
      <c r="K17" s="227">
        <v>14154016</v>
      </c>
      <c r="L17" s="227">
        <v>14763950</v>
      </c>
      <c r="M17" s="227">
        <v>13274900</v>
      </c>
      <c r="N17" s="227">
        <v>12862585</v>
      </c>
      <c r="O17" s="227">
        <v>10096969</v>
      </c>
      <c r="P17" s="132">
        <f t="shared" si="1"/>
        <v>117554384</v>
      </c>
      <c r="Q17" s="133"/>
      <c r="R17" s="134"/>
    </row>
    <row r="18" spans="1:18" x14ac:dyDescent="0.2">
      <c r="A18" s="361">
        <v>46</v>
      </c>
      <c r="B18" s="481">
        <v>7483224</v>
      </c>
      <c r="C18" s="481">
        <v>5619672</v>
      </c>
      <c r="D18" s="227">
        <v>5545137</v>
      </c>
      <c r="E18" s="227">
        <v>6265878</v>
      </c>
      <c r="F18" s="227">
        <v>7254633</v>
      </c>
      <c r="G18" s="227">
        <v>6704145</v>
      </c>
      <c r="H18" s="227">
        <v>5716500</v>
      </c>
      <c r="I18" s="227">
        <v>5605212</v>
      </c>
      <c r="J18" s="227">
        <v>5079818</v>
      </c>
      <c r="K18" s="227">
        <v>5507315</v>
      </c>
      <c r="L18" s="227">
        <v>5849889</v>
      </c>
      <c r="M18" s="227">
        <v>6130287</v>
      </c>
      <c r="N18" s="227">
        <v>7446662</v>
      </c>
      <c r="O18" s="227">
        <v>5515890</v>
      </c>
      <c r="P18" s="132">
        <f t="shared" si="1"/>
        <v>72621366</v>
      </c>
      <c r="Q18" s="133"/>
      <c r="R18" s="134"/>
    </row>
    <row r="19" spans="1:18" x14ac:dyDescent="0.2">
      <c r="A19" s="361">
        <v>49</v>
      </c>
      <c r="B19" s="481">
        <v>47114570</v>
      </c>
      <c r="C19" s="481">
        <v>44328868</v>
      </c>
      <c r="D19" s="227">
        <v>44691366</v>
      </c>
      <c r="E19" s="227">
        <v>44096640</v>
      </c>
      <c r="F19" s="227">
        <v>47804951</v>
      </c>
      <c r="G19" s="227">
        <v>48675086</v>
      </c>
      <c r="H19" s="227">
        <v>46659269</v>
      </c>
      <c r="I19" s="227">
        <v>48534181</v>
      </c>
      <c r="J19" s="227">
        <v>48669000</v>
      </c>
      <c r="K19" s="227">
        <v>50995528</v>
      </c>
      <c r="L19" s="227">
        <v>45879001</v>
      </c>
      <c r="M19" s="227">
        <v>38224300</v>
      </c>
      <c r="N19" s="227">
        <v>46544012</v>
      </c>
      <c r="O19" s="227">
        <v>43561930</v>
      </c>
      <c r="P19" s="132">
        <f t="shared" si="1"/>
        <v>554335264</v>
      </c>
      <c r="Q19" s="133"/>
      <c r="R19" s="134"/>
    </row>
    <row r="20" spans="1:18" x14ac:dyDescent="0.2">
      <c r="A20" s="361" t="s">
        <v>514</v>
      </c>
      <c r="B20" s="481">
        <v>43018029</v>
      </c>
      <c r="C20" s="481">
        <v>40842248</v>
      </c>
      <c r="D20" s="481">
        <v>38271825</v>
      </c>
      <c r="E20" s="481">
        <v>38309598</v>
      </c>
      <c r="F20" s="481">
        <v>37774738</v>
      </c>
      <c r="G20" s="481">
        <v>40904029</v>
      </c>
      <c r="H20" s="481">
        <v>40754149</v>
      </c>
      <c r="I20" s="481">
        <v>42256619</v>
      </c>
      <c r="J20" s="481">
        <v>40910607</v>
      </c>
      <c r="K20" s="481">
        <v>38769708</v>
      </c>
      <c r="L20" s="481">
        <v>39251051</v>
      </c>
      <c r="M20" s="481">
        <v>40608622</v>
      </c>
      <c r="N20" s="481">
        <v>42372758</v>
      </c>
      <c r="O20" s="481">
        <v>40229615</v>
      </c>
      <c r="P20" s="483">
        <f t="shared" si="1"/>
        <v>480413319</v>
      </c>
      <c r="Q20" s="133"/>
      <c r="R20" s="134"/>
    </row>
    <row r="21" spans="1:18" x14ac:dyDescent="0.2">
      <c r="A21" s="25" t="s">
        <v>79</v>
      </c>
      <c r="B21" s="482">
        <f t="shared" ref="B21:P21" si="2">SUM(B8:B20)</f>
        <v>1951004859</v>
      </c>
      <c r="C21" s="482">
        <f t="shared" si="2"/>
        <v>1694767739</v>
      </c>
      <c r="D21" s="135">
        <f t="shared" si="2"/>
        <v>1560824340</v>
      </c>
      <c r="E21" s="135">
        <f t="shared" si="2"/>
        <v>1496632751</v>
      </c>
      <c r="F21" s="135">
        <f t="shared" si="2"/>
        <v>1554354225</v>
      </c>
      <c r="G21" s="135">
        <f t="shared" si="2"/>
        <v>1559343037</v>
      </c>
      <c r="H21" s="135">
        <f t="shared" si="2"/>
        <v>1499112763</v>
      </c>
      <c r="I21" s="135">
        <f t="shared" si="2"/>
        <v>1685068978</v>
      </c>
      <c r="J21" s="135">
        <f t="shared" si="2"/>
        <v>1902381538</v>
      </c>
      <c r="K21" s="135">
        <f t="shared" si="2"/>
        <v>2236094912</v>
      </c>
      <c r="L21" s="135">
        <f t="shared" si="2"/>
        <v>2171120173</v>
      </c>
      <c r="M21" s="135">
        <f t="shared" si="2"/>
        <v>1873174008</v>
      </c>
      <c r="N21" s="135">
        <f t="shared" si="2"/>
        <v>1928806469</v>
      </c>
      <c r="O21" s="135">
        <f t="shared" si="2"/>
        <v>1667857451</v>
      </c>
      <c r="P21" s="135">
        <f t="shared" si="2"/>
        <v>21134770645</v>
      </c>
      <c r="Q21" s="133"/>
      <c r="R21" s="134"/>
    </row>
    <row r="22" spans="1:18" s="274" customFormat="1" x14ac:dyDescent="0.2">
      <c r="A22" s="339" t="s">
        <v>411</v>
      </c>
      <c r="B22" s="340">
        <v>0</v>
      </c>
      <c r="C22" s="340">
        <v>0</v>
      </c>
      <c r="D22" s="340">
        <v>0</v>
      </c>
      <c r="E22" s="340">
        <v>0</v>
      </c>
      <c r="F22" s="340">
        <v>0</v>
      </c>
      <c r="G22" s="340">
        <v>0</v>
      </c>
      <c r="H22" s="340">
        <v>0</v>
      </c>
      <c r="I22" s="340">
        <v>0</v>
      </c>
      <c r="J22" s="340">
        <v>0</v>
      </c>
      <c r="K22" s="340">
        <v>0</v>
      </c>
      <c r="L22" s="340">
        <v>0</v>
      </c>
      <c r="M22" s="340">
        <v>0</v>
      </c>
      <c r="N22" s="340">
        <v>0</v>
      </c>
      <c r="O22" s="340">
        <v>0</v>
      </c>
      <c r="P22" s="341"/>
      <c r="Q22" s="340"/>
      <c r="R22" s="342"/>
    </row>
    <row r="23" spans="1:18" x14ac:dyDescent="0.2">
      <c r="A23" s="106" t="s">
        <v>173</v>
      </c>
      <c r="B23" s="483">
        <f t="shared" ref="B23:O23" si="3">SUM(B9,B11,B13,B15,B17)</f>
        <v>269309497</v>
      </c>
      <c r="C23" s="483">
        <f t="shared" si="3"/>
        <v>251628999</v>
      </c>
      <c r="D23" s="132">
        <f t="shared" si="3"/>
        <v>248235091</v>
      </c>
      <c r="E23" s="132">
        <f t="shared" si="3"/>
        <v>248922604</v>
      </c>
      <c r="F23" s="132">
        <f t="shared" si="3"/>
        <v>260892257</v>
      </c>
      <c r="G23" s="132">
        <f t="shared" si="3"/>
        <v>268612187</v>
      </c>
      <c r="H23" s="132">
        <f t="shared" si="3"/>
        <v>252468568</v>
      </c>
      <c r="I23" s="132">
        <f t="shared" si="3"/>
        <v>260019174</v>
      </c>
      <c r="J23" s="132">
        <f t="shared" si="3"/>
        <v>268850362</v>
      </c>
      <c r="K23" s="132">
        <f t="shared" si="3"/>
        <v>292614419</v>
      </c>
      <c r="L23" s="132">
        <f t="shared" si="3"/>
        <v>286915217</v>
      </c>
      <c r="M23" s="132">
        <f t="shared" si="3"/>
        <v>260838490</v>
      </c>
      <c r="N23" s="132">
        <f t="shared" si="3"/>
        <v>266138876</v>
      </c>
      <c r="O23" s="132">
        <f t="shared" si="3"/>
        <v>247949510</v>
      </c>
      <c r="P23" s="132">
        <f>SUM(D23:O23)</f>
        <v>3162456755</v>
      </c>
      <c r="Q23" s="133"/>
      <c r="R23" s="134"/>
    </row>
    <row r="24" spans="1:18" x14ac:dyDescent="0.2">
      <c r="A24" s="106" t="s">
        <v>172</v>
      </c>
      <c r="B24" s="483">
        <f t="shared" ref="B24:O24" si="4">SUM(B18:B19)</f>
        <v>54597794</v>
      </c>
      <c r="C24" s="483">
        <f t="shared" si="4"/>
        <v>49948540</v>
      </c>
      <c r="D24" s="132">
        <f t="shared" si="4"/>
        <v>50236503</v>
      </c>
      <c r="E24" s="132">
        <f t="shared" si="4"/>
        <v>50362518</v>
      </c>
      <c r="F24" s="132">
        <f t="shared" si="4"/>
        <v>55059584</v>
      </c>
      <c r="G24" s="132">
        <f t="shared" si="4"/>
        <v>55379231</v>
      </c>
      <c r="H24" s="132">
        <f t="shared" si="4"/>
        <v>52375769</v>
      </c>
      <c r="I24" s="132">
        <f t="shared" si="4"/>
        <v>54139393</v>
      </c>
      <c r="J24" s="132">
        <f t="shared" si="4"/>
        <v>53748818</v>
      </c>
      <c r="K24" s="132">
        <f t="shared" si="4"/>
        <v>56502843</v>
      </c>
      <c r="L24" s="132">
        <f t="shared" si="4"/>
        <v>51728890</v>
      </c>
      <c r="M24" s="132">
        <f t="shared" si="4"/>
        <v>44354587</v>
      </c>
      <c r="N24" s="132">
        <f t="shared" si="4"/>
        <v>53990674</v>
      </c>
      <c r="O24" s="132">
        <f t="shared" si="4"/>
        <v>49077820</v>
      </c>
      <c r="P24" s="132">
        <f>SUM(D24:O24)</f>
        <v>626956630</v>
      </c>
      <c r="Q24" s="136"/>
      <c r="R24" s="134"/>
    </row>
    <row r="25" spans="1:18" x14ac:dyDescent="0.2">
      <c r="A25" s="106"/>
      <c r="B25" s="106"/>
      <c r="C25" s="106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6"/>
      <c r="R25" s="134"/>
    </row>
    <row r="26" spans="1:18" x14ac:dyDescent="0.2">
      <c r="A26" s="28" t="s">
        <v>169</v>
      </c>
      <c r="B26" s="28"/>
      <c r="C26" s="28"/>
      <c r="I26" s="28"/>
      <c r="J26" s="28"/>
      <c r="P26" s="361" t="str">
        <f>P6</f>
        <v>12ME Apr 2021</v>
      </c>
      <c r="Q26" s="136"/>
      <c r="R26" s="134"/>
    </row>
    <row r="27" spans="1:18" x14ac:dyDescent="0.2">
      <c r="A27" s="348" t="s">
        <v>166</v>
      </c>
      <c r="B27" s="480">
        <f t="shared" ref="B27:O27" si="5">B7</f>
        <v>43891</v>
      </c>
      <c r="C27" s="480">
        <f t="shared" si="5"/>
        <v>43922</v>
      </c>
      <c r="D27" s="347">
        <f t="shared" si="5"/>
        <v>43952</v>
      </c>
      <c r="E27" s="347">
        <f t="shared" si="5"/>
        <v>43983</v>
      </c>
      <c r="F27" s="347">
        <f t="shared" si="5"/>
        <v>44013</v>
      </c>
      <c r="G27" s="347">
        <f t="shared" si="5"/>
        <v>44044</v>
      </c>
      <c r="H27" s="347">
        <f t="shared" si="5"/>
        <v>44075</v>
      </c>
      <c r="I27" s="347">
        <f t="shared" si="5"/>
        <v>44105</v>
      </c>
      <c r="J27" s="347">
        <f t="shared" si="5"/>
        <v>44136</v>
      </c>
      <c r="K27" s="347">
        <f t="shared" si="5"/>
        <v>44166</v>
      </c>
      <c r="L27" s="347">
        <f t="shared" si="5"/>
        <v>44197</v>
      </c>
      <c r="M27" s="347">
        <f t="shared" si="5"/>
        <v>44228</v>
      </c>
      <c r="N27" s="347">
        <f t="shared" si="5"/>
        <v>44256</v>
      </c>
      <c r="O27" s="347">
        <f t="shared" si="5"/>
        <v>44287</v>
      </c>
      <c r="P27" s="348" t="s">
        <v>79</v>
      </c>
      <c r="Q27" s="136"/>
      <c r="R27" s="134"/>
    </row>
    <row r="28" spans="1:18" x14ac:dyDescent="0.2">
      <c r="A28" s="361" t="s">
        <v>24</v>
      </c>
      <c r="B28" s="484">
        <v>360888</v>
      </c>
      <c r="C28" s="484">
        <v>348705</v>
      </c>
      <c r="D28" s="61">
        <v>366772</v>
      </c>
      <c r="E28" s="61">
        <v>357327</v>
      </c>
      <c r="F28" s="61">
        <v>382735</v>
      </c>
      <c r="G28" s="61">
        <v>379794</v>
      </c>
      <c r="H28" s="61">
        <v>360780</v>
      </c>
      <c r="I28" s="61">
        <v>379374</v>
      </c>
      <c r="J28" s="61">
        <v>372973</v>
      </c>
      <c r="K28" s="61">
        <v>375948</v>
      </c>
      <c r="L28" s="61">
        <v>354996</v>
      </c>
      <c r="M28" s="61">
        <v>328151</v>
      </c>
      <c r="N28" s="61">
        <v>352476</v>
      </c>
      <c r="O28" s="61">
        <v>339132</v>
      </c>
      <c r="P28" s="132">
        <f>SUM(D28:O28)</f>
        <v>4350458</v>
      </c>
      <c r="Q28" s="136"/>
      <c r="R28" s="134"/>
    </row>
    <row r="29" spans="1:18" x14ac:dyDescent="0.2">
      <c r="A29" s="361" t="s">
        <v>25</v>
      </c>
      <c r="B29" s="484">
        <v>277974</v>
      </c>
      <c r="C29" s="484">
        <v>271453</v>
      </c>
      <c r="D29" s="61">
        <v>284771</v>
      </c>
      <c r="E29" s="61">
        <v>276003</v>
      </c>
      <c r="F29" s="61">
        <v>281482</v>
      </c>
      <c r="G29" s="61">
        <v>279227</v>
      </c>
      <c r="H29" s="61">
        <v>267250</v>
      </c>
      <c r="I29" s="61">
        <v>284591</v>
      </c>
      <c r="J29" s="61">
        <v>276750</v>
      </c>
      <c r="K29" s="61">
        <v>276632</v>
      </c>
      <c r="L29" s="61">
        <v>283856</v>
      </c>
      <c r="M29" s="61">
        <v>252585</v>
      </c>
      <c r="N29" s="61">
        <v>273749</v>
      </c>
      <c r="O29" s="61">
        <v>265246</v>
      </c>
      <c r="P29" s="132">
        <f>SUM(D29:O29)</f>
        <v>3302142</v>
      </c>
      <c r="Q29" s="136"/>
      <c r="R29" s="134"/>
    </row>
    <row r="30" spans="1:18" x14ac:dyDescent="0.2">
      <c r="A30" s="339"/>
      <c r="B30" s="106"/>
      <c r="C30" s="106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6"/>
      <c r="R30" s="134"/>
    </row>
    <row r="31" spans="1:18" x14ac:dyDescent="0.2">
      <c r="A31" s="106"/>
      <c r="B31" s="106"/>
      <c r="C31" s="106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6"/>
      <c r="R31" s="134"/>
    </row>
    <row r="32" spans="1:18" x14ac:dyDescent="0.2">
      <c r="A32" s="28" t="s">
        <v>170</v>
      </c>
      <c r="B32" s="28"/>
      <c r="C32" s="28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361" t="str">
        <f>P6</f>
        <v>12ME Apr 2021</v>
      </c>
    </row>
    <row r="33" spans="1:18" x14ac:dyDescent="0.2">
      <c r="A33" s="348" t="s">
        <v>166</v>
      </c>
      <c r="B33" s="480">
        <f t="shared" ref="B33:O33" si="6">B7</f>
        <v>43891</v>
      </c>
      <c r="C33" s="480">
        <f t="shared" si="6"/>
        <v>43922</v>
      </c>
      <c r="D33" s="347">
        <f t="shared" si="6"/>
        <v>43952</v>
      </c>
      <c r="E33" s="347">
        <f t="shared" si="6"/>
        <v>43983</v>
      </c>
      <c r="F33" s="347">
        <f t="shared" si="6"/>
        <v>44013</v>
      </c>
      <c r="G33" s="347">
        <f t="shared" si="6"/>
        <v>44044</v>
      </c>
      <c r="H33" s="347">
        <f t="shared" si="6"/>
        <v>44075</v>
      </c>
      <c r="I33" s="347">
        <f t="shared" si="6"/>
        <v>44105</v>
      </c>
      <c r="J33" s="347">
        <f t="shared" si="6"/>
        <v>44136</v>
      </c>
      <c r="K33" s="347">
        <f t="shared" si="6"/>
        <v>44166</v>
      </c>
      <c r="L33" s="347">
        <f t="shared" si="6"/>
        <v>44197</v>
      </c>
      <c r="M33" s="347">
        <f t="shared" si="6"/>
        <v>44228</v>
      </c>
      <c r="N33" s="347">
        <f t="shared" si="6"/>
        <v>44256</v>
      </c>
      <c r="O33" s="347">
        <f t="shared" si="6"/>
        <v>44287</v>
      </c>
      <c r="P33" s="346" t="s">
        <v>171</v>
      </c>
      <c r="Q33" s="137"/>
      <c r="R33" s="137"/>
    </row>
    <row r="34" spans="1:18" x14ac:dyDescent="0.2">
      <c r="A34" s="361">
        <v>7</v>
      </c>
      <c r="B34" s="481">
        <v>1034258</v>
      </c>
      <c r="C34" s="481">
        <v>1035096</v>
      </c>
      <c r="D34" s="227">
        <v>1035844</v>
      </c>
      <c r="E34" s="227">
        <v>1036688</v>
      </c>
      <c r="F34" s="227">
        <v>1037133</v>
      </c>
      <c r="G34" s="227">
        <v>1037918</v>
      </c>
      <c r="H34" s="227">
        <v>1039163</v>
      </c>
      <c r="I34" s="227">
        <v>1040599</v>
      </c>
      <c r="J34" s="227">
        <v>1042114</v>
      </c>
      <c r="K34" s="227">
        <v>1043358</v>
      </c>
      <c r="L34" s="227">
        <v>1044604</v>
      </c>
      <c r="M34" s="227">
        <v>1045869</v>
      </c>
      <c r="N34" s="227">
        <v>1046867</v>
      </c>
      <c r="O34" s="227">
        <v>1047702</v>
      </c>
      <c r="P34" s="138">
        <f t="shared" ref="P34:P46" si="7">AVERAGE(D34:O34)</f>
        <v>1041488.25</v>
      </c>
    </row>
    <row r="35" spans="1:18" x14ac:dyDescent="0.2">
      <c r="A35" s="361" t="s">
        <v>167</v>
      </c>
      <c r="B35" s="481">
        <v>3</v>
      </c>
      <c r="C35" s="481">
        <v>3</v>
      </c>
      <c r="D35" s="227">
        <v>3</v>
      </c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7">
        <v>3</v>
      </c>
      <c r="K35" s="227">
        <v>3</v>
      </c>
      <c r="L35" s="227">
        <v>3</v>
      </c>
      <c r="M35" s="227">
        <v>3</v>
      </c>
      <c r="N35" s="227">
        <v>3</v>
      </c>
      <c r="O35" s="227">
        <v>3</v>
      </c>
      <c r="P35" s="138">
        <f t="shared" si="7"/>
        <v>3</v>
      </c>
    </row>
    <row r="36" spans="1:18" x14ac:dyDescent="0.2">
      <c r="A36" s="361" t="s">
        <v>7</v>
      </c>
      <c r="B36" s="481">
        <v>123904</v>
      </c>
      <c r="C36" s="481">
        <v>124065</v>
      </c>
      <c r="D36" s="227">
        <v>124196</v>
      </c>
      <c r="E36" s="227">
        <v>124355</v>
      </c>
      <c r="F36" s="227">
        <v>124492</v>
      </c>
      <c r="G36" s="227">
        <v>124595</v>
      </c>
      <c r="H36" s="227">
        <v>124629</v>
      </c>
      <c r="I36" s="227">
        <v>124700</v>
      </c>
      <c r="J36" s="227">
        <v>124827</v>
      </c>
      <c r="K36" s="227">
        <v>124874</v>
      </c>
      <c r="L36" s="227">
        <v>124914</v>
      </c>
      <c r="M36" s="227">
        <v>124954</v>
      </c>
      <c r="N36" s="227">
        <v>125077</v>
      </c>
      <c r="O36" s="227">
        <v>125225</v>
      </c>
      <c r="P36" s="138">
        <f t="shared" si="7"/>
        <v>124736.5</v>
      </c>
      <c r="Q36" s="139"/>
      <c r="R36" s="139"/>
    </row>
    <row r="37" spans="1:18" x14ac:dyDescent="0.2">
      <c r="A37" s="140" t="s">
        <v>168</v>
      </c>
      <c r="B37" s="481">
        <v>7601</v>
      </c>
      <c r="C37" s="481">
        <v>7592</v>
      </c>
      <c r="D37" s="227">
        <v>7591</v>
      </c>
      <c r="E37" s="227">
        <v>7593</v>
      </c>
      <c r="F37" s="227">
        <v>7590</v>
      </c>
      <c r="G37" s="227">
        <v>7586</v>
      </c>
      <c r="H37" s="227">
        <v>7577</v>
      </c>
      <c r="I37" s="227">
        <v>7576</v>
      </c>
      <c r="J37" s="227">
        <v>7581</v>
      </c>
      <c r="K37" s="227">
        <v>7583</v>
      </c>
      <c r="L37" s="227">
        <v>7604</v>
      </c>
      <c r="M37" s="227">
        <v>7609</v>
      </c>
      <c r="N37" s="227">
        <v>7595</v>
      </c>
      <c r="O37" s="227">
        <v>7585</v>
      </c>
      <c r="P37" s="138">
        <f t="shared" si="7"/>
        <v>7589.166666666667</v>
      </c>
      <c r="Q37" s="37"/>
      <c r="R37" s="37"/>
    </row>
    <row r="38" spans="1:18" x14ac:dyDescent="0.2">
      <c r="A38" s="361" t="s">
        <v>24</v>
      </c>
      <c r="B38" s="481">
        <v>801</v>
      </c>
      <c r="C38" s="481">
        <v>801</v>
      </c>
      <c r="D38" s="227">
        <v>801</v>
      </c>
      <c r="E38" s="227">
        <v>800</v>
      </c>
      <c r="F38" s="227">
        <v>800</v>
      </c>
      <c r="G38" s="227">
        <v>800</v>
      </c>
      <c r="H38" s="227">
        <v>800</v>
      </c>
      <c r="I38" s="227">
        <v>799</v>
      </c>
      <c r="J38" s="227">
        <v>799</v>
      </c>
      <c r="K38" s="227">
        <v>799</v>
      </c>
      <c r="L38" s="227">
        <v>801</v>
      </c>
      <c r="M38" s="227">
        <v>800</v>
      </c>
      <c r="N38" s="227">
        <v>800</v>
      </c>
      <c r="O38" s="227">
        <v>799</v>
      </c>
      <c r="P38" s="138">
        <f t="shared" si="7"/>
        <v>799.83333333333337</v>
      </c>
      <c r="Q38" s="37"/>
      <c r="R38" s="37"/>
    </row>
    <row r="39" spans="1:18" x14ac:dyDescent="0.2">
      <c r="A39" s="361">
        <v>29</v>
      </c>
      <c r="B39" s="481">
        <v>534</v>
      </c>
      <c r="C39" s="481">
        <v>559</v>
      </c>
      <c r="D39" s="227">
        <v>618</v>
      </c>
      <c r="E39" s="227">
        <v>658</v>
      </c>
      <c r="F39" s="227">
        <v>702</v>
      </c>
      <c r="G39" s="227">
        <v>721</v>
      </c>
      <c r="H39" s="227">
        <v>718</v>
      </c>
      <c r="I39" s="227">
        <v>671</v>
      </c>
      <c r="J39" s="227">
        <v>579</v>
      </c>
      <c r="K39" s="227">
        <v>567</v>
      </c>
      <c r="L39" s="227">
        <v>545</v>
      </c>
      <c r="M39" s="227">
        <v>547</v>
      </c>
      <c r="N39" s="227">
        <v>542</v>
      </c>
      <c r="O39" s="227">
        <v>567</v>
      </c>
      <c r="P39" s="138">
        <f t="shared" si="7"/>
        <v>619.58333333333337</v>
      </c>
      <c r="Q39" s="37"/>
      <c r="R39" s="37"/>
    </row>
    <row r="40" spans="1:18" x14ac:dyDescent="0.2">
      <c r="A40" s="361" t="s">
        <v>25</v>
      </c>
      <c r="B40" s="481">
        <v>486</v>
      </c>
      <c r="C40" s="481">
        <v>484</v>
      </c>
      <c r="D40" s="227">
        <v>484</v>
      </c>
      <c r="E40" s="227">
        <v>485</v>
      </c>
      <c r="F40" s="227">
        <v>485</v>
      </c>
      <c r="G40" s="227">
        <v>485</v>
      </c>
      <c r="H40" s="227">
        <v>485</v>
      </c>
      <c r="I40" s="227">
        <v>485</v>
      </c>
      <c r="J40" s="227">
        <v>485</v>
      </c>
      <c r="K40" s="227">
        <v>485</v>
      </c>
      <c r="L40" s="227">
        <v>487</v>
      </c>
      <c r="M40" s="227">
        <v>487</v>
      </c>
      <c r="N40" s="227">
        <v>487</v>
      </c>
      <c r="O40" s="227">
        <v>485</v>
      </c>
      <c r="P40" s="138">
        <f t="shared" si="7"/>
        <v>485.41666666666669</v>
      </c>
      <c r="Q40" s="37"/>
      <c r="R40" s="37"/>
    </row>
    <row r="41" spans="1:18" x14ac:dyDescent="0.2">
      <c r="A41" s="361">
        <v>35</v>
      </c>
      <c r="B41" s="481">
        <v>1</v>
      </c>
      <c r="C41" s="481">
        <v>1</v>
      </c>
      <c r="D41" s="227">
        <v>1</v>
      </c>
      <c r="E41" s="227">
        <v>1</v>
      </c>
      <c r="F41" s="227">
        <v>1</v>
      </c>
      <c r="G41" s="227">
        <v>1</v>
      </c>
      <c r="H41" s="227">
        <v>1</v>
      </c>
      <c r="I41" s="227">
        <v>1</v>
      </c>
      <c r="J41" s="227">
        <v>1</v>
      </c>
      <c r="K41" s="227">
        <v>1</v>
      </c>
      <c r="L41" s="227">
        <v>1</v>
      </c>
      <c r="M41" s="227">
        <v>1</v>
      </c>
      <c r="N41" s="227">
        <v>1</v>
      </c>
      <c r="O41" s="227">
        <v>1</v>
      </c>
      <c r="P41" s="138">
        <f t="shared" si="7"/>
        <v>1</v>
      </c>
      <c r="Q41" s="37"/>
      <c r="R41" s="37"/>
    </row>
    <row r="42" spans="1:18" x14ac:dyDescent="0.2">
      <c r="A42" s="361">
        <v>40</v>
      </c>
      <c r="B42" s="481">
        <v>33</v>
      </c>
      <c r="C42" s="481">
        <v>33</v>
      </c>
      <c r="D42" s="481">
        <v>33</v>
      </c>
      <c r="E42" s="481">
        <v>33</v>
      </c>
      <c r="F42" s="481">
        <v>33</v>
      </c>
      <c r="G42" s="481">
        <v>33</v>
      </c>
      <c r="H42" s="481">
        <v>33</v>
      </c>
      <c r="I42" s="481">
        <v>33</v>
      </c>
      <c r="J42" s="481">
        <v>33</v>
      </c>
      <c r="K42" s="481">
        <v>33</v>
      </c>
      <c r="L42" s="481">
        <v>33</v>
      </c>
      <c r="M42" s="481">
        <v>33</v>
      </c>
      <c r="N42" s="481">
        <v>33</v>
      </c>
      <c r="O42" s="481">
        <v>33</v>
      </c>
      <c r="P42" s="488">
        <f t="shared" si="7"/>
        <v>33</v>
      </c>
      <c r="Q42" s="37"/>
      <c r="R42" s="37"/>
    </row>
    <row r="43" spans="1:18" x14ac:dyDescent="0.2">
      <c r="A43" s="361">
        <v>43</v>
      </c>
      <c r="B43" s="481">
        <v>156</v>
      </c>
      <c r="C43" s="481">
        <v>156</v>
      </c>
      <c r="D43" s="227">
        <v>156</v>
      </c>
      <c r="E43" s="227">
        <v>156</v>
      </c>
      <c r="F43" s="227">
        <v>156</v>
      </c>
      <c r="G43" s="227">
        <v>156</v>
      </c>
      <c r="H43" s="227">
        <v>156</v>
      </c>
      <c r="I43" s="227">
        <v>156</v>
      </c>
      <c r="J43" s="227">
        <v>156</v>
      </c>
      <c r="K43" s="227">
        <v>156</v>
      </c>
      <c r="L43" s="227">
        <v>156</v>
      </c>
      <c r="M43" s="227">
        <v>156</v>
      </c>
      <c r="N43" s="227">
        <v>156</v>
      </c>
      <c r="O43" s="227">
        <v>156</v>
      </c>
      <c r="P43" s="138">
        <f t="shared" si="7"/>
        <v>156</v>
      </c>
      <c r="Q43" s="37"/>
      <c r="R43" s="37"/>
    </row>
    <row r="44" spans="1:18" x14ac:dyDescent="0.2">
      <c r="A44" s="361">
        <v>46</v>
      </c>
      <c r="B44" s="481">
        <v>6</v>
      </c>
      <c r="C44" s="481">
        <v>6</v>
      </c>
      <c r="D44" s="227">
        <v>6</v>
      </c>
      <c r="E44" s="227">
        <v>6</v>
      </c>
      <c r="F44" s="227">
        <v>6</v>
      </c>
      <c r="G44" s="227">
        <v>6</v>
      </c>
      <c r="H44" s="227">
        <v>6</v>
      </c>
      <c r="I44" s="227">
        <v>6</v>
      </c>
      <c r="J44" s="227">
        <v>6</v>
      </c>
      <c r="K44" s="227">
        <v>6</v>
      </c>
      <c r="L44" s="227">
        <v>6</v>
      </c>
      <c r="M44" s="227">
        <v>6</v>
      </c>
      <c r="N44" s="227">
        <v>6</v>
      </c>
      <c r="O44" s="227">
        <v>6</v>
      </c>
      <c r="P44" s="138">
        <f t="shared" si="7"/>
        <v>6</v>
      </c>
      <c r="Q44" s="37"/>
      <c r="R44" s="37"/>
    </row>
    <row r="45" spans="1:18" x14ac:dyDescent="0.2">
      <c r="A45" s="361">
        <v>49</v>
      </c>
      <c r="B45" s="481">
        <v>19</v>
      </c>
      <c r="C45" s="481">
        <v>19</v>
      </c>
      <c r="D45" s="227">
        <v>19</v>
      </c>
      <c r="E45" s="227">
        <v>19</v>
      </c>
      <c r="F45" s="227">
        <v>19</v>
      </c>
      <c r="G45" s="227">
        <v>19</v>
      </c>
      <c r="H45" s="227">
        <v>19</v>
      </c>
      <c r="I45" s="227">
        <v>19</v>
      </c>
      <c r="J45" s="227">
        <v>19</v>
      </c>
      <c r="K45" s="227">
        <v>19</v>
      </c>
      <c r="L45" s="227">
        <v>19</v>
      </c>
      <c r="M45" s="227">
        <v>19</v>
      </c>
      <c r="N45" s="227">
        <v>19</v>
      </c>
      <c r="O45" s="227">
        <v>19</v>
      </c>
      <c r="P45" s="138">
        <f t="shared" si="7"/>
        <v>19</v>
      </c>
      <c r="Q45" s="37"/>
      <c r="R45" s="37"/>
    </row>
    <row r="46" spans="1:18" x14ac:dyDescent="0.2">
      <c r="A46" s="361" t="s">
        <v>470</v>
      </c>
      <c r="B46" s="485">
        <v>95</v>
      </c>
      <c r="C46" s="485">
        <v>95</v>
      </c>
      <c r="D46" s="485">
        <v>95</v>
      </c>
      <c r="E46" s="485">
        <v>95</v>
      </c>
      <c r="F46" s="485">
        <v>95</v>
      </c>
      <c r="G46" s="485">
        <v>95</v>
      </c>
      <c r="H46" s="485">
        <v>95</v>
      </c>
      <c r="I46" s="485">
        <v>95</v>
      </c>
      <c r="J46" s="485">
        <v>95</v>
      </c>
      <c r="K46" s="485">
        <v>95</v>
      </c>
      <c r="L46" s="485">
        <v>95</v>
      </c>
      <c r="M46" s="485">
        <v>95</v>
      </c>
      <c r="N46" s="485">
        <v>95</v>
      </c>
      <c r="O46" s="485">
        <v>95</v>
      </c>
      <c r="P46" s="488">
        <f t="shared" si="7"/>
        <v>95</v>
      </c>
      <c r="Q46" s="37"/>
      <c r="R46" s="37"/>
    </row>
    <row r="47" spans="1:18" x14ac:dyDescent="0.2">
      <c r="A47" s="106" t="s">
        <v>79</v>
      </c>
      <c r="B47" s="486">
        <f t="shared" ref="B47:P47" si="8">SUM(B34:B46)</f>
        <v>1167897</v>
      </c>
      <c r="C47" s="486">
        <f t="shared" si="8"/>
        <v>1168910</v>
      </c>
      <c r="D47" s="141">
        <f t="shared" si="8"/>
        <v>1169847</v>
      </c>
      <c r="E47" s="141">
        <f t="shared" si="8"/>
        <v>1170892</v>
      </c>
      <c r="F47" s="141">
        <f t="shared" si="8"/>
        <v>1171515</v>
      </c>
      <c r="G47" s="141">
        <f t="shared" si="8"/>
        <v>1172418</v>
      </c>
      <c r="H47" s="141">
        <f t="shared" si="8"/>
        <v>1173685</v>
      </c>
      <c r="I47" s="141">
        <f t="shared" si="8"/>
        <v>1175143</v>
      </c>
      <c r="J47" s="141">
        <f t="shared" si="8"/>
        <v>1176698</v>
      </c>
      <c r="K47" s="141">
        <f t="shared" si="8"/>
        <v>1177979</v>
      </c>
      <c r="L47" s="141">
        <f t="shared" si="8"/>
        <v>1179268</v>
      </c>
      <c r="M47" s="141">
        <f t="shared" si="8"/>
        <v>1180579</v>
      </c>
      <c r="N47" s="141">
        <f t="shared" si="8"/>
        <v>1181681</v>
      </c>
      <c r="O47" s="141">
        <f t="shared" si="8"/>
        <v>1182676</v>
      </c>
      <c r="P47" s="141">
        <f t="shared" si="8"/>
        <v>1176031.75</v>
      </c>
      <c r="Q47" s="139"/>
      <c r="R47" s="139"/>
    </row>
    <row r="48" spans="1:18" x14ac:dyDescent="0.2">
      <c r="A48" s="106"/>
      <c r="B48" s="487"/>
      <c r="C48" s="487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8"/>
      <c r="Q48" s="37"/>
      <c r="R48" s="37"/>
    </row>
    <row r="49" spans="1:18" x14ac:dyDescent="0.2">
      <c r="A49" s="106" t="s">
        <v>173</v>
      </c>
      <c r="B49" s="483">
        <f t="shared" ref="B49:O49" si="9">SUM(B35,B37,B39,B41,B43)</f>
        <v>8295</v>
      </c>
      <c r="C49" s="483">
        <f t="shared" si="9"/>
        <v>8311</v>
      </c>
      <c r="D49" s="132">
        <f t="shared" si="9"/>
        <v>8369</v>
      </c>
      <c r="E49" s="132">
        <f t="shared" si="9"/>
        <v>8411</v>
      </c>
      <c r="F49" s="132">
        <f t="shared" si="9"/>
        <v>8452</v>
      </c>
      <c r="G49" s="132">
        <f t="shared" si="9"/>
        <v>8467</v>
      </c>
      <c r="H49" s="132">
        <f t="shared" si="9"/>
        <v>8455</v>
      </c>
      <c r="I49" s="132">
        <f t="shared" si="9"/>
        <v>8407</v>
      </c>
      <c r="J49" s="132">
        <f t="shared" si="9"/>
        <v>8320</v>
      </c>
      <c r="K49" s="132">
        <f t="shared" si="9"/>
        <v>8310</v>
      </c>
      <c r="L49" s="132">
        <f t="shared" si="9"/>
        <v>8309</v>
      </c>
      <c r="M49" s="132">
        <f t="shared" si="9"/>
        <v>8316</v>
      </c>
      <c r="N49" s="132">
        <f t="shared" si="9"/>
        <v>8297</v>
      </c>
      <c r="O49" s="132">
        <f t="shared" si="9"/>
        <v>8312</v>
      </c>
      <c r="P49" s="138">
        <f>AVERAGE(D49:O49)</f>
        <v>8368.75</v>
      </c>
      <c r="Q49" s="133"/>
      <c r="R49" s="136"/>
    </row>
    <row r="50" spans="1:18" x14ac:dyDescent="0.2">
      <c r="A50" s="106" t="s">
        <v>172</v>
      </c>
      <c r="B50" s="483">
        <f t="shared" ref="B50:O50" si="10">SUM(B44:B45)</f>
        <v>25</v>
      </c>
      <c r="C50" s="483">
        <f t="shared" si="10"/>
        <v>25</v>
      </c>
      <c r="D50" s="132">
        <f t="shared" si="10"/>
        <v>25</v>
      </c>
      <c r="E50" s="132">
        <f t="shared" si="10"/>
        <v>25</v>
      </c>
      <c r="F50" s="132">
        <f t="shared" si="10"/>
        <v>25</v>
      </c>
      <c r="G50" s="132">
        <f t="shared" si="10"/>
        <v>25</v>
      </c>
      <c r="H50" s="132">
        <f t="shared" si="10"/>
        <v>25</v>
      </c>
      <c r="I50" s="132">
        <f t="shared" si="10"/>
        <v>25</v>
      </c>
      <c r="J50" s="132">
        <f t="shared" si="10"/>
        <v>25</v>
      </c>
      <c r="K50" s="132">
        <f t="shared" si="10"/>
        <v>25</v>
      </c>
      <c r="L50" s="132">
        <f t="shared" si="10"/>
        <v>25</v>
      </c>
      <c r="M50" s="132">
        <f t="shared" si="10"/>
        <v>25</v>
      </c>
      <c r="N50" s="132">
        <f t="shared" si="10"/>
        <v>25</v>
      </c>
      <c r="O50" s="132">
        <f t="shared" si="10"/>
        <v>25</v>
      </c>
      <c r="P50" s="138">
        <f>AVERAGE(D50:O50)</f>
        <v>25</v>
      </c>
      <c r="Q50" s="132"/>
    </row>
    <row r="51" spans="1:18" x14ac:dyDescent="0.2"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</row>
    <row r="52" spans="1:18" x14ac:dyDescent="0.2">
      <c r="A52" s="25" t="s">
        <v>409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42"/>
    </row>
    <row r="53" spans="1:18" x14ac:dyDescent="0.2"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42"/>
    </row>
    <row r="54" spans="1:18" x14ac:dyDescent="0.2"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</row>
    <row r="57" spans="1:18" x14ac:dyDescent="0.2">
      <c r="D57" s="143"/>
      <c r="E57" s="143"/>
      <c r="F57" s="143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</row>
    <row r="60" spans="1:18" x14ac:dyDescent="0.2">
      <c r="D60" s="144"/>
      <c r="E60" s="144"/>
      <c r="F60" s="144"/>
    </row>
    <row r="61" spans="1:18" x14ac:dyDescent="0.2">
      <c r="A61" s="361"/>
      <c r="B61" s="361"/>
      <c r="C61" s="361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</row>
    <row r="62" spans="1:18" x14ac:dyDescent="0.2">
      <c r="A62" s="361"/>
      <c r="B62" s="361"/>
      <c r="C62" s="361"/>
      <c r="D62" s="145"/>
      <c r="E62" s="145"/>
      <c r="F62" s="145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</row>
    <row r="63" spans="1:18" x14ac:dyDescent="0.2"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</row>
    <row r="64" spans="1:18" x14ac:dyDescent="0.2">
      <c r="A64" s="361"/>
      <c r="B64" s="361"/>
      <c r="C64" s="361"/>
      <c r="D64" s="146"/>
      <c r="E64" s="146"/>
      <c r="F64" s="146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</row>
    <row r="65" spans="1:17" x14ac:dyDescent="0.2">
      <c r="A65" s="361"/>
      <c r="B65" s="361"/>
      <c r="C65" s="361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</row>
    <row r="66" spans="1:17" x14ac:dyDescent="0.2">
      <c r="A66" s="361"/>
      <c r="B66" s="361"/>
      <c r="C66" s="361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</row>
    <row r="67" spans="1:17" x14ac:dyDescent="0.2">
      <c r="A67" s="361"/>
      <c r="B67" s="361"/>
      <c r="C67" s="361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</row>
    <row r="68" spans="1:17" x14ac:dyDescent="0.2">
      <c r="A68" s="361"/>
      <c r="B68" s="361"/>
      <c r="C68" s="361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</row>
    <row r="69" spans="1:17" x14ac:dyDescent="0.2">
      <c r="A69" s="361"/>
      <c r="B69" s="361"/>
      <c r="C69" s="361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</row>
    <row r="70" spans="1:17" x14ac:dyDescent="0.2">
      <c r="A70" s="361"/>
      <c r="B70" s="361"/>
      <c r="C70" s="361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</row>
    <row r="71" spans="1:17" x14ac:dyDescent="0.2"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3" spans="1:17" x14ac:dyDescent="0.2"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</row>
    <row r="74" spans="1:17" x14ac:dyDescent="0.2"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54" orientation="landscape" blackAndWhite="1" r:id="rId1"/>
  <headerFooter>
    <oddFooter>&amp;R&amp;F
&amp;A</oddFooter>
  </headerFooter>
  <customProperties>
    <customPr name="_pios_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19"/>
  <sheetViews>
    <sheetView workbookViewId="0">
      <selection activeCell="G12" sqref="G12"/>
    </sheetView>
  </sheetViews>
  <sheetFormatPr defaultColWidth="7.85546875" defaultRowHeight="11.25" outlineLevelCol="1" x14ac:dyDescent="0.2"/>
  <cols>
    <col min="1" max="1" width="3.85546875" style="3" bestFit="1" customWidth="1"/>
    <col min="2" max="2" width="38.28515625" style="3" bestFit="1" customWidth="1"/>
    <col min="3" max="3" width="43.140625" style="3" hidden="1" customWidth="1" outlineLevel="1"/>
    <col min="4" max="4" width="14.140625" style="3" bestFit="1" customWidth="1" collapsed="1"/>
    <col min="5" max="5" width="15.28515625" style="3" bestFit="1" customWidth="1"/>
    <col min="6" max="6" width="15.7109375" style="3" bestFit="1" customWidth="1"/>
    <col min="7" max="7" width="14.42578125" style="3" bestFit="1" customWidth="1"/>
    <col min="8" max="9" width="12.85546875" style="3" bestFit="1" customWidth="1"/>
    <col min="10" max="10" width="14.5703125" style="3" bestFit="1" customWidth="1"/>
    <col min="11" max="11" width="15.42578125" style="3" bestFit="1" customWidth="1"/>
    <col min="12" max="12" width="14" style="3" bestFit="1" customWidth="1"/>
    <col min="13" max="13" width="4.7109375" style="3" customWidth="1"/>
    <col min="14" max="16384" width="7.85546875" style="3"/>
  </cols>
  <sheetData>
    <row r="1" spans="1:14" x14ac:dyDescent="0.2">
      <c r="A1" s="210" t="s">
        <v>606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4" x14ac:dyDescent="0.2">
      <c r="A2" s="210" t="s">
        <v>607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x14ac:dyDescent="0.2">
      <c r="A3" s="210" t="s">
        <v>608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4" x14ac:dyDescent="0.2">
      <c r="A4" s="210" t="s">
        <v>609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4" x14ac:dyDescent="0.2">
      <c r="B5" s="73"/>
      <c r="C5" s="73"/>
    </row>
    <row r="6" spans="1:14" x14ac:dyDescent="0.2">
      <c r="C6" s="74"/>
      <c r="D6" s="464"/>
      <c r="E6" s="465" t="s">
        <v>207</v>
      </c>
      <c r="F6" s="466"/>
      <c r="G6" s="466"/>
      <c r="H6" s="466"/>
      <c r="I6" s="466"/>
      <c r="J6" s="466"/>
      <c r="K6" s="467"/>
      <c r="L6" s="468"/>
    </row>
    <row r="7" spans="1:14" ht="49.5" customHeight="1" thickBot="1" x14ac:dyDescent="0.25">
      <c r="A7" s="76" t="s">
        <v>58</v>
      </c>
      <c r="B7" s="77" t="s">
        <v>159</v>
      </c>
      <c r="C7" s="78" t="s">
        <v>6</v>
      </c>
      <c r="D7" s="469" t="s">
        <v>549</v>
      </c>
      <c r="E7" s="470" t="s">
        <v>208</v>
      </c>
      <c r="F7" s="471" t="s">
        <v>209</v>
      </c>
      <c r="G7" s="471" t="s">
        <v>210</v>
      </c>
      <c r="H7" s="471" t="s">
        <v>211</v>
      </c>
      <c r="I7" s="471" t="s">
        <v>212</v>
      </c>
      <c r="J7" s="471" t="s">
        <v>213</v>
      </c>
      <c r="K7" s="471" t="s">
        <v>214</v>
      </c>
      <c r="L7" s="478" t="s">
        <v>550</v>
      </c>
    </row>
    <row r="8" spans="1:14" x14ac:dyDescent="0.2">
      <c r="A8" s="79">
        <v>1</v>
      </c>
      <c r="B8" s="475" t="s">
        <v>551</v>
      </c>
      <c r="C8" s="472" t="s">
        <v>552</v>
      </c>
      <c r="D8" s="542"/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/>
    </row>
    <row r="9" spans="1:14" x14ac:dyDescent="0.2">
      <c r="A9" s="81">
        <f t="shared" ref="A9:A19" si="0">+A8+1</f>
        <v>2</v>
      </c>
      <c r="B9" s="476" t="s">
        <v>553</v>
      </c>
      <c r="C9" s="473" t="s">
        <v>554</v>
      </c>
      <c r="D9" s="543">
        <v>5367665025.83459</v>
      </c>
      <c r="E9" s="82">
        <v>5367665025.83459</v>
      </c>
      <c r="F9" s="82">
        <v>5367665025.83459</v>
      </c>
      <c r="G9" s="82">
        <v>5367665025.83459</v>
      </c>
      <c r="H9" s="82">
        <v>5367665025.83459</v>
      </c>
      <c r="I9" s="82">
        <v>5367665025.83459</v>
      </c>
      <c r="J9" s="82">
        <v>5367665025.83459</v>
      </c>
      <c r="K9" s="82">
        <v>5367665025.83459</v>
      </c>
      <c r="L9" s="82">
        <v>5367665025.83459</v>
      </c>
    </row>
    <row r="10" spans="1:14" x14ac:dyDescent="0.2">
      <c r="A10" s="81">
        <f t="shared" si="0"/>
        <v>3</v>
      </c>
      <c r="B10" s="476" t="s">
        <v>555</v>
      </c>
      <c r="C10" s="473" t="s">
        <v>556</v>
      </c>
      <c r="D10" s="537">
        <v>7.5083333333333321E-2</v>
      </c>
      <c r="E10" s="538">
        <v>7.5083333333333321E-2</v>
      </c>
      <c r="F10" s="538">
        <v>7.5083333333333321E-2</v>
      </c>
      <c r="G10" s="538">
        <v>7.5083333333333321E-2</v>
      </c>
      <c r="H10" s="538">
        <v>7.5083333333333321E-2</v>
      </c>
      <c r="I10" s="538">
        <v>7.5083333333333321E-2</v>
      </c>
      <c r="J10" s="538">
        <v>7.5083333333333321E-2</v>
      </c>
      <c r="K10" s="538">
        <v>7.5083333333333321E-2</v>
      </c>
      <c r="L10" s="538">
        <v>7.5083333333333321E-2</v>
      </c>
    </row>
    <row r="11" spans="1:14" x14ac:dyDescent="0.2">
      <c r="A11" s="81">
        <f t="shared" si="0"/>
        <v>4</v>
      </c>
      <c r="B11" s="476" t="s">
        <v>557</v>
      </c>
      <c r="C11" s="473" t="s">
        <v>558</v>
      </c>
      <c r="D11" s="543">
        <v>403022182</v>
      </c>
      <c r="E11" s="82">
        <v>403022182</v>
      </c>
      <c r="F11" s="82">
        <v>403022182</v>
      </c>
      <c r="G11" s="82">
        <v>403022182</v>
      </c>
      <c r="H11" s="82">
        <v>403022182</v>
      </c>
      <c r="I11" s="82">
        <v>403022182</v>
      </c>
      <c r="J11" s="82">
        <v>403022182</v>
      </c>
      <c r="K11" s="82">
        <v>403022182</v>
      </c>
      <c r="L11" s="82">
        <v>403022182</v>
      </c>
    </row>
    <row r="12" spans="1:14" x14ac:dyDescent="0.2">
      <c r="A12" s="81">
        <f t="shared" si="0"/>
        <v>5</v>
      </c>
      <c r="B12" s="476" t="s">
        <v>559</v>
      </c>
      <c r="C12" s="473" t="s">
        <v>552</v>
      </c>
      <c r="D12" s="542"/>
      <c r="E12" s="82">
        <v>-832653</v>
      </c>
      <c r="F12" s="82">
        <v>-2976891.9970554216</v>
      </c>
      <c r="G12" s="82">
        <v>-422575</v>
      </c>
      <c r="H12" s="82">
        <v>1159805</v>
      </c>
      <c r="I12" s="82">
        <v>-106776.29137500003</v>
      </c>
      <c r="J12" s="82">
        <v>-844555.53822735813</v>
      </c>
      <c r="K12" s="82">
        <v>-43037.22499999994</v>
      </c>
      <c r="L12" s="82"/>
    </row>
    <row r="13" spans="1:14" x14ac:dyDescent="0.2">
      <c r="A13" s="81">
        <f t="shared" si="0"/>
        <v>6</v>
      </c>
      <c r="B13" s="476" t="s">
        <v>560</v>
      </c>
      <c r="C13" s="473" t="s">
        <v>561</v>
      </c>
      <c r="D13" s="543">
        <v>365607983.46069098</v>
      </c>
      <c r="E13" s="82">
        <v>364775330.46069098</v>
      </c>
      <c r="F13" s="82">
        <v>361798438.46363556</v>
      </c>
      <c r="G13" s="82">
        <v>361375863.46363556</v>
      </c>
      <c r="H13" s="82">
        <v>362535668.46363556</v>
      </c>
      <c r="I13" s="82">
        <v>362428892.17226058</v>
      </c>
      <c r="J13" s="82">
        <v>361584336.6340332</v>
      </c>
      <c r="K13" s="82">
        <v>361541299.40903318</v>
      </c>
      <c r="L13" s="82">
        <v>361541299.40903318</v>
      </c>
      <c r="M13" s="1"/>
      <c r="N13" s="2"/>
    </row>
    <row r="14" spans="1:14" x14ac:dyDescent="0.2">
      <c r="A14" s="81">
        <f t="shared" si="0"/>
        <v>7</v>
      </c>
      <c r="B14" s="476" t="s">
        <v>562</v>
      </c>
      <c r="C14" s="473" t="s">
        <v>563</v>
      </c>
      <c r="D14" s="544">
        <v>-37414199</v>
      </c>
      <c r="E14" s="83">
        <v>-38246852</v>
      </c>
      <c r="F14" s="83">
        <v>-41223744</v>
      </c>
      <c r="G14" s="83">
        <v>-41646319</v>
      </c>
      <c r="H14" s="83">
        <v>-40486514</v>
      </c>
      <c r="I14" s="83">
        <v>-40593290</v>
      </c>
      <c r="J14" s="83">
        <v>-41437845</v>
      </c>
      <c r="K14" s="83">
        <v>-41480883</v>
      </c>
      <c r="L14" s="83">
        <v>-41480883</v>
      </c>
    </row>
    <row r="15" spans="1:14" x14ac:dyDescent="0.2">
      <c r="A15" s="81">
        <f t="shared" si="0"/>
        <v>8</v>
      </c>
      <c r="B15" s="476" t="s">
        <v>564</v>
      </c>
      <c r="C15" s="473" t="s">
        <v>565</v>
      </c>
      <c r="D15" s="543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</row>
    <row r="16" spans="1:14" x14ac:dyDescent="0.2">
      <c r="A16" s="81">
        <f t="shared" si="0"/>
        <v>9</v>
      </c>
      <c r="B16" s="476" t="s">
        <v>566</v>
      </c>
      <c r="C16" s="473" t="s">
        <v>567</v>
      </c>
      <c r="D16" s="539">
        <v>0.5</v>
      </c>
      <c r="E16" s="539">
        <v>0.5</v>
      </c>
      <c r="F16" s="539">
        <v>0.5</v>
      </c>
      <c r="G16" s="539">
        <v>0.5</v>
      </c>
      <c r="H16" s="539">
        <v>0.5</v>
      </c>
      <c r="I16" s="539">
        <v>0.5</v>
      </c>
      <c r="J16" s="539">
        <v>0.5</v>
      </c>
      <c r="K16" s="539">
        <v>0.5</v>
      </c>
      <c r="L16" s="539">
        <v>0.5</v>
      </c>
    </row>
    <row r="17" spans="1:12" x14ac:dyDescent="0.2">
      <c r="A17" s="81">
        <f t="shared" si="0"/>
        <v>10</v>
      </c>
      <c r="B17" s="476" t="s">
        <v>568</v>
      </c>
      <c r="C17" s="473" t="s">
        <v>569</v>
      </c>
      <c r="D17" s="545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</row>
    <row r="18" spans="1:12" x14ac:dyDescent="0.2">
      <c r="A18" s="81">
        <f t="shared" si="0"/>
        <v>11</v>
      </c>
      <c r="B18" s="476" t="s">
        <v>152</v>
      </c>
      <c r="C18" s="473" t="s">
        <v>570</v>
      </c>
      <c r="D18" s="540">
        <v>0.75238499999999997</v>
      </c>
      <c r="E18" s="541">
        <v>0.75238499999999997</v>
      </c>
      <c r="F18" s="541">
        <v>0.75238499999999997</v>
      </c>
      <c r="G18" s="541">
        <v>0.75238499999999997</v>
      </c>
      <c r="H18" s="541">
        <v>0.75238499999999997</v>
      </c>
      <c r="I18" s="541">
        <v>0.75238499999999997</v>
      </c>
      <c r="J18" s="541">
        <v>0.75238499999999997</v>
      </c>
      <c r="K18" s="541">
        <v>0.75238499999999997</v>
      </c>
      <c r="L18" s="541">
        <v>0.75238499999999997</v>
      </c>
    </row>
    <row r="19" spans="1:12" x14ac:dyDescent="0.2">
      <c r="A19" s="85">
        <f t="shared" si="0"/>
        <v>12</v>
      </c>
      <c r="B19" s="477" t="s">
        <v>571</v>
      </c>
      <c r="C19" s="474" t="s">
        <v>572</v>
      </c>
      <c r="D19" s="54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547">
        <v>0</v>
      </c>
    </row>
  </sheetData>
  <printOptions horizontalCentered="1"/>
  <pageMargins left="0.45" right="0.45" top="0.75" bottom="0.75" header="0.3" footer="0.3"/>
  <pageSetup scale="60" orientation="landscape" blackAndWhite="1" r:id="rId1"/>
  <headerFooter>
    <oddFooter>&amp;R&amp;F
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R37"/>
  <sheetViews>
    <sheetView zoomScaleNormal="100" workbookViewId="0">
      <selection activeCell="E19" sqref="E19:N27"/>
    </sheetView>
  </sheetViews>
  <sheetFormatPr defaultColWidth="9.140625" defaultRowHeight="11.25" x14ac:dyDescent="0.2"/>
  <cols>
    <col min="1" max="1" width="3.85546875" style="25" bestFit="1" customWidth="1"/>
    <col min="2" max="2" width="28" style="25" customWidth="1"/>
    <col min="3" max="3" width="12" style="37" bestFit="1" customWidth="1"/>
    <col min="4" max="4" width="5.28515625" style="37" bestFit="1" customWidth="1"/>
    <col min="5" max="5" width="11" style="37" bestFit="1" customWidth="1"/>
    <col min="6" max="6" width="0.85546875" style="25" customWidth="1"/>
    <col min="7" max="7" width="11.5703125" style="25" bestFit="1" customWidth="1"/>
    <col min="8" max="8" width="12.28515625" style="25" customWidth="1"/>
    <col min="9" max="9" width="1.5703125" style="25" customWidth="1"/>
    <col min="10" max="10" width="11.5703125" style="25" customWidth="1"/>
    <col min="11" max="16384" width="9.140625" style="25"/>
  </cols>
  <sheetData>
    <row r="1" spans="1:18" x14ac:dyDescent="0.2">
      <c r="A1" s="551" t="s">
        <v>0</v>
      </c>
      <c r="B1" s="551"/>
      <c r="C1" s="551"/>
      <c r="D1" s="551"/>
      <c r="E1" s="551"/>
      <c r="F1" s="551"/>
      <c r="G1" s="551"/>
      <c r="H1" s="551"/>
      <c r="I1" s="23"/>
      <c r="J1" s="24"/>
      <c r="K1" s="24"/>
      <c r="L1" s="24"/>
      <c r="M1" s="24"/>
      <c r="N1" s="24"/>
      <c r="O1" s="24"/>
    </row>
    <row r="2" spans="1:18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552"/>
      <c r="G2" s="552"/>
      <c r="H2" s="552"/>
      <c r="I2" s="23"/>
      <c r="J2" s="24"/>
      <c r="K2" s="24"/>
      <c r="L2" s="24"/>
      <c r="M2" s="24"/>
      <c r="N2" s="24"/>
      <c r="O2" s="24"/>
    </row>
    <row r="3" spans="1:18" x14ac:dyDescent="0.2">
      <c r="A3" s="551" t="s">
        <v>247</v>
      </c>
      <c r="B3" s="551"/>
      <c r="C3" s="551"/>
      <c r="D3" s="551"/>
      <c r="E3" s="551"/>
      <c r="F3" s="551"/>
      <c r="G3" s="551"/>
      <c r="H3" s="551"/>
      <c r="I3" s="23"/>
      <c r="J3" s="24"/>
      <c r="K3" s="24"/>
      <c r="L3" s="24"/>
      <c r="M3" s="24"/>
      <c r="N3" s="24"/>
      <c r="O3" s="24"/>
    </row>
    <row r="4" spans="1:18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552"/>
      <c r="G4" s="552"/>
      <c r="H4" s="552"/>
      <c r="I4" s="26"/>
      <c r="J4" s="27"/>
      <c r="K4" s="27"/>
      <c r="L4" s="27"/>
      <c r="M4" s="27"/>
      <c r="N4" s="27"/>
      <c r="O4" s="27"/>
      <c r="P4" s="28"/>
      <c r="Q4" s="28"/>
      <c r="R4" s="28"/>
    </row>
    <row r="5" spans="1:18" x14ac:dyDescent="0.2">
      <c r="B5" s="29"/>
      <c r="C5" s="29"/>
      <c r="D5" s="29"/>
      <c r="E5" s="29"/>
      <c r="F5" s="30"/>
      <c r="G5" s="27"/>
      <c r="H5" s="27"/>
      <c r="I5" s="26"/>
      <c r="J5" s="27"/>
      <c r="K5" s="27"/>
      <c r="L5" s="27"/>
      <c r="M5" s="27"/>
      <c r="N5" s="27"/>
      <c r="O5" s="27"/>
      <c r="P5" s="28"/>
      <c r="Q5" s="28"/>
      <c r="R5" s="28"/>
    </row>
    <row r="6" spans="1:18" x14ac:dyDescent="0.2">
      <c r="B6" s="29"/>
      <c r="C6" s="29"/>
      <c r="D6" s="29"/>
      <c r="E6" s="31" t="s">
        <v>91</v>
      </c>
      <c r="F6" s="30"/>
      <c r="G6" s="553" t="s">
        <v>92</v>
      </c>
      <c r="H6" s="553"/>
      <c r="I6" s="26"/>
      <c r="J6" s="27"/>
      <c r="K6" s="27"/>
      <c r="L6" s="27"/>
      <c r="M6" s="27"/>
      <c r="N6" s="27"/>
      <c r="O6" s="27"/>
      <c r="P6" s="28"/>
      <c r="Q6" s="28"/>
      <c r="R6" s="28"/>
    </row>
    <row r="7" spans="1:18" x14ac:dyDescent="0.2">
      <c r="A7" s="9" t="s">
        <v>2</v>
      </c>
      <c r="C7" s="31"/>
      <c r="D7" s="31"/>
      <c r="E7" s="31" t="s">
        <v>93</v>
      </c>
      <c r="F7" s="31"/>
      <c r="G7" s="32" t="s">
        <v>94</v>
      </c>
      <c r="H7" s="25" t="s">
        <v>95</v>
      </c>
      <c r="I7" s="24"/>
      <c r="J7" s="24"/>
      <c r="K7" s="24"/>
      <c r="L7" s="24"/>
      <c r="M7" s="24"/>
      <c r="N7" s="24"/>
      <c r="O7" s="24"/>
    </row>
    <row r="8" spans="1:18" x14ac:dyDescent="0.2">
      <c r="A8" s="33" t="s">
        <v>5</v>
      </c>
      <c r="B8" s="34"/>
      <c r="C8" s="35"/>
      <c r="D8" s="35" t="s">
        <v>96</v>
      </c>
      <c r="E8" s="35" t="s">
        <v>97</v>
      </c>
      <c r="F8" s="31"/>
      <c r="G8" s="35" t="s">
        <v>98</v>
      </c>
      <c r="H8" s="35" t="s">
        <v>98</v>
      </c>
      <c r="I8" s="24"/>
      <c r="J8" s="272" t="s">
        <v>80</v>
      </c>
      <c r="K8" s="24"/>
      <c r="L8" s="24"/>
      <c r="M8" s="24"/>
      <c r="N8" s="24"/>
      <c r="O8" s="24"/>
    </row>
    <row r="9" spans="1:18" x14ac:dyDescent="0.2">
      <c r="A9" s="36"/>
      <c r="B9" s="37"/>
      <c r="C9" s="31" t="s">
        <v>9</v>
      </c>
      <c r="D9" s="31" t="s">
        <v>10</v>
      </c>
      <c r="E9" s="13" t="s">
        <v>11</v>
      </c>
      <c r="F9" s="13"/>
      <c r="G9" s="13" t="s">
        <v>12</v>
      </c>
      <c r="H9" s="13" t="s">
        <v>13</v>
      </c>
      <c r="I9" s="24"/>
      <c r="J9" s="273"/>
      <c r="K9" s="24"/>
      <c r="L9" s="24"/>
      <c r="M9" s="24"/>
      <c r="N9" s="24"/>
      <c r="O9" s="24"/>
    </row>
    <row r="10" spans="1:18" x14ac:dyDescent="0.2">
      <c r="A10" s="13">
        <v>1</v>
      </c>
      <c r="B10" s="38" t="s">
        <v>99</v>
      </c>
      <c r="C10" s="39"/>
      <c r="D10" s="31"/>
      <c r="E10" s="13"/>
      <c r="F10" s="31"/>
      <c r="G10" s="24"/>
      <c r="H10" s="24"/>
      <c r="I10" s="24"/>
      <c r="J10" s="273"/>
      <c r="K10" s="24"/>
      <c r="L10" s="24"/>
      <c r="M10" s="24"/>
      <c r="N10" s="24"/>
      <c r="O10" s="24"/>
    </row>
    <row r="11" spans="1:18" x14ac:dyDescent="0.2">
      <c r="A11" s="13">
        <f>A10+1</f>
        <v>2</v>
      </c>
      <c r="B11" s="39"/>
      <c r="C11" s="40" t="s">
        <v>100</v>
      </c>
      <c r="D11" s="37" t="s">
        <v>101</v>
      </c>
      <c r="E11" s="41">
        <f>SUM(G11:H11)</f>
        <v>7.3999999999999999E-4</v>
      </c>
      <c r="F11" s="42"/>
      <c r="G11" s="43">
        <f>'Delivery Rate Change Calc'!D26</f>
        <v>5.9500000000000004E-4</v>
      </c>
      <c r="H11" s="43">
        <f>'FPC Rate Change Calc'!D26</f>
        <v>1.45E-4</v>
      </c>
      <c r="I11" s="24"/>
      <c r="J11" s="403">
        <f>E11-'Rate Test'!D43</f>
        <v>0</v>
      </c>
      <c r="K11" s="24"/>
      <c r="L11" s="24"/>
      <c r="M11" s="24"/>
      <c r="N11" s="24"/>
      <c r="O11" s="24"/>
    </row>
    <row r="12" spans="1:18" x14ac:dyDescent="0.2">
      <c r="A12" s="13">
        <f t="shared" ref="A12:A37" si="0">A11+1</f>
        <v>3</v>
      </c>
      <c r="B12" s="39"/>
      <c r="C12" s="25"/>
      <c r="E12" s="43"/>
      <c r="F12" s="42"/>
      <c r="G12" s="43"/>
      <c r="H12" s="43"/>
      <c r="I12" s="24"/>
      <c r="J12" s="403"/>
      <c r="K12" s="24"/>
      <c r="L12" s="24"/>
      <c r="M12" s="24"/>
      <c r="N12" s="24"/>
      <c r="O12" s="24"/>
    </row>
    <row r="13" spans="1:18" x14ac:dyDescent="0.2">
      <c r="A13" s="13">
        <f t="shared" si="0"/>
        <v>4</v>
      </c>
      <c r="B13" s="38" t="s">
        <v>102</v>
      </c>
      <c r="C13" s="39"/>
      <c r="D13" s="31"/>
      <c r="E13" s="43"/>
      <c r="F13" s="42"/>
      <c r="G13" s="43"/>
      <c r="H13" s="43"/>
      <c r="I13" s="24"/>
      <c r="J13" s="403"/>
      <c r="K13" s="24"/>
      <c r="L13" s="24"/>
      <c r="M13" s="24"/>
      <c r="N13" s="24"/>
      <c r="O13" s="24"/>
    </row>
    <row r="14" spans="1:18" x14ac:dyDescent="0.2">
      <c r="A14" s="13">
        <f t="shared" si="0"/>
        <v>5</v>
      </c>
      <c r="B14" s="39"/>
      <c r="C14" s="40" t="s">
        <v>100</v>
      </c>
      <c r="D14" s="37" t="s">
        <v>101</v>
      </c>
      <c r="E14" s="41">
        <f>SUM(G14:H14)</f>
        <v>2.5969999999999999E-3</v>
      </c>
      <c r="F14" s="42"/>
      <c r="G14" s="43">
        <f>'Delivery Rate Change Calc'!E26</f>
        <v>1.524E-3</v>
      </c>
      <c r="H14" s="43">
        <f>'FPC Rate Change Calc'!E26</f>
        <v>1.073E-3</v>
      </c>
      <c r="I14" s="24"/>
      <c r="J14" s="403">
        <f>E14-'Rate Test'!E43</f>
        <v>0</v>
      </c>
      <c r="K14" s="24"/>
      <c r="L14" s="24"/>
      <c r="M14" s="24"/>
      <c r="N14" s="24"/>
      <c r="O14" s="24"/>
    </row>
    <row r="15" spans="1:18" x14ac:dyDescent="0.2">
      <c r="A15" s="13">
        <f t="shared" si="0"/>
        <v>6</v>
      </c>
      <c r="B15" s="39"/>
      <c r="C15" s="25"/>
      <c r="E15" s="43"/>
      <c r="F15" s="42"/>
      <c r="G15" s="43"/>
      <c r="H15" s="43"/>
      <c r="I15" s="24"/>
      <c r="J15" s="403"/>
      <c r="K15" s="24"/>
      <c r="L15" s="24"/>
      <c r="M15" s="24"/>
      <c r="N15" s="24"/>
      <c r="O15" s="24"/>
    </row>
    <row r="16" spans="1:18" x14ac:dyDescent="0.2">
      <c r="A16" s="13">
        <f t="shared" si="0"/>
        <v>7</v>
      </c>
      <c r="B16" s="38" t="s">
        <v>103</v>
      </c>
      <c r="C16" s="39"/>
      <c r="D16" s="31"/>
      <c r="E16" s="43"/>
      <c r="F16" s="42"/>
      <c r="G16" s="43"/>
      <c r="H16" s="43"/>
      <c r="I16" s="24"/>
      <c r="J16" s="403"/>
      <c r="K16" s="24"/>
      <c r="L16" s="24"/>
      <c r="M16" s="24"/>
      <c r="N16" s="24"/>
      <c r="O16" s="24"/>
    </row>
    <row r="17" spans="1:15" x14ac:dyDescent="0.2">
      <c r="A17" s="13">
        <f t="shared" si="0"/>
        <v>8</v>
      </c>
      <c r="B17" s="39"/>
      <c r="C17" s="40" t="s">
        <v>100</v>
      </c>
      <c r="D17" s="37" t="s">
        <v>101</v>
      </c>
      <c r="E17" s="41">
        <f>SUM(G17:H17)</f>
        <v>-1.2100000000000001E-4</v>
      </c>
      <c r="F17" s="42"/>
      <c r="G17" s="43">
        <f>'Delivery Rate Change Calc'!F26</f>
        <v>6.2799999999999998E-4</v>
      </c>
      <c r="H17" s="43">
        <f>'FPC Rate Change Calc'!F26</f>
        <v>-7.4899999999999999E-4</v>
      </c>
      <c r="I17" s="24"/>
      <c r="J17" s="403">
        <f>E17-'Rate Test'!F43</f>
        <v>0</v>
      </c>
      <c r="K17" s="24"/>
      <c r="L17" s="24"/>
      <c r="M17" s="24"/>
      <c r="N17" s="24"/>
      <c r="O17" s="24"/>
    </row>
    <row r="18" spans="1:15" x14ac:dyDescent="0.2">
      <c r="A18" s="13">
        <f t="shared" si="0"/>
        <v>9</v>
      </c>
      <c r="B18" s="39"/>
      <c r="C18" s="25"/>
      <c r="E18" s="43"/>
      <c r="F18" s="42"/>
      <c r="G18" s="43"/>
      <c r="H18" s="43"/>
      <c r="I18" s="24"/>
      <c r="J18" s="403"/>
      <c r="K18" s="24"/>
      <c r="L18" s="24"/>
      <c r="M18" s="24"/>
      <c r="N18" s="24"/>
      <c r="O18" s="24"/>
    </row>
    <row r="19" spans="1:15" x14ac:dyDescent="0.2">
      <c r="A19" s="13">
        <f t="shared" si="0"/>
        <v>10</v>
      </c>
      <c r="B19" s="38" t="s">
        <v>403</v>
      </c>
      <c r="C19" s="39"/>
      <c r="D19" s="25"/>
      <c r="E19" s="43"/>
      <c r="G19" s="20"/>
      <c r="H19" s="43"/>
      <c r="I19" s="24"/>
      <c r="J19" s="403"/>
      <c r="K19" s="24"/>
      <c r="L19" s="24"/>
      <c r="M19" s="24"/>
      <c r="N19" s="24"/>
      <c r="O19" s="24"/>
    </row>
    <row r="20" spans="1:15" x14ac:dyDescent="0.2">
      <c r="A20" s="13">
        <f t="shared" si="0"/>
        <v>11</v>
      </c>
      <c r="B20" s="39"/>
      <c r="C20" s="40" t="s">
        <v>100</v>
      </c>
      <c r="D20" s="37" t="s">
        <v>101</v>
      </c>
      <c r="E20" s="41">
        <f>SUM(G20:H20)</f>
        <v>2.101E-3</v>
      </c>
      <c r="G20" s="43">
        <f>'Delivery Rate Change Calc'!G26</f>
        <v>2.1940000000000002E-3</v>
      </c>
      <c r="H20" s="43">
        <f>'FPC Rate Change Calc'!G26</f>
        <v>-9.2999999999999997E-5</v>
      </c>
      <c r="I20" s="24"/>
      <c r="J20" s="403">
        <f>E20-'Rate Test SCH 40'!D39-'Rate Test SCH 40'!F41</f>
        <v>-2.0328790734103208E-19</v>
      </c>
      <c r="K20" s="24"/>
      <c r="L20" s="24"/>
      <c r="M20" s="24"/>
      <c r="N20" s="24"/>
      <c r="O20" s="24"/>
    </row>
    <row r="21" spans="1:15" x14ac:dyDescent="0.2">
      <c r="A21" s="13">
        <f t="shared" si="0"/>
        <v>12</v>
      </c>
      <c r="E21" s="191"/>
      <c r="G21" s="20"/>
      <c r="H21" s="193"/>
      <c r="I21" s="24"/>
      <c r="J21" s="403"/>
      <c r="K21" s="24"/>
      <c r="L21" s="24"/>
      <c r="M21" s="24"/>
      <c r="N21" s="24"/>
      <c r="O21" s="24"/>
    </row>
    <row r="22" spans="1:15" x14ac:dyDescent="0.2">
      <c r="A22" s="13">
        <f t="shared" si="0"/>
        <v>13</v>
      </c>
      <c r="B22" s="38" t="s">
        <v>488</v>
      </c>
      <c r="C22" s="39"/>
      <c r="D22" s="25"/>
      <c r="E22" s="43"/>
      <c r="G22" s="20"/>
      <c r="H22" s="43"/>
      <c r="I22" s="24"/>
      <c r="J22" s="403"/>
      <c r="K22" s="24"/>
      <c r="L22" s="24"/>
      <c r="M22" s="24"/>
      <c r="N22" s="24"/>
      <c r="O22" s="24"/>
    </row>
    <row r="23" spans="1:15" x14ac:dyDescent="0.2">
      <c r="A23" s="13">
        <f t="shared" si="0"/>
        <v>14</v>
      </c>
      <c r="B23" s="39"/>
      <c r="C23" s="40" t="s">
        <v>100</v>
      </c>
      <c r="D23" s="37" t="s">
        <v>101</v>
      </c>
      <c r="E23" s="41">
        <f>SUM(G23:H23)</f>
        <v>5.1610000000000007E-3</v>
      </c>
      <c r="G23" s="501">
        <f>G20</f>
        <v>2.1940000000000002E-3</v>
      </c>
      <c r="H23" s="43">
        <f>'FPC Rate Change Calc'!H26</f>
        <v>2.967E-3</v>
      </c>
      <c r="I23" s="24"/>
      <c r="J23" s="403">
        <f>E23-'Rate Test SCH 40'!G41-'Rate Test SCH 40'!D39</f>
        <v>0</v>
      </c>
      <c r="K23" s="24"/>
      <c r="L23" s="24"/>
      <c r="M23" s="24"/>
      <c r="N23" s="24"/>
      <c r="O23" s="24"/>
    </row>
    <row r="24" spans="1:15" x14ac:dyDescent="0.2">
      <c r="A24" s="13">
        <f t="shared" si="0"/>
        <v>15</v>
      </c>
      <c r="E24" s="191"/>
      <c r="G24" s="20"/>
      <c r="H24" s="193"/>
      <c r="I24" s="24"/>
      <c r="J24" s="403"/>
      <c r="K24" s="24"/>
      <c r="L24" s="24"/>
      <c r="M24" s="24"/>
      <c r="N24" s="24"/>
      <c r="O24" s="24"/>
    </row>
    <row r="25" spans="1:15" x14ac:dyDescent="0.2">
      <c r="A25" s="13">
        <f t="shared" si="0"/>
        <v>16</v>
      </c>
      <c r="B25" s="45" t="s">
        <v>104</v>
      </c>
      <c r="C25" s="25"/>
      <c r="D25" s="46"/>
      <c r="E25" s="43"/>
      <c r="F25" s="42"/>
      <c r="G25" s="43"/>
      <c r="H25" s="43"/>
      <c r="J25" s="404"/>
    </row>
    <row r="26" spans="1:15" x14ac:dyDescent="0.2">
      <c r="A26" s="13">
        <f t="shared" si="0"/>
        <v>17</v>
      </c>
      <c r="C26" s="37" t="s">
        <v>105</v>
      </c>
      <c r="D26" s="37" t="s">
        <v>106</v>
      </c>
      <c r="E26" s="326">
        <f>SUM(G26:H26)</f>
        <v>0.23</v>
      </c>
      <c r="F26" s="42"/>
      <c r="G26" s="324">
        <f>'Delivery Rate Change Calc 26&amp;31'!D26</f>
        <v>0.23</v>
      </c>
      <c r="H26" s="43"/>
      <c r="J26" s="403">
        <f>E26-'Rate Test 26&amp;31'!D45</f>
        <v>0</v>
      </c>
    </row>
    <row r="27" spans="1:15" x14ac:dyDescent="0.2">
      <c r="A27" s="13">
        <f t="shared" si="0"/>
        <v>18</v>
      </c>
      <c r="C27" s="37" t="s">
        <v>100</v>
      </c>
      <c r="D27" s="37" t="s">
        <v>107</v>
      </c>
      <c r="E27" s="41">
        <f>SUM(G27:H27)</f>
        <v>1.3799999999999999E-4</v>
      </c>
      <c r="F27" s="42"/>
      <c r="G27" s="43"/>
      <c r="H27" s="43">
        <f>'FPC Rate Change Calc'!I26</f>
        <v>1.3799999999999999E-4</v>
      </c>
      <c r="J27" s="403">
        <f>E27-'Rate Test 26&amp;31'!D47</f>
        <v>0</v>
      </c>
    </row>
    <row r="28" spans="1:15" x14ac:dyDescent="0.2">
      <c r="A28" s="13">
        <f t="shared" si="0"/>
        <v>19</v>
      </c>
      <c r="E28" s="43"/>
      <c r="F28" s="31"/>
      <c r="G28" s="43"/>
      <c r="H28" s="43"/>
      <c r="J28" s="404"/>
    </row>
    <row r="29" spans="1:15" x14ac:dyDescent="0.2">
      <c r="A29" s="13">
        <f t="shared" si="0"/>
        <v>20</v>
      </c>
      <c r="B29" s="45" t="s">
        <v>108</v>
      </c>
      <c r="C29" s="25"/>
      <c r="D29" s="46"/>
      <c r="E29" s="43"/>
      <c r="G29" s="20"/>
      <c r="H29" s="43"/>
      <c r="J29" s="404"/>
    </row>
    <row r="30" spans="1:15" x14ac:dyDescent="0.2">
      <c r="A30" s="13">
        <f t="shared" si="0"/>
        <v>21</v>
      </c>
      <c r="B30" s="37"/>
      <c r="C30" s="37" t="s">
        <v>105</v>
      </c>
      <c r="D30" s="37" t="s">
        <v>109</v>
      </c>
      <c r="E30" s="326">
        <f>SUM(G30:H30)</f>
        <v>0.38</v>
      </c>
      <c r="G30" s="324">
        <f>'Delivery Rate Change Calc 26&amp;31'!E26</f>
        <v>0.38</v>
      </c>
      <c r="H30" s="43"/>
      <c r="J30" s="403">
        <f>E30-'Rate Test 26&amp;31'!E45</f>
        <v>0</v>
      </c>
    </row>
    <row r="31" spans="1:15" x14ac:dyDescent="0.2">
      <c r="A31" s="13">
        <f t="shared" si="0"/>
        <v>22</v>
      </c>
      <c r="B31" s="37"/>
      <c r="C31" s="46" t="s">
        <v>100</v>
      </c>
      <c r="D31" s="37" t="s">
        <v>107</v>
      </c>
      <c r="E31" s="41">
        <f>SUM(G31:H31)</f>
        <v>8.2200000000000003E-4</v>
      </c>
      <c r="G31" s="193"/>
      <c r="H31" s="43">
        <f>'FPC Rate Change Calc'!J26</f>
        <v>8.2200000000000003E-4</v>
      </c>
      <c r="J31" s="403">
        <f>E31-'Rate Test 26&amp;31'!E47</f>
        <v>0</v>
      </c>
    </row>
    <row r="32" spans="1:15" x14ac:dyDescent="0.2">
      <c r="A32" s="13">
        <f t="shared" si="0"/>
        <v>23</v>
      </c>
      <c r="E32" s="191"/>
      <c r="G32" s="193"/>
      <c r="H32" s="193"/>
      <c r="J32" s="404"/>
    </row>
    <row r="33" spans="1:10" x14ac:dyDescent="0.2">
      <c r="A33" s="13">
        <f t="shared" si="0"/>
        <v>24</v>
      </c>
      <c r="B33" s="38" t="s">
        <v>544</v>
      </c>
      <c r="C33" s="39"/>
      <c r="D33" s="25"/>
      <c r="E33" s="43"/>
      <c r="G33" s="20"/>
      <c r="H33" s="43"/>
      <c r="I33" s="24"/>
      <c r="J33" s="403"/>
    </row>
    <row r="34" spans="1:10" x14ac:dyDescent="0.2">
      <c r="A34" s="13">
        <f t="shared" si="0"/>
        <v>25</v>
      </c>
      <c r="B34" s="39"/>
      <c r="C34" s="40" t="s">
        <v>100</v>
      </c>
      <c r="D34" s="37" t="s">
        <v>101</v>
      </c>
      <c r="E34" s="41">
        <f>SUM(G34:H34)</f>
        <v>0</v>
      </c>
      <c r="G34" s="43">
        <f>'Delivery Rate Change Calc'!H26</f>
        <v>0</v>
      </c>
      <c r="H34" s="43">
        <f>'FPC Rate Change Calc'!K26</f>
        <v>0</v>
      </c>
      <c r="I34" s="24"/>
      <c r="J34" s="403">
        <f>E34-'Rate Test'!G43</f>
        <v>0</v>
      </c>
    </row>
    <row r="35" spans="1:10" x14ac:dyDescent="0.2">
      <c r="A35" s="13">
        <f t="shared" si="0"/>
        <v>26</v>
      </c>
      <c r="J35" s="405"/>
    </row>
    <row r="36" spans="1:10" x14ac:dyDescent="0.2">
      <c r="A36" s="13">
        <f t="shared" si="0"/>
        <v>27</v>
      </c>
      <c r="B36" s="12" t="s">
        <v>489</v>
      </c>
    </row>
    <row r="37" spans="1:10" x14ac:dyDescent="0.2">
      <c r="A37" s="13">
        <f t="shared" si="0"/>
        <v>28</v>
      </c>
      <c r="B37" s="12" t="s">
        <v>542</v>
      </c>
    </row>
  </sheetData>
  <mergeCells count="5">
    <mergeCell ref="G6:H6"/>
    <mergeCell ref="A1:H1"/>
    <mergeCell ref="A2:H2"/>
    <mergeCell ref="A3:H3"/>
    <mergeCell ref="A4:H4"/>
  </mergeCells>
  <printOptions horizontalCentered="1"/>
  <pageMargins left="0.45" right="0.45" top="0.75" bottom="0.75" header="0.3" footer="0.3"/>
  <pageSetup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2" sqref="D22"/>
    </sheetView>
  </sheetViews>
  <sheetFormatPr defaultColWidth="13.7109375" defaultRowHeight="11.25" x14ac:dyDescent="0.2"/>
  <cols>
    <col min="1" max="1" width="15.42578125" style="519" bestFit="1" customWidth="1"/>
    <col min="2" max="2" width="37.5703125" style="519" bestFit="1" customWidth="1"/>
    <col min="3" max="3" width="14.85546875" style="519" bestFit="1" customWidth="1"/>
    <col min="4" max="4" width="19.7109375" style="519" bestFit="1" customWidth="1"/>
    <col min="5" max="5" width="13.5703125" style="519" bestFit="1" customWidth="1"/>
    <col min="6" max="255" width="13.7109375" style="519"/>
    <col min="256" max="256" width="16.85546875" style="519" customWidth="1"/>
    <col min="257" max="257" width="60" style="519" customWidth="1"/>
    <col min="258" max="258" width="36" style="519" customWidth="1"/>
    <col min="259" max="259" width="33.5703125" style="519" customWidth="1"/>
    <col min="260" max="260" width="18" style="519" customWidth="1"/>
    <col min="261" max="261" width="15.5703125" style="519" customWidth="1"/>
    <col min="262" max="511" width="13.7109375" style="519"/>
    <col min="512" max="512" width="16.85546875" style="519" customWidth="1"/>
    <col min="513" max="513" width="60" style="519" customWidth="1"/>
    <col min="514" max="514" width="36" style="519" customWidth="1"/>
    <col min="515" max="515" width="33.5703125" style="519" customWidth="1"/>
    <col min="516" max="516" width="18" style="519" customWidth="1"/>
    <col min="517" max="517" width="15.5703125" style="519" customWidth="1"/>
    <col min="518" max="767" width="13.7109375" style="519"/>
    <col min="768" max="768" width="16.85546875" style="519" customWidth="1"/>
    <col min="769" max="769" width="60" style="519" customWidth="1"/>
    <col min="770" max="770" width="36" style="519" customWidth="1"/>
    <col min="771" max="771" width="33.5703125" style="519" customWidth="1"/>
    <col min="772" max="772" width="18" style="519" customWidth="1"/>
    <col min="773" max="773" width="15.5703125" style="519" customWidth="1"/>
    <col min="774" max="1023" width="13.7109375" style="519"/>
    <col min="1024" max="1024" width="16.85546875" style="519" customWidth="1"/>
    <col min="1025" max="1025" width="60" style="519" customWidth="1"/>
    <col min="1026" max="1026" width="36" style="519" customWidth="1"/>
    <col min="1027" max="1027" width="33.5703125" style="519" customWidth="1"/>
    <col min="1028" max="1028" width="18" style="519" customWidth="1"/>
    <col min="1029" max="1029" width="15.5703125" style="519" customWidth="1"/>
    <col min="1030" max="1279" width="13.7109375" style="519"/>
    <col min="1280" max="1280" width="16.85546875" style="519" customWidth="1"/>
    <col min="1281" max="1281" width="60" style="519" customWidth="1"/>
    <col min="1282" max="1282" width="36" style="519" customWidth="1"/>
    <col min="1283" max="1283" width="33.5703125" style="519" customWidth="1"/>
    <col min="1284" max="1284" width="18" style="519" customWidth="1"/>
    <col min="1285" max="1285" width="15.5703125" style="519" customWidth="1"/>
    <col min="1286" max="1535" width="13.7109375" style="519"/>
    <col min="1536" max="1536" width="16.85546875" style="519" customWidth="1"/>
    <col min="1537" max="1537" width="60" style="519" customWidth="1"/>
    <col min="1538" max="1538" width="36" style="519" customWidth="1"/>
    <col min="1539" max="1539" width="33.5703125" style="519" customWidth="1"/>
    <col min="1540" max="1540" width="18" style="519" customWidth="1"/>
    <col min="1541" max="1541" width="15.5703125" style="519" customWidth="1"/>
    <col min="1542" max="1791" width="13.7109375" style="519"/>
    <col min="1792" max="1792" width="16.85546875" style="519" customWidth="1"/>
    <col min="1793" max="1793" width="60" style="519" customWidth="1"/>
    <col min="1794" max="1794" width="36" style="519" customWidth="1"/>
    <col min="1795" max="1795" width="33.5703125" style="519" customWidth="1"/>
    <col min="1796" max="1796" width="18" style="519" customWidth="1"/>
    <col min="1797" max="1797" width="15.5703125" style="519" customWidth="1"/>
    <col min="1798" max="2047" width="13.7109375" style="519"/>
    <col min="2048" max="2048" width="16.85546875" style="519" customWidth="1"/>
    <col min="2049" max="2049" width="60" style="519" customWidth="1"/>
    <col min="2050" max="2050" width="36" style="519" customWidth="1"/>
    <col min="2051" max="2051" width="33.5703125" style="519" customWidth="1"/>
    <col min="2052" max="2052" width="18" style="519" customWidth="1"/>
    <col min="2053" max="2053" width="15.5703125" style="519" customWidth="1"/>
    <col min="2054" max="2303" width="13.7109375" style="519"/>
    <col min="2304" max="2304" width="16.85546875" style="519" customWidth="1"/>
    <col min="2305" max="2305" width="60" style="519" customWidth="1"/>
    <col min="2306" max="2306" width="36" style="519" customWidth="1"/>
    <col min="2307" max="2307" width="33.5703125" style="519" customWidth="1"/>
    <col min="2308" max="2308" width="18" style="519" customWidth="1"/>
    <col min="2309" max="2309" width="15.5703125" style="519" customWidth="1"/>
    <col min="2310" max="2559" width="13.7109375" style="519"/>
    <col min="2560" max="2560" width="16.85546875" style="519" customWidth="1"/>
    <col min="2561" max="2561" width="60" style="519" customWidth="1"/>
    <col min="2562" max="2562" width="36" style="519" customWidth="1"/>
    <col min="2563" max="2563" width="33.5703125" style="519" customWidth="1"/>
    <col min="2564" max="2564" width="18" style="519" customWidth="1"/>
    <col min="2565" max="2565" width="15.5703125" style="519" customWidth="1"/>
    <col min="2566" max="2815" width="13.7109375" style="519"/>
    <col min="2816" max="2816" width="16.85546875" style="519" customWidth="1"/>
    <col min="2817" max="2817" width="60" style="519" customWidth="1"/>
    <col min="2818" max="2818" width="36" style="519" customWidth="1"/>
    <col min="2819" max="2819" width="33.5703125" style="519" customWidth="1"/>
    <col min="2820" max="2820" width="18" style="519" customWidth="1"/>
    <col min="2821" max="2821" width="15.5703125" style="519" customWidth="1"/>
    <col min="2822" max="3071" width="13.7109375" style="519"/>
    <col min="3072" max="3072" width="16.85546875" style="519" customWidth="1"/>
    <col min="3073" max="3073" width="60" style="519" customWidth="1"/>
    <col min="3074" max="3074" width="36" style="519" customWidth="1"/>
    <col min="3075" max="3075" width="33.5703125" style="519" customWidth="1"/>
    <col min="3076" max="3076" width="18" style="519" customWidth="1"/>
    <col min="3077" max="3077" width="15.5703125" style="519" customWidth="1"/>
    <col min="3078" max="3327" width="13.7109375" style="519"/>
    <col min="3328" max="3328" width="16.85546875" style="519" customWidth="1"/>
    <col min="3329" max="3329" width="60" style="519" customWidth="1"/>
    <col min="3330" max="3330" width="36" style="519" customWidth="1"/>
    <col min="3331" max="3331" width="33.5703125" style="519" customWidth="1"/>
    <col min="3332" max="3332" width="18" style="519" customWidth="1"/>
    <col min="3333" max="3333" width="15.5703125" style="519" customWidth="1"/>
    <col min="3334" max="3583" width="13.7109375" style="519"/>
    <col min="3584" max="3584" width="16.85546875" style="519" customWidth="1"/>
    <col min="3585" max="3585" width="60" style="519" customWidth="1"/>
    <col min="3586" max="3586" width="36" style="519" customWidth="1"/>
    <col min="3587" max="3587" width="33.5703125" style="519" customWidth="1"/>
    <col min="3588" max="3588" width="18" style="519" customWidth="1"/>
    <col min="3589" max="3589" width="15.5703125" style="519" customWidth="1"/>
    <col min="3590" max="3839" width="13.7109375" style="519"/>
    <col min="3840" max="3840" width="16.85546875" style="519" customWidth="1"/>
    <col min="3841" max="3841" width="60" style="519" customWidth="1"/>
    <col min="3842" max="3842" width="36" style="519" customWidth="1"/>
    <col min="3843" max="3843" width="33.5703125" style="519" customWidth="1"/>
    <col min="3844" max="3844" width="18" style="519" customWidth="1"/>
    <col min="3845" max="3845" width="15.5703125" style="519" customWidth="1"/>
    <col min="3846" max="4095" width="13.7109375" style="519"/>
    <col min="4096" max="4096" width="16.85546875" style="519" customWidth="1"/>
    <col min="4097" max="4097" width="60" style="519" customWidth="1"/>
    <col min="4098" max="4098" width="36" style="519" customWidth="1"/>
    <col min="4099" max="4099" width="33.5703125" style="519" customWidth="1"/>
    <col min="4100" max="4100" width="18" style="519" customWidth="1"/>
    <col min="4101" max="4101" width="15.5703125" style="519" customWidth="1"/>
    <col min="4102" max="4351" width="13.7109375" style="519"/>
    <col min="4352" max="4352" width="16.85546875" style="519" customWidth="1"/>
    <col min="4353" max="4353" width="60" style="519" customWidth="1"/>
    <col min="4354" max="4354" width="36" style="519" customWidth="1"/>
    <col min="4355" max="4355" width="33.5703125" style="519" customWidth="1"/>
    <col min="4356" max="4356" width="18" style="519" customWidth="1"/>
    <col min="4357" max="4357" width="15.5703125" style="519" customWidth="1"/>
    <col min="4358" max="4607" width="13.7109375" style="519"/>
    <col min="4608" max="4608" width="16.85546875" style="519" customWidth="1"/>
    <col min="4609" max="4609" width="60" style="519" customWidth="1"/>
    <col min="4610" max="4610" width="36" style="519" customWidth="1"/>
    <col min="4611" max="4611" width="33.5703125" style="519" customWidth="1"/>
    <col min="4612" max="4612" width="18" style="519" customWidth="1"/>
    <col min="4613" max="4613" width="15.5703125" style="519" customWidth="1"/>
    <col min="4614" max="4863" width="13.7109375" style="519"/>
    <col min="4864" max="4864" width="16.85546875" style="519" customWidth="1"/>
    <col min="4865" max="4865" width="60" style="519" customWidth="1"/>
    <col min="4866" max="4866" width="36" style="519" customWidth="1"/>
    <col min="4867" max="4867" width="33.5703125" style="519" customWidth="1"/>
    <col min="4868" max="4868" width="18" style="519" customWidth="1"/>
    <col min="4869" max="4869" width="15.5703125" style="519" customWidth="1"/>
    <col min="4870" max="5119" width="13.7109375" style="519"/>
    <col min="5120" max="5120" width="16.85546875" style="519" customWidth="1"/>
    <col min="5121" max="5121" width="60" style="519" customWidth="1"/>
    <col min="5122" max="5122" width="36" style="519" customWidth="1"/>
    <col min="5123" max="5123" width="33.5703125" style="519" customWidth="1"/>
    <col min="5124" max="5124" width="18" style="519" customWidth="1"/>
    <col min="5125" max="5125" width="15.5703125" style="519" customWidth="1"/>
    <col min="5126" max="5375" width="13.7109375" style="519"/>
    <col min="5376" max="5376" width="16.85546875" style="519" customWidth="1"/>
    <col min="5377" max="5377" width="60" style="519" customWidth="1"/>
    <col min="5378" max="5378" width="36" style="519" customWidth="1"/>
    <col min="5379" max="5379" width="33.5703125" style="519" customWidth="1"/>
    <col min="5380" max="5380" width="18" style="519" customWidth="1"/>
    <col min="5381" max="5381" width="15.5703125" style="519" customWidth="1"/>
    <col min="5382" max="5631" width="13.7109375" style="519"/>
    <col min="5632" max="5632" width="16.85546875" style="519" customWidth="1"/>
    <col min="5633" max="5633" width="60" style="519" customWidth="1"/>
    <col min="5634" max="5634" width="36" style="519" customWidth="1"/>
    <col min="5635" max="5635" width="33.5703125" style="519" customWidth="1"/>
    <col min="5636" max="5636" width="18" style="519" customWidth="1"/>
    <col min="5637" max="5637" width="15.5703125" style="519" customWidth="1"/>
    <col min="5638" max="5887" width="13.7109375" style="519"/>
    <col min="5888" max="5888" width="16.85546875" style="519" customWidth="1"/>
    <col min="5889" max="5889" width="60" style="519" customWidth="1"/>
    <col min="5890" max="5890" width="36" style="519" customWidth="1"/>
    <col min="5891" max="5891" width="33.5703125" style="519" customWidth="1"/>
    <col min="5892" max="5892" width="18" style="519" customWidth="1"/>
    <col min="5893" max="5893" width="15.5703125" style="519" customWidth="1"/>
    <col min="5894" max="6143" width="13.7109375" style="519"/>
    <col min="6144" max="6144" width="16.85546875" style="519" customWidth="1"/>
    <col min="6145" max="6145" width="60" style="519" customWidth="1"/>
    <col min="6146" max="6146" width="36" style="519" customWidth="1"/>
    <col min="6147" max="6147" width="33.5703125" style="519" customWidth="1"/>
    <col min="6148" max="6148" width="18" style="519" customWidth="1"/>
    <col min="6149" max="6149" width="15.5703125" style="519" customWidth="1"/>
    <col min="6150" max="6399" width="13.7109375" style="519"/>
    <col min="6400" max="6400" width="16.85546875" style="519" customWidth="1"/>
    <col min="6401" max="6401" width="60" style="519" customWidth="1"/>
    <col min="6402" max="6402" width="36" style="519" customWidth="1"/>
    <col min="6403" max="6403" width="33.5703125" style="519" customWidth="1"/>
    <col min="6404" max="6404" width="18" style="519" customWidth="1"/>
    <col min="6405" max="6405" width="15.5703125" style="519" customWidth="1"/>
    <col min="6406" max="6655" width="13.7109375" style="519"/>
    <col min="6656" max="6656" width="16.85546875" style="519" customWidth="1"/>
    <col min="6657" max="6657" width="60" style="519" customWidth="1"/>
    <col min="6658" max="6658" width="36" style="519" customWidth="1"/>
    <col min="6659" max="6659" width="33.5703125" style="519" customWidth="1"/>
    <col min="6660" max="6660" width="18" style="519" customWidth="1"/>
    <col min="6661" max="6661" width="15.5703125" style="519" customWidth="1"/>
    <col min="6662" max="6911" width="13.7109375" style="519"/>
    <col min="6912" max="6912" width="16.85546875" style="519" customWidth="1"/>
    <col min="6913" max="6913" width="60" style="519" customWidth="1"/>
    <col min="6914" max="6914" width="36" style="519" customWidth="1"/>
    <col min="6915" max="6915" width="33.5703125" style="519" customWidth="1"/>
    <col min="6916" max="6916" width="18" style="519" customWidth="1"/>
    <col min="6917" max="6917" width="15.5703125" style="519" customWidth="1"/>
    <col min="6918" max="7167" width="13.7109375" style="519"/>
    <col min="7168" max="7168" width="16.85546875" style="519" customWidth="1"/>
    <col min="7169" max="7169" width="60" style="519" customWidth="1"/>
    <col min="7170" max="7170" width="36" style="519" customWidth="1"/>
    <col min="7171" max="7171" width="33.5703125" style="519" customWidth="1"/>
    <col min="7172" max="7172" width="18" style="519" customWidth="1"/>
    <col min="7173" max="7173" width="15.5703125" style="519" customWidth="1"/>
    <col min="7174" max="7423" width="13.7109375" style="519"/>
    <col min="7424" max="7424" width="16.85546875" style="519" customWidth="1"/>
    <col min="7425" max="7425" width="60" style="519" customWidth="1"/>
    <col min="7426" max="7426" width="36" style="519" customWidth="1"/>
    <col min="7427" max="7427" width="33.5703125" style="519" customWidth="1"/>
    <col min="7428" max="7428" width="18" style="519" customWidth="1"/>
    <col min="7429" max="7429" width="15.5703125" style="519" customWidth="1"/>
    <col min="7430" max="7679" width="13.7109375" style="519"/>
    <col min="7680" max="7680" width="16.85546875" style="519" customWidth="1"/>
    <col min="7681" max="7681" width="60" style="519" customWidth="1"/>
    <col min="7682" max="7682" width="36" style="519" customWidth="1"/>
    <col min="7683" max="7683" width="33.5703125" style="519" customWidth="1"/>
    <col min="7684" max="7684" width="18" style="519" customWidth="1"/>
    <col min="7685" max="7685" width="15.5703125" style="519" customWidth="1"/>
    <col min="7686" max="7935" width="13.7109375" style="519"/>
    <col min="7936" max="7936" width="16.85546875" style="519" customWidth="1"/>
    <col min="7937" max="7937" width="60" style="519" customWidth="1"/>
    <col min="7938" max="7938" width="36" style="519" customWidth="1"/>
    <col min="7939" max="7939" width="33.5703125" style="519" customWidth="1"/>
    <col min="7940" max="7940" width="18" style="519" customWidth="1"/>
    <col min="7941" max="7941" width="15.5703125" style="519" customWidth="1"/>
    <col min="7942" max="8191" width="13.7109375" style="519"/>
    <col min="8192" max="8192" width="16.85546875" style="519" customWidth="1"/>
    <col min="8193" max="8193" width="60" style="519" customWidth="1"/>
    <col min="8194" max="8194" width="36" style="519" customWidth="1"/>
    <col min="8195" max="8195" width="33.5703125" style="519" customWidth="1"/>
    <col min="8196" max="8196" width="18" style="519" customWidth="1"/>
    <col min="8197" max="8197" width="15.5703125" style="519" customWidth="1"/>
    <col min="8198" max="8447" width="13.7109375" style="519"/>
    <col min="8448" max="8448" width="16.85546875" style="519" customWidth="1"/>
    <col min="8449" max="8449" width="60" style="519" customWidth="1"/>
    <col min="8450" max="8450" width="36" style="519" customWidth="1"/>
    <col min="8451" max="8451" width="33.5703125" style="519" customWidth="1"/>
    <col min="8452" max="8452" width="18" style="519" customWidth="1"/>
    <col min="8453" max="8453" width="15.5703125" style="519" customWidth="1"/>
    <col min="8454" max="8703" width="13.7109375" style="519"/>
    <col min="8704" max="8704" width="16.85546875" style="519" customWidth="1"/>
    <col min="8705" max="8705" width="60" style="519" customWidth="1"/>
    <col min="8706" max="8706" width="36" style="519" customWidth="1"/>
    <col min="8707" max="8707" width="33.5703125" style="519" customWidth="1"/>
    <col min="8708" max="8708" width="18" style="519" customWidth="1"/>
    <col min="8709" max="8709" width="15.5703125" style="519" customWidth="1"/>
    <col min="8710" max="8959" width="13.7109375" style="519"/>
    <col min="8960" max="8960" width="16.85546875" style="519" customWidth="1"/>
    <col min="8961" max="8961" width="60" style="519" customWidth="1"/>
    <col min="8962" max="8962" width="36" style="519" customWidth="1"/>
    <col min="8963" max="8963" width="33.5703125" style="519" customWidth="1"/>
    <col min="8964" max="8964" width="18" style="519" customWidth="1"/>
    <col min="8965" max="8965" width="15.5703125" style="519" customWidth="1"/>
    <col min="8966" max="9215" width="13.7109375" style="519"/>
    <col min="9216" max="9216" width="16.85546875" style="519" customWidth="1"/>
    <col min="9217" max="9217" width="60" style="519" customWidth="1"/>
    <col min="9218" max="9218" width="36" style="519" customWidth="1"/>
    <col min="9219" max="9219" width="33.5703125" style="519" customWidth="1"/>
    <col min="9220" max="9220" width="18" style="519" customWidth="1"/>
    <col min="9221" max="9221" width="15.5703125" style="519" customWidth="1"/>
    <col min="9222" max="9471" width="13.7109375" style="519"/>
    <col min="9472" max="9472" width="16.85546875" style="519" customWidth="1"/>
    <col min="9473" max="9473" width="60" style="519" customWidth="1"/>
    <col min="9474" max="9474" width="36" style="519" customWidth="1"/>
    <col min="9475" max="9475" width="33.5703125" style="519" customWidth="1"/>
    <col min="9476" max="9476" width="18" style="519" customWidth="1"/>
    <col min="9477" max="9477" width="15.5703125" style="519" customWidth="1"/>
    <col min="9478" max="9727" width="13.7109375" style="519"/>
    <col min="9728" max="9728" width="16.85546875" style="519" customWidth="1"/>
    <col min="9729" max="9729" width="60" style="519" customWidth="1"/>
    <col min="9730" max="9730" width="36" style="519" customWidth="1"/>
    <col min="9731" max="9731" width="33.5703125" style="519" customWidth="1"/>
    <col min="9732" max="9732" width="18" style="519" customWidth="1"/>
    <col min="9733" max="9733" width="15.5703125" style="519" customWidth="1"/>
    <col min="9734" max="9983" width="13.7109375" style="519"/>
    <col min="9984" max="9984" width="16.85546875" style="519" customWidth="1"/>
    <col min="9985" max="9985" width="60" style="519" customWidth="1"/>
    <col min="9986" max="9986" width="36" style="519" customWidth="1"/>
    <col min="9987" max="9987" width="33.5703125" style="519" customWidth="1"/>
    <col min="9988" max="9988" width="18" style="519" customWidth="1"/>
    <col min="9989" max="9989" width="15.5703125" style="519" customWidth="1"/>
    <col min="9990" max="10239" width="13.7109375" style="519"/>
    <col min="10240" max="10240" width="16.85546875" style="519" customWidth="1"/>
    <col min="10241" max="10241" width="60" style="519" customWidth="1"/>
    <col min="10242" max="10242" width="36" style="519" customWidth="1"/>
    <col min="10243" max="10243" width="33.5703125" style="519" customWidth="1"/>
    <col min="10244" max="10244" width="18" style="519" customWidth="1"/>
    <col min="10245" max="10245" width="15.5703125" style="519" customWidth="1"/>
    <col min="10246" max="10495" width="13.7109375" style="519"/>
    <col min="10496" max="10496" width="16.85546875" style="519" customWidth="1"/>
    <col min="10497" max="10497" width="60" style="519" customWidth="1"/>
    <col min="10498" max="10498" width="36" style="519" customWidth="1"/>
    <col min="10499" max="10499" width="33.5703125" style="519" customWidth="1"/>
    <col min="10500" max="10500" width="18" style="519" customWidth="1"/>
    <col min="10501" max="10501" width="15.5703125" style="519" customWidth="1"/>
    <col min="10502" max="10751" width="13.7109375" style="519"/>
    <col min="10752" max="10752" width="16.85546875" style="519" customWidth="1"/>
    <col min="10753" max="10753" width="60" style="519" customWidth="1"/>
    <col min="10754" max="10754" width="36" style="519" customWidth="1"/>
    <col min="10755" max="10755" width="33.5703125" style="519" customWidth="1"/>
    <col min="10756" max="10756" width="18" style="519" customWidth="1"/>
    <col min="10757" max="10757" width="15.5703125" style="519" customWidth="1"/>
    <col min="10758" max="11007" width="13.7109375" style="519"/>
    <col min="11008" max="11008" width="16.85546875" style="519" customWidth="1"/>
    <col min="11009" max="11009" width="60" style="519" customWidth="1"/>
    <col min="11010" max="11010" width="36" style="519" customWidth="1"/>
    <col min="11011" max="11011" width="33.5703125" style="519" customWidth="1"/>
    <col min="11012" max="11012" width="18" style="519" customWidth="1"/>
    <col min="11013" max="11013" width="15.5703125" style="519" customWidth="1"/>
    <col min="11014" max="11263" width="13.7109375" style="519"/>
    <col min="11264" max="11264" width="16.85546875" style="519" customWidth="1"/>
    <col min="11265" max="11265" width="60" style="519" customWidth="1"/>
    <col min="11266" max="11266" width="36" style="519" customWidth="1"/>
    <col min="11267" max="11267" width="33.5703125" style="519" customWidth="1"/>
    <col min="11268" max="11268" width="18" style="519" customWidth="1"/>
    <col min="11269" max="11269" width="15.5703125" style="519" customWidth="1"/>
    <col min="11270" max="11519" width="13.7109375" style="519"/>
    <col min="11520" max="11520" width="16.85546875" style="519" customWidth="1"/>
    <col min="11521" max="11521" width="60" style="519" customWidth="1"/>
    <col min="11522" max="11522" width="36" style="519" customWidth="1"/>
    <col min="11523" max="11523" width="33.5703125" style="519" customWidth="1"/>
    <col min="11524" max="11524" width="18" style="519" customWidth="1"/>
    <col min="11525" max="11525" width="15.5703125" style="519" customWidth="1"/>
    <col min="11526" max="11775" width="13.7109375" style="519"/>
    <col min="11776" max="11776" width="16.85546875" style="519" customWidth="1"/>
    <col min="11777" max="11777" width="60" style="519" customWidth="1"/>
    <col min="11778" max="11778" width="36" style="519" customWidth="1"/>
    <col min="11779" max="11779" width="33.5703125" style="519" customWidth="1"/>
    <col min="11780" max="11780" width="18" style="519" customWidth="1"/>
    <col min="11781" max="11781" width="15.5703125" style="519" customWidth="1"/>
    <col min="11782" max="12031" width="13.7109375" style="519"/>
    <col min="12032" max="12032" width="16.85546875" style="519" customWidth="1"/>
    <col min="12033" max="12033" width="60" style="519" customWidth="1"/>
    <col min="12034" max="12034" width="36" style="519" customWidth="1"/>
    <col min="12035" max="12035" width="33.5703125" style="519" customWidth="1"/>
    <col min="12036" max="12036" width="18" style="519" customWidth="1"/>
    <col min="12037" max="12037" width="15.5703125" style="519" customWidth="1"/>
    <col min="12038" max="12287" width="13.7109375" style="519"/>
    <col min="12288" max="12288" width="16.85546875" style="519" customWidth="1"/>
    <col min="12289" max="12289" width="60" style="519" customWidth="1"/>
    <col min="12290" max="12290" width="36" style="519" customWidth="1"/>
    <col min="12291" max="12291" width="33.5703125" style="519" customWidth="1"/>
    <col min="12292" max="12292" width="18" style="519" customWidth="1"/>
    <col min="12293" max="12293" width="15.5703125" style="519" customWidth="1"/>
    <col min="12294" max="12543" width="13.7109375" style="519"/>
    <col min="12544" max="12544" width="16.85546875" style="519" customWidth="1"/>
    <col min="12545" max="12545" width="60" style="519" customWidth="1"/>
    <col min="12546" max="12546" width="36" style="519" customWidth="1"/>
    <col min="12547" max="12547" width="33.5703125" style="519" customWidth="1"/>
    <col min="12548" max="12548" width="18" style="519" customWidth="1"/>
    <col min="12549" max="12549" width="15.5703125" style="519" customWidth="1"/>
    <col min="12550" max="12799" width="13.7109375" style="519"/>
    <col min="12800" max="12800" width="16.85546875" style="519" customWidth="1"/>
    <col min="12801" max="12801" width="60" style="519" customWidth="1"/>
    <col min="12802" max="12802" width="36" style="519" customWidth="1"/>
    <col min="12803" max="12803" width="33.5703125" style="519" customWidth="1"/>
    <col min="12804" max="12804" width="18" style="519" customWidth="1"/>
    <col min="12805" max="12805" width="15.5703125" style="519" customWidth="1"/>
    <col min="12806" max="13055" width="13.7109375" style="519"/>
    <col min="13056" max="13056" width="16.85546875" style="519" customWidth="1"/>
    <col min="13057" max="13057" width="60" style="519" customWidth="1"/>
    <col min="13058" max="13058" width="36" style="519" customWidth="1"/>
    <col min="13059" max="13059" width="33.5703125" style="519" customWidth="1"/>
    <col min="13060" max="13060" width="18" style="519" customWidth="1"/>
    <col min="13061" max="13061" width="15.5703125" style="519" customWidth="1"/>
    <col min="13062" max="13311" width="13.7109375" style="519"/>
    <col min="13312" max="13312" width="16.85546875" style="519" customWidth="1"/>
    <col min="13313" max="13313" width="60" style="519" customWidth="1"/>
    <col min="13314" max="13314" width="36" style="519" customWidth="1"/>
    <col min="13315" max="13315" width="33.5703125" style="519" customWidth="1"/>
    <col min="13316" max="13316" width="18" style="519" customWidth="1"/>
    <col min="13317" max="13317" width="15.5703125" style="519" customWidth="1"/>
    <col min="13318" max="13567" width="13.7109375" style="519"/>
    <col min="13568" max="13568" width="16.85546875" style="519" customWidth="1"/>
    <col min="13569" max="13569" width="60" style="519" customWidth="1"/>
    <col min="13570" max="13570" width="36" style="519" customWidth="1"/>
    <col min="13571" max="13571" width="33.5703125" style="519" customWidth="1"/>
    <col min="13572" max="13572" width="18" style="519" customWidth="1"/>
    <col min="13573" max="13573" width="15.5703125" style="519" customWidth="1"/>
    <col min="13574" max="13823" width="13.7109375" style="519"/>
    <col min="13824" max="13824" width="16.85546875" style="519" customWidth="1"/>
    <col min="13825" max="13825" width="60" style="519" customWidth="1"/>
    <col min="13826" max="13826" width="36" style="519" customWidth="1"/>
    <col min="13827" max="13827" width="33.5703125" style="519" customWidth="1"/>
    <col min="13828" max="13828" width="18" style="519" customWidth="1"/>
    <col min="13829" max="13829" width="15.5703125" style="519" customWidth="1"/>
    <col min="13830" max="14079" width="13.7109375" style="519"/>
    <col min="14080" max="14080" width="16.85546875" style="519" customWidth="1"/>
    <col min="14081" max="14081" width="60" style="519" customWidth="1"/>
    <col min="14082" max="14082" width="36" style="519" customWidth="1"/>
    <col min="14083" max="14083" width="33.5703125" style="519" customWidth="1"/>
    <col min="14084" max="14084" width="18" style="519" customWidth="1"/>
    <col min="14085" max="14085" width="15.5703125" style="519" customWidth="1"/>
    <col min="14086" max="14335" width="13.7109375" style="519"/>
    <col min="14336" max="14336" width="16.85546875" style="519" customWidth="1"/>
    <col min="14337" max="14337" width="60" style="519" customWidth="1"/>
    <col min="14338" max="14338" width="36" style="519" customWidth="1"/>
    <col min="14339" max="14339" width="33.5703125" style="519" customWidth="1"/>
    <col min="14340" max="14340" width="18" style="519" customWidth="1"/>
    <col min="14341" max="14341" width="15.5703125" style="519" customWidth="1"/>
    <col min="14342" max="14591" width="13.7109375" style="519"/>
    <col min="14592" max="14592" width="16.85546875" style="519" customWidth="1"/>
    <col min="14593" max="14593" width="60" style="519" customWidth="1"/>
    <col min="14594" max="14594" width="36" style="519" customWidth="1"/>
    <col min="14595" max="14595" width="33.5703125" style="519" customWidth="1"/>
    <col min="14596" max="14596" width="18" style="519" customWidth="1"/>
    <col min="14597" max="14597" width="15.5703125" style="519" customWidth="1"/>
    <col min="14598" max="14847" width="13.7109375" style="519"/>
    <col min="14848" max="14848" width="16.85546875" style="519" customWidth="1"/>
    <col min="14849" max="14849" width="60" style="519" customWidth="1"/>
    <col min="14850" max="14850" width="36" style="519" customWidth="1"/>
    <col min="14851" max="14851" width="33.5703125" style="519" customWidth="1"/>
    <col min="14852" max="14852" width="18" style="519" customWidth="1"/>
    <col min="14853" max="14853" width="15.5703125" style="519" customWidth="1"/>
    <col min="14854" max="15103" width="13.7109375" style="519"/>
    <col min="15104" max="15104" width="16.85546875" style="519" customWidth="1"/>
    <col min="15105" max="15105" width="60" style="519" customWidth="1"/>
    <col min="15106" max="15106" width="36" style="519" customWidth="1"/>
    <col min="15107" max="15107" width="33.5703125" style="519" customWidth="1"/>
    <col min="15108" max="15108" width="18" style="519" customWidth="1"/>
    <col min="15109" max="15109" width="15.5703125" style="519" customWidth="1"/>
    <col min="15110" max="15359" width="13.7109375" style="519"/>
    <col min="15360" max="15360" width="16.85546875" style="519" customWidth="1"/>
    <col min="15361" max="15361" width="60" style="519" customWidth="1"/>
    <col min="15362" max="15362" width="36" style="519" customWidth="1"/>
    <col min="15363" max="15363" width="33.5703125" style="519" customWidth="1"/>
    <col min="15364" max="15364" width="18" style="519" customWidth="1"/>
    <col min="15365" max="15365" width="15.5703125" style="519" customWidth="1"/>
    <col min="15366" max="15615" width="13.7109375" style="519"/>
    <col min="15616" max="15616" width="16.85546875" style="519" customWidth="1"/>
    <col min="15617" max="15617" width="60" style="519" customWidth="1"/>
    <col min="15618" max="15618" width="36" style="519" customWidth="1"/>
    <col min="15619" max="15619" width="33.5703125" style="519" customWidth="1"/>
    <col min="15620" max="15620" width="18" style="519" customWidth="1"/>
    <col min="15621" max="15621" width="15.5703125" style="519" customWidth="1"/>
    <col min="15622" max="15871" width="13.7109375" style="519"/>
    <col min="15872" max="15872" width="16.85546875" style="519" customWidth="1"/>
    <col min="15873" max="15873" width="60" style="519" customWidth="1"/>
    <col min="15874" max="15874" width="36" style="519" customWidth="1"/>
    <col min="15875" max="15875" width="33.5703125" style="519" customWidth="1"/>
    <col min="15876" max="15876" width="18" style="519" customWidth="1"/>
    <col min="15877" max="15877" width="15.5703125" style="519" customWidth="1"/>
    <col min="15878" max="16127" width="13.7109375" style="519"/>
    <col min="16128" max="16128" width="16.85546875" style="519" customWidth="1"/>
    <col min="16129" max="16129" width="60" style="519" customWidth="1"/>
    <col min="16130" max="16130" width="36" style="519" customWidth="1"/>
    <col min="16131" max="16131" width="33.5703125" style="519" customWidth="1"/>
    <col min="16132" max="16132" width="18" style="519" customWidth="1"/>
    <col min="16133" max="16133" width="15.5703125" style="519" customWidth="1"/>
    <col min="16134" max="16384" width="13.7109375" style="519"/>
  </cols>
  <sheetData>
    <row r="1" spans="1:5" x14ac:dyDescent="0.2">
      <c r="A1" s="513" t="s">
        <v>243</v>
      </c>
      <c r="B1" s="532" t="s">
        <v>604</v>
      </c>
    </row>
    <row r="2" spans="1:5" x14ac:dyDescent="0.2">
      <c r="A2" s="533"/>
      <c r="B2" s="532" t="s">
        <v>605</v>
      </c>
    </row>
    <row r="3" spans="1:5" x14ac:dyDescent="0.2">
      <c r="D3" s="513" t="s">
        <v>578</v>
      </c>
    </row>
    <row r="4" spans="1:5" x14ac:dyDescent="0.2">
      <c r="A4" s="513" t="s">
        <v>579</v>
      </c>
      <c r="B4" s="513" t="s">
        <v>245</v>
      </c>
      <c r="C4" s="513" t="s">
        <v>580</v>
      </c>
      <c r="D4" s="520" t="s">
        <v>581</v>
      </c>
      <c r="E4" s="520" t="s">
        <v>582</v>
      </c>
    </row>
    <row r="5" spans="1:5" x14ac:dyDescent="0.2">
      <c r="A5" s="520" t="s">
        <v>583</v>
      </c>
      <c r="B5" s="520" t="s">
        <v>584</v>
      </c>
      <c r="C5" s="514" t="s">
        <v>584</v>
      </c>
      <c r="D5" s="515">
        <f>SUM(D6:D19)</f>
        <v>44455864.219999999</v>
      </c>
      <c r="E5" s="516">
        <f>SUM(E6:E19)</f>
        <v>518545449.245</v>
      </c>
    </row>
    <row r="6" spans="1:5" x14ac:dyDescent="0.2">
      <c r="A6" s="581" t="s">
        <v>585</v>
      </c>
      <c r="B6" s="581" t="s">
        <v>586</v>
      </c>
      <c r="C6" s="521" t="s">
        <v>590</v>
      </c>
      <c r="D6" s="522">
        <v>1849398.85</v>
      </c>
      <c r="E6" s="523">
        <v>22796430</v>
      </c>
    </row>
    <row r="7" spans="1:5" x14ac:dyDescent="0.2">
      <c r="A7" s="581" t="s">
        <v>585</v>
      </c>
      <c r="B7" s="581" t="s">
        <v>586</v>
      </c>
      <c r="C7" s="521" t="s">
        <v>591</v>
      </c>
      <c r="D7" s="522">
        <v>977862.81</v>
      </c>
      <c r="E7" s="523">
        <v>13108800</v>
      </c>
    </row>
    <row r="8" spans="1:5" x14ac:dyDescent="0.2">
      <c r="A8" s="581" t="s">
        <v>585</v>
      </c>
      <c r="B8" s="581" t="s">
        <v>586</v>
      </c>
      <c r="C8" s="524" t="s">
        <v>600</v>
      </c>
      <c r="D8" s="525">
        <v>30964776.93</v>
      </c>
      <c r="E8" s="526">
        <v>347441012.10500002</v>
      </c>
    </row>
    <row r="9" spans="1:5" x14ac:dyDescent="0.2">
      <c r="A9" s="581" t="s">
        <v>585</v>
      </c>
      <c r="B9" s="581" t="s">
        <v>586</v>
      </c>
      <c r="C9" s="521" t="s">
        <v>592</v>
      </c>
      <c r="D9" s="522">
        <v>267035.15999999997</v>
      </c>
      <c r="E9" s="523">
        <v>3554400</v>
      </c>
    </row>
    <row r="10" spans="1:5" x14ac:dyDescent="0.2">
      <c r="A10" s="581" t="s">
        <v>585</v>
      </c>
      <c r="B10" s="581" t="s">
        <v>586</v>
      </c>
      <c r="C10" s="521" t="s">
        <v>593</v>
      </c>
      <c r="D10" s="522">
        <v>52164.26</v>
      </c>
      <c r="E10" s="523">
        <v>638282</v>
      </c>
    </row>
    <row r="11" spans="1:5" x14ac:dyDescent="0.2">
      <c r="A11" s="581" t="s">
        <v>585</v>
      </c>
      <c r="B11" s="581" t="s">
        <v>586</v>
      </c>
      <c r="C11" s="521" t="s">
        <v>594</v>
      </c>
      <c r="D11" s="522">
        <v>27497.75</v>
      </c>
      <c r="E11" s="523">
        <v>338680</v>
      </c>
    </row>
    <row r="12" spans="1:5" x14ac:dyDescent="0.2">
      <c r="A12" s="581" t="s">
        <v>585</v>
      </c>
      <c r="B12" s="581" t="s">
        <v>586</v>
      </c>
      <c r="C12" s="521" t="s">
        <v>595</v>
      </c>
      <c r="D12" s="522">
        <v>1510361.6</v>
      </c>
      <c r="E12" s="523">
        <v>20868140</v>
      </c>
    </row>
    <row r="13" spans="1:5" x14ac:dyDescent="0.2">
      <c r="A13" s="581" t="s">
        <v>585</v>
      </c>
      <c r="B13" s="581" t="s">
        <v>586</v>
      </c>
      <c r="C13" s="521" t="s">
        <v>596</v>
      </c>
      <c r="D13" s="522">
        <v>16570.5</v>
      </c>
      <c r="E13" s="523">
        <v>178880</v>
      </c>
    </row>
    <row r="14" spans="1:5" x14ac:dyDescent="0.2">
      <c r="A14" s="581" t="s">
        <v>585</v>
      </c>
      <c r="B14" s="581" t="s">
        <v>586</v>
      </c>
      <c r="C14" s="521" t="s">
        <v>597</v>
      </c>
      <c r="D14" s="522">
        <v>25006.44</v>
      </c>
      <c r="E14" s="523">
        <v>285920</v>
      </c>
    </row>
    <row r="15" spans="1:5" x14ac:dyDescent="0.2">
      <c r="A15" s="581" t="s">
        <v>585</v>
      </c>
      <c r="B15" s="581" t="s">
        <v>586</v>
      </c>
      <c r="C15" s="521" t="s">
        <v>598</v>
      </c>
      <c r="D15" s="522">
        <v>1976197.84</v>
      </c>
      <c r="E15" s="523">
        <v>24945600</v>
      </c>
    </row>
    <row r="16" spans="1:5" x14ac:dyDescent="0.2">
      <c r="A16" s="581" t="s">
        <v>585</v>
      </c>
      <c r="B16" s="581" t="s">
        <v>586</v>
      </c>
      <c r="C16" s="521" t="s">
        <v>599</v>
      </c>
      <c r="D16" s="522">
        <v>2315626.62</v>
      </c>
      <c r="E16" s="523">
        <v>28623320</v>
      </c>
    </row>
    <row r="17" spans="1:5" x14ac:dyDescent="0.2">
      <c r="A17" s="581" t="s">
        <v>585</v>
      </c>
      <c r="B17" s="581" t="s">
        <v>587</v>
      </c>
      <c r="C17" s="521" t="s">
        <v>602</v>
      </c>
      <c r="D17" s="522">
        <v>2439041.7799999998</v>
      </c>
      <c r="E17" s="523">
        <v>31034400</v>
      </c>
    </row>
    <row r="18" spans="1:5" x14ac:dyDescent="0.2">
      <c r="A18" s="581" t="s">
        <v>585</v>
      </c>
      <c r="B18" s="581" t="s">
        <v>587</v>
      </c>
      <c r="C18" s="524" t="s">
        <v>601</v>
      </c>
      <c r="D18" s="525">
        <v>441078.12</v>
      </c>
      <c r="E18" s="526">
        <v>3952385.14</v>
      </c>
    </row>
    <row r="19" spans="1:5" x14ac:dyDescent="0.2">
      <c r="A19" s="581" t="s">
        <v>585</v>
      </c>
      <c r="B19" s="581" t="s">
        <v>587</v>
      </c>
      <c r="C19" s="521" t="s">
        <v>603</v>
      </c>
      <c r="D19" s="522">
        <v>1593245.56</v>
      </c>
      <c r="E19" s="523">
        <v>20779200</v>
      </c>
    </row>
    <row r="21" spans="1:5" x14ac:dyDescent="0.2">
      <c r="C21" s="519" t="s">
        <v>589</v>
      </c>
      <c r="D21" s="527">
        <f>SUM(D6:D7,D9:D17,D19)</f>
        <v>13050009.17</v>
      </c>
      <c r="E21" s="528">
        <f>SUM(E6:E7,E9:E17,E19)</f>
        <v>167152052</v>
      </c>
    </row>
    <row r="22" spans="1:5" x14ac:dyDescent="0.2">
      <c r="C22" s="519" t="s">
        <v>514</v>
      </c>
      <c r="D22" s="529">
        <f>D8+D18</f>
        <v>31405855.050000001</v>
      </c>
      <c r="E22" s="526">
        <f>E8+E18</f>
        <v>351393397.245</v>
      </c>
    </row>
    <row r="23" spans="1:5" x14ac:dyDescent="0.2">
      <c r="C23" s="517" t="s">
        <v>588</v>
      </c>
      <c r="D23" s="518">
        <f>SUM(D21:D22)-D5</f>
        <v>0</v>
      </c>
      <c r="E23" s="517"/>
    </row>
    <row r="25" spans="1:5" x14ac:dyDescent="0.2">
      <c r="C25" s="519" t="s">
        <v>589</v>
      </c>
      <c r="D25" s="530">
        <f>D21/D5</f>
        <v>0.29354978019140621</v>
      </c>
    </row>
    <row r="26" spans="1:5" x14ac:dyDescent="0.2">
      <c r="C26" s="519" t="s">
        <v>514</v>
      </c>
      <c r="D26" s="531">
        <f>D22/D5</f>
        <v>0.70645021980859379</v>
      </c>
    </row>
  </sheetData>
  <mergeCells count="3">
    <mergeCell ref="A6:A19"/>
    <mergeCell ref="B6:B16"/>
    <mergeCell ref="B17:B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I45"/>
  <sheetViews>
    <sheetView zoomScaleNormal="100" workbookViewId="0">
      <pane ySplit="8" topLeftCell="A9" activePane="bottomLeft" state="frozen"/>
      <selection pane="bottomLeft" activeCell="B44" sqref="B44:B45"/>
    </sheetView>
  </sheetViews>
  <sheetFormatPr defaultColWidth="8.85546875" defaultRowHeight="11.25" x14ac:dyDescent="0.2"/>
  <cols>
    <col min="1" max="1" width="3.85546875" style="47" bestFit="1" customWidth="1"/>
    <col min="2" max="2" width="50.28515625" style="47" bestFit="1" customWidth="1"/>
    <col min="3" max="3" width="8.42578125" style="47" bestFit="1" customWidth="1"/>
    <col min="4" max="4" width="12.85546875" style="47" bestFit="1" customWidth="1"/>
    <col min="5" max="6" width="12" style="47" bestFit="1" customWidth="1"/>
    <col min="7" max="7" width="10.7109375" style="48" bestFit="1" customWidth="1"/>
    <col min="8" max="16384" width="8.85546875" style="47"/>
  </cols>
  <sheetData>
    <row r="1" spans="1:9" x14ac:dyDescent="0.2">
      <c r="A1" s="551" t="s">
        <v>0</v>
      </c>
      <c r="B1" s="551"/>
      <c r="C1" s="551"/>
      <c r="D1" s="551"/>
      <c r="E1" s="551"/>
      <c r="F1" s="551"/>
      <c r="G1" s="551"/>
    </row>
    <row r="2" spans="1:9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552"/>
      <c r="G2" s="552"/>
    </row>
    <row r="3" spans="1:9" x14ac:dyDescent="0.2">
      <c r="A3" s="551" t="s">
        <v>163</v>
      </c>
      <c r="B3" s="551"/>
      <c r="C3" s="551"/>
      <c r="D3" s="551"/>
      <c r="E3" s="551"/>
      <c r="F3" s="551"/>
      <c r="G3" s="551"/>
    </row>
    <row r="4" spans="1:9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552"/>
      <c r="G4" s="552"/>
    </row>
    <row r="5" spans="1:9" x14ac:dyDescent="0.2">
      <c r="A5" s="9"/>
      <c r="B5" s="9"/>
      <c r="C5" s="9"/>
      <c r="D5" s="9"/>
      <c r="E5" s="9"/>
      <c r="F5" s="9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8" t="s">
        <v>2</v>
      </c>
      <c r="B7" s="6"/>
      <c r="C7" s="6"/>
      <c r="D7" s="9" t="s">
        <v>3</v>
      </c>
      <c r="E7" s="9" t="s">
        <v>4</v>
      </c>
      <c r="F7" s="9" t="s">
        <v>4</v>
      </c>
      <c r="G7" s="416" t="s">
        <v>4</v>
      </c>
    </row>
    <row r="8" spans="1:9" ht="22.5" x14ac:dyDescent="0.2">
      <c r="A8" s="10" t="s">
        <v>5</v>
      </c>
      <c r="B8" s="49"/>
      <c r="C8" s="10" t="s">
        <v>6</v>
      </c>
      <c r="D8" s="10">
        <v>7</v>
      </c>
      <c r="E8" s="10" t="s">
        <v>7</v>
      </c>
      <c r="F8" s="365" t="s">
        <v>8</v>
      </c>
      <c r="G8" s="10" t="s">
        <v>492</v>
      </c>
    </row>
    <row r="9" spans="1:9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3" t="s">
        <v>13</v>
      </c>
      <c r="G9" s="13" t="s">
        <v>67</v>
      </c>
    </row>
    <row r="10" spans="1:9" x14ac:dyDescent="0.2">
      <c r="A10" s="13"/>
      <c r="B10" s="14"/>
      <c r="C10" s="13"/>
      <c r="D10" s="13"/>
      <c r="E10" s="13"/>
      <c r="F10" s="13"/>
    </row>
    <row r="11" spans="1:9" x14ac:dyDescent="0.2">
      <c r="A11" s="13">
        <v>1</v>
      </c>
      <c r="B11" s="12" t="s">
        <v>487</v>
      </c>
      <c r="C11" s="13" t="s">
        <v>15</v>
      </c>
      <c r="D11" s="50">
        <f>'Impacts Sch 142'!AC8</f>
        <v>1086343983.0842056</v>
      </c>
      <c r="E11" s="50">
        <f>'Impacts Sch 142'!AC12+'Impacts Sch 142'!AC13</f>
        <v>275755850.58117533</v>
      </c>
      <c r="F11" s="50">
        <f>'Impacts Sch 142'!AC14+'Impacts Sch 142'!AC15+'Impacts Sch 142'!AC18+'Impacts Sch 142'!AC23+'Impacts Sch 142'!AC24</f>
        <v>285385216.61828583</v>
      </c>
      <c r="G11" s="50">
        <f>'Impacts Sch 142'!AC31</f>
        <v>43612544.519024685</v>
      </c>
    </row>
    <row r="12" spans="1:9" x14ac:dyDescent="0.2">
      <c r="A12" s="13">
        <f t="shared" ref="A12:A43" si="0">A11+1</f>
        <v>2</v>
      </c>
      <c r="B12" s="12"/>
      <c r="C12" s="13"/>
      <c r="D12" s="44"/>
      <c r="E12" s="44"/>
      <c r="F12" s="44"/>
      <c r="G12" s="44"/>
    </row>
    <row r="13" spans="1:9" x14ac:dyDescent="0.2">
      <c r="A13" s="13">
        <f t="shared" si="0"/>
        <v>3</v>
      </c>
      <c r="B13" s="12" t="s">
        <v>483</v>
      </c>
      <c r="C13" s="13" t="s">
        <v>15</v>
      </c>
      <c r="D13" s="51">
        <f>'2019 Norm Total Usage'!N9</f>
        <v>10739450316.429106</v>
      </c>
      <c r="E13" s="51">
        <f>'2019 Norm Total Usage'!N13</f>
        <v>2689359187.5875731</v>
      </c>
      <c r="F13" s="51">
        <f>'2019 Norm Total Usage'!N17+'2019 Norm Total Usage'!N27+'2019 Norm Total Usage'!N29+'2019 Norm Total Usage'!N40</f>
        <v>3111018891.515379</v>
      </c>
      <c r="G13" s="51">
        <f>'2019 Norm Total Usage'!N39</f>
        <v>641226726.56099999</v>
      </c>
    </row>
    <row r="14" spans="1:9" x14ac:dyDescent="0.2">
      <c r="A14" s="13">
        <f t="shared" si="0"/>
        <v>4</v>
      </c>
      <c r="B14" s="12"/>
      <c r="C14" s="13"/>
      <c r="D14" s="12"/>
      <c r="E14" s="12"/>
      <c r="F14" s="12"/>
      <c r="G14" s="12"/>
    </row>
    <row r="15" spans="1:9" x14ac:dyDescent="0.2">
      <c r="A15" s="13">
        <f t="shared" si="0"/>
        <v>5</v>
      </c>
      <c r="B15" s="12" t="s">
        <v>29</v>
      </c>
      <c r="C15" s="13" t="str">
        <f>"("&amp;A11&amp;") / ("&amp;A13&amp;")"</f>
        <v>(1) / (3)</v>
      </c>
      <c r="D15" s="52">
        <f>ROUND(D11/D13,6)</f>
        <v>0.10115499999999999</v>
      </c>
      <c r="E15" s="52">
        <f t="shared" ref="E15:F15" si="1">ROUND(E11/E13,6)</f>
        <v>0.102536</v>
      </c>
      <c r="F15" s="52">
        <f t="shared" si="1"/>
        <v>9.1733999999999996E-2</v>
      </c>
      <c r="G15" s="52">
        <f t="shared" ref="G15" si="2">ROUND(G11/G13,6)</f>
        <v>6.8014000000000005E-2</v>
      </c>
    </row>
    <row r="16" spans="1:9" x14ac:dyDescent="0.2">
      <c r="A16" s="13">
        <f t="shared" si="0"/>
        <v>6</v>
      </c>
      <c r="B16" s="12"/>
      <c r="C16" s="13"/>
      <c r="D16" s="53"/>
      <c r="E16" s="53"/>
      <c r="F16" s="53"/>
      <c r="G16" s="53"/>
    </row>
    <row r="17" spans="1:7" x14ac:dyDescent="0.2">
      <c r="A17" s="13">
        <f>A16+1</f>
        <v>7</v>
      </c>
      <c r="B17" s="12" t="s">
        <v>30</v>
      </c>
      <c r="C17" s="13" t="s">
        <v>31</v>
      </c>
      <c r="D17" s="64">
        <v>7.6800000000000002E-4</v>
      </c>
      <c r="E17" s="64">
        <v>1.9759999999999999E-3</v>
      </c>
      <c r="F17" s="64">
        <v>4.8299999999999998E-4</v>
      </c>
      <c r="G17" s="64">
        <v>1.84E-4</v>
      </c>
    </row>
    <row r="18" spans="1:7" x14ac:dyDescent="0.2">
      <c r="A18" s="13">
        <f t="shared" si="0"/>
        <v>8</v>
      </c>
      <c r="B18" s="12"/>
      <c r="C18" s="13"/>
      <c r="D18" s="20"/>
      <c r="E18" s="20"/>
      <c r="F18" s="20"/>
      <c r="G18" s="20"/>
    </row>
    <row r="19" spans="1:7" x14ac:dyDescent="0.2">
      <c r="A19" s="13">
        <f t="shared" si="0"/>
        <v>9</v>
      </c>
      <c r="B19" s="12" t="s">
        <v>32</v>
      </c>
      <c r="C19" s="13" t="s">
        <v>31</v>
      </c>
      <c r="D19" s="393">
        <v>-1.47E-4</v>
      </c>
      <c r="E19" s="393">
        <v>8.4099999999999995E-4</v>
      </c>
      <c r="F19" s="393">
        <v>-1.14E-3</v>
      </c>
      <c r="G19" s="393">
        <v>0</v>
      </c>
    </row>
    <row r="20" spans="1:7" x14ac:dyDescent="0.2">
      <c r="A20" s="13">
        <f t="shared" si="0"/>
        <v>10</v>
      </c>
      <c r="B20" s="12"/>
      <c r="C20" s="13"/>
      <c r="D20" s="54"/>
      <c r="E20" s="54"/>
      <c r="F20" s="54"/>
      <c r="G20" s="54"/>
    </row>
    <row r="21" spans="1:7" x14ac:dyDescent="0.2">
      <c r="A21" s="13">
        <f t="shared" si="0"/>
        <v>11</v>
      </c>
      <c r="B21" s="12" t="s">
        <v>33</v>
      </c>
      <c r="C21" s="13" t="str">
        <f>"("&amp;A17&amp;") + ("&amp;A19&amp;")"</f>
        <v>(7) + (9)</v>
      </c>
      <c r="D21" s="55">
        <f>SUM(D17,D19)</f>
        <v>6.2100000000000002E-4</v>
      </c>
      <c r="E21" s="55">
        <f t="shared" ref="E21:F21" si="3">SUM(E17,E19)</f>
        <v>2.8170000000000001E-3</v>
      </c>
      <c r="F21" s="55">
        <f t="shared" si="3"/>
        <v>-6.5700000000000003E-4</v>
      </c>
      <c r="G21" s="55">
        <f t="shared" ref="G21" si="4">SUM(G17,G19)</f>
        <v>1.84E-4</v>
      </c>
    </row>
    <row r="22" spans="1:7" x14ac:dyDescent="0.2">
      <c r="A22" s="13">
        <f t="shared" si="0"/>
        <v>12</v>
      </c>
      <c r="B22" s="12"/>
      <c r="C22" s="13"/>
      <c r="D22" s="53"/>
      <c r="E22" s="53"/>
      <c r="F22" s="53"/>
      <c r="G22" s="53"/>
    </row>
    <row r="23" spans="1:7" x14ac:dyDescent="0.2">
      <c r="A23" s="13">
        <f t="shared" si="0"/>
        <v>13</v>
      </c>
      <c r="B23" s="12" t="s">
        <v>34</v>
      </c>
      <c r="C23" s="13" t="s">
        <v>15</v>
      </c>
      <c r="D23" s="20">
        <f>'Delivery Rate Change Calc'!D24</f>
        <v>5.9500000000000004E-4</v>
      </c>
      <c r="E23" s="20">
        <f>'Delivery Rate Change Calc'!E24</f>
        <v>1.524E-3</v>
      </c>
      <c r="F23" s="20">
        <f>'Delivery Rate Change Calc'!F24</f>
        <v>6.2799999999999998E-4</v>
      </c>
      <c r="G23" s="20">
        <f>'Delivery Rate Change Calc'!H24</f>
        <v>0</v>
      </c>
    </row>
    <row r="24" spans="1:7" x14ac:dyDescent="0.2">
      <c r="A24" s="13">
        <f t="shared" si="0"/>
        <v>14</v>
      </c>
      <c r="B24" s="12"/>
      <c r="C24" s="13"/>
      <c r="D24" s="12"/>
      <c r="E24" s="12"/>
      <c r="F24" s="12"/>
      <c r="G24" s="12"/>
    </row>
    <row r="25" spans="1:7" x14ac:dyDescent="0.2">
      <c r="A25" s="13">
        <f t="shared" si="0"/>
        <v>15</v>
      </c>
      <c r="B25" s="12" t="s">
        <v>35</v>
      </c>
      <c r="C25" s="13" t="s">
        <v>15</v>
      </c>
      <c r="D25" s="56">
        <f>'FPC Rate Change Calc'!D24</f>
        <v>1.45E-4</v>
      </c>
      <c r="E25" s="56">
        <f>'FPC Rate Change Calc'!E24</f>
        <v>1.073E-3</v>
      </c>
      <c r="F25" s="56">
        <f>'FPC Rate Change Calc'!F24</f>
        <v>-7.4899999999999999E-4</v>
      </c>
      <c r="G25" s="56">
        <f>'FPC Rate Change Calc'!K24</f>
        <v>0</v>
      </c>
    </row>
    <row r="26" spans="1:7" x14ac:dyDescent="0.2">
      <c r="A26" s="13">
        <f t="shared" si="0"/>
        <v>16</v>
      </c>
      <c r="B26" s="12"/>
      <c r="C26" s="13"/>
      <c r="D26" s="12"/>
      <c r="E26" s="12"/>
      <c r="F26" s="12"/>
      <c r="G26" s="12"/>
    </row>
    <row r="27" spans="1:7" x14ac:dyDescent="0.2">
      <c r="A27" s="13">
        <f t="shared" si="0"/>
        <v>17</v>
      </c>
      <c r="B27" s="12" t="s">
        <v>36</v>
      </c>
      <c r="C27" s="13" t="str">
        <f>"("&amp;A23&amp;") + ("&amp;A25&amp;")"</f>
        <v>(13) + (15)</v>
      </c>
      <c r="D27" s="55">
        <f>SUM(D23,D25)</f>
        <v>7.3999999999999999E-4</v>
      </c>
      <c r="E27" s="55">
        <f t="shared" ref="E27:F27" si="5">SUM(E23,E25)</f>
        <v>2.5969999999999999E-3</v>
      </c>
      <c r="F27" s="55">
        <f t="shared" si="5"/>
        <v>-1.2100000000000001E-4</v>
      </c>
      <c r="G27" s="55">
        <f t="shared" ref="G27" si="6">SUM(G23,G25)</f>
        <v>0</v>
      </c>
    </row>
    <row r="28" spans="1:7" x14ac:dyDescent="0.2">
      <c r="A28" s="13">
        <f t="shared" si="0"/>
        <v>18</v>
      </c>
      <c r="B28" s="12"/>
      <c r="C28" s="13"/>
      <c r="D28" s="12"/>
      <c r="E28" s="12"/>
      <c r="F28" s="12"/>
      <c r="G28" s="12"/>
    </row>
    <row r="29" spans="1:7" x14ac:dyDescent="0.2">
      <c r="A29" s="13">
        <f t="shared" si="0"/>
        <v>19</v>
      </c>
      <c r="B29" s="12" t="s">
        <v>37</v>
      </c>
      <c r="C29" s="13" t="str">
        <f>"("&amp;A27&amp;") - ("&amp;A21&amp;")"</f>
        <v>(17) - (11)</v>
      </c>
      <c r="D29" s="52">
        <f t="shared" ref="D29:G29" si="7">D27-D21</f>
        <v>1.1899999999999997E-4</v>
      </c>
      <c r="E29" s="52">
        <f t="shared" si="7"/>
        <v>-2.2000000000000014E-4</v>
      </c>
      <c r="F29" s="52">
        <f t="shared" si="7"/>
        <v>5.3600000000000002E-4</v>
      </c>
      <c r="G29" s="52">
        <f t="shared" si="7"/>
        <v>-1.84E-4</v>
      </c>
    </row>
    <row r="30" spans="1:7" x14ac:dyDescent="0.2">
      <c r="A30" s="13">
        <f t="shared" si="0"/>
        <v>20</v>
      </c>
      <c r="B30" s="12"/>
      <c r="C30" s="13"/>
      <c r="D30" s="12"/>
      <c r="E30" s="12"/>
      <c r="F30" s="12"/>
      <c r="G30" s="12"/>
    </row>
    <row r="31" spans="1:7" x14ac:dyDescent="0.2">
      <c r="A31" s="13">
        <f t="shared" si="0"/>
        <v>21</v>
      </c>
      <c r="B31" s="12" t="s">
        <v>38</v>
      </c>
      <c r="C31" s="13" t="str">
        <f>"("&amp;A29&amp;") / ("&amp;A15&amp;")"</f>
        <v>(19) / (5)</v>
      </c>
      <c r="D31" s="57">
        <f>D29/D15</f>
        <v>1.1764124363600411E-3</v>
      </c>
      <c r="E31" s="57">
        <f t="shared" ref="E31:G31" si="8">E29/E15</f>
        <v>-2.1455878910821577E-3</v>
      </c>
      <c r="F31" s="57">
        <f t="shared" si="8"/>
        <v>5.8429807922907541E-3</v>
      </c>
      <c r="G31" s="57">
        <f t="shared" si="8"/>
        <v>-2.7053253741876671E-3</v>
      </c>
    </row>
    <row r="32" spans="1:7" x14ac:dyDescent="0.2">
      <c r="A32" s="13">
        <f t="shared" si="0"/>
        <v>22</v>
      </c>
      <c r="B32" s="12"/>
      <c r="C32" s="13"/>
      <c r="D32" s="12"/>
      <c r="E32" s="12"/>
      <c r="F32" s="12"/>
      <c r="G32" s="12"/>
    </row>
    <row r="33" spans="1:7" x14ac:dyDescent="0.2">
      <c r="A33" s="13">
        <f t="shared" si="0"/>
        <v>23</v>
      </c>
      <c r="B33" s="12" t="s">
        <v>39</v>
      </c>
      <c r="C33" s="13" t="s">
        <v>21</v>
      </c>
      <c r="D33" s="58">
        <f>IF(D31&gt;3%,D31-3%,0)</f>
        <v>0</v>
      </c>
      <c r="E33" s="58">
        <f t="shared" ref="E33" si="9">IF(E31&gt;3%,E31-3%,0)</f>
        <v>0</v>
      </c>
      <c r="F33" s="58">
        <f>IF(F31&gt;3%,F31-3%,0)</f>
        <v>0</v>
      </c>
      <c r="G33" s="58">
        <f>IF(G31&gt;3%,G31-3%,0)</f>
        <v>0</v>
      </c>
    </row>
    <row r="34" spans="1:7" x14ac:dyDescent="0.2">
      <c r="A34" s="13">
        <f t="shared" si="0"/>
        <v>24</v>
      </c>
      <c r="B34" s="12"/>
      <c r="C34" s="13"/>
      <c r="D34" s="12"/>
      <c r="E34" s="12"/>
      <c r="F34" s="12"/>
      <c r="G34" s="12"/>
    </row>
    <row r="35" spans="1:7" x14ac:dyDescent="0.2">
      <c r="A35" s="13">
        <f t="shared" si="0"/>
        <v>25</v>
      </c>
      <c r="B35" s="12" t="s">
        <v>40</v>
      </c>
      <c r="C35" s="13" t="s">
        <v>21</v>
      </c>
      <c r="D35" s="55">
        <f>ROUND(IF(D23&lt;=0,0,(IF(D25&lt;0,D33*D15,(D33*(D23/D27))*D15))),6)</f>
        <v>0</v>
      </c>
      <c r="E35" s="55">
        <f t="shared" ref="E35:G35" si="10">ROUND(IF(E23&lt;=0,0,(IF(E25&lt;0,E33*E15,(E33*(E23/E27))*E15))),6)</f>
        <v>0</v>
      </c>
      <c r="F35" s="55">
        <f t="shared" si="10"/>
        <v>0</v>
      </c>
      <c r="G35" s="55">
        <f t="shared" si="10"/>
        <v>0</v>
      </c>
    </row>
    <row r="36" spans="1:7" x14ac:dyDescent="0.2">
      <c r="A36" s="13">
        <f t="shared" si="0"/>
        <v>26</v>
      </c>
      <c r="B36" s="6"/>
      <c r="C36" s="6"/>
      <c r="D36" s="59"/>
      <c r="E36" s="59"/>
      <c r="F36" s="59"/>
      <c r="G36" s="59"/>
    </row>
    <row r="37" spans="1:7" x14ac:dyDescent="0.2">
      <c r="A37" s="13">
        <f t="shared" si="0"/>
        <v>27</v>
      </c>
      <c r="B37" s="12" t="s">
        <v>41</v>
      </c>
      <c r="C37" s="13" t="s">
        <v>21</v>
      </c>
      <c r="D37" s="55">
        <f t="shared" ref="D37:G37" si="11">ROUND(IF(D25&lt;=0,0,(IF(D23&lt;0,D33*D15,(D33*(D25/D27))*D15))),6)</f>
        <v>0</v>
      </c>
      <c r="E37" s="55">
        <f t="shared" si="11"/>
        <v>0</v>
      </c>
      <c r="F37" s="55">
        <f t="shared" si="11"/>
        <v>0</v>
      </c>
      <c r="G37" s="55">
        <f t="shared" si="11"/>
        <v>0</v>
      </c>
    </row>
    <row r="38" spans="1:7" x14ac:dyDescent="0.2">
      <c r="A38" s="13">
        <f t="shared" si="0"/>
        <v>28</v>
      </c>
      <c r="B38" s="6"/>
      <c r="C38" s="6"/>
      <c r="D38" s="60"/>
      <c r="E38" s="60"/>
      <c r="F38" s="60"/>
      <c r="G38" s="60"/>
    </row>
    <row r="39" spans="1:7" x14ac:dyDescent="0.2">
      <c r="A39" s="13">
        <f t="shared" si="0"/>
        <v>29</v>
      </c>
      <c r="B39" s="12" t="s">
        <v>42</v>
      </c>
      <c r="C39" s="13" t="str">
        <f>"("&amp;A23&amp;") - ("&amp;A35&amp;")"</f>
        <v>(13) - (25)</v>
      </c>
      <c r="D39" s="52">
        <f>D23-D35</f>
        <v>5.9500000000000004E-4</v>
      </c>
      <c r="E39" s="52">
        <f t="shared" ref="E39:F39" si="12">E23-E35</f>
        <v>1.524E-3</v>
      </c>
      <c r="F39" s="52">
        <f t="shared" si="12"/>
        <v>6.2799999999999998E-4</v>
      </c>
      <c r="G39" s="52">
        <f t="shared" ref="G39" si="13">G23-G35</f>
        <v>0</v>
      </c>
    </row>
    <row r="40" spans="1:7" x14ac:dyDescent="0.2">
      <c r="A40" s="13">
        <f t="shared" si="0"/>
        <v>30</v>
      </c>
      <c r="B40" s="12"/>
      <c r="C40" s="13"/>
      <c r="D40" s="52"/>
      <c r="E40" s="52"/>
      <c r="F40" s="52"/>
      <c r="G40" s="52"/>
    </row>
    <row r="41" spans="1:7" x14ac:dyDescent="0.2">
      <c r="A41" s="13">
        <f t="shared" si="0"/>
        <v>31</v>
      </c>
      <c r="B41" s="12" t="s">
        <v>43</v>
      </c>
      <c r="C41" s="13" t="str">
        <f>"("&amp;A25&amp;") - ("&amp;A37&amp;")"</f>
        <v>(15) - (27)</v>
      </c>
      <c r="D41" s="52">
        <f>D25-D37</f>
        <v>1.45E-4</v>
      </c>
      <c r="E41" s="52">
        <f t="shared" ref="E41:F41" si="14">E25-E37</f>
        <v>1.073E-3</v>
      </c>
      <c r="F41" s="52">
        <f t="shared" si="14"/>
        <v>-7.4899999999999999E-4</v>
      </c>
      <c r="G41" s="52">
        <f t="shared" ref="G41" si="15">G25-G37</f>
        <v>0</v>
      </c>
    </row>
    <row r="42" spans="1:7" x14ac:dyDescent="0.2">
      <c r="A42" s="13">
        <f t="shared" si="0"/>
        <v>32</v>
      </c>
      <c r="B42" s="48"/>
      <c r="C42" s="48"/>
      <c r="D42" s="48"/>
      <c r="E42" s="48"/>
      <c r="F42" s="48"/>
    </row>
    <row r="43" spans="1:7" x14ac:dyDescent="0.2">
      <c r="A43" s="13">
        <f t="shared" si="0"/>
        <v>33</v>
      </c>
      <c r="B43" s="12" t="s">
        <v>44</v>
      </c>
      <c r="C43" s="13" t="str">
        <f>"("&amp;A39&amp;") + ("&amp;A41&amp;")"</f>
        <v>(29) + (31)</v>
      </c>
      <c r="D43" s="52">
        <f>SUM(D39,D41)</f>
        <v>7.3999999999999999E-4</v>
      </c>
      <c r="E43" s="52">
        <f t="shared" ref="E43:F43" si="16">SUM(E39,E41)</f>
        <v>2.5969999999999999E-3</v>
      </c>
      <c r="F43" s="52">
        <f t="shared" si="16"/>
        <v>-1.2100000000000001E-4</v>
      </c>
      <c r="G43" s="52">
        <f t="shared" ref="G43" si="17">SUM(G39,G41)</f>
        <v>0</v>
      </c>
    </row>
    <row r="45" spans="1:7" x14ac:dyDescent="0.2">
      <c r="B45" s="12" t="s">
        <v>543</v>
      </c>
    </row>
  </sheetData>
  <mergeCells count="4"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7"/>
  <sheetViews>
    <sheetView zoomScaleNormal="100" workbookViewId="0">
      <pane ySplit="8" topLeftCell="A15" activePane="bottomLeft" state="frozen"/>
      <selection pane="bottomLeft" activeCell="B47" sqref="B47"/>
    </sheetView>
  </sheetViews>
  <sheetFormatPr defaultColWidth="8.85546875" defaultRowHeight="11.25" x14ac:dyDescent="0.2"/>
  <cols>
    <col min="1" max="1" width="3.85546875" style="47" bestFit="1" customWidth="1"/>
    <col min="2" max="2" width="50.28515625" style="47" bestFit="1" customWidth="1"/>
    <col min="3" max="3" width="9" style="47" bestFit="1" customWidth="1"/>
    <col min="4" max="4" width="12.85546875" style="47" bestFit="1" customWidth="1"/>
    <col min="5" max="5" width="1" style="48" customWidth="1"/>
    <col min="6" max="7" width="12" style="47" bestFit="1" customWidth="1"/>
    <col min="8" max="8" width="2.7109375" style="400" customWidth="1"/>
    <col min="9" max="16384" width="8.85546875" style="47"/>
  </cols>
  <sheetData>
    <row r="1" spans="1:8" ht="15" x14ac:dyDescent="0.25">
      <c r="A1" s="554" t="s">
        <v>0</v>
      </c>
      <c r="B1" s="554"/>
      <c r="C1" s="554"/>
      <c r="D1" s="554"/>
      <c r="E1" s="554"/>
      <c r="F1" s="555"/>
      <c r="G1" s="555"/>
    </row>
    <row r="2" spans="1:8" ht="15" x14ac:dyDescent="0.25">
      <c r="A2" s="556" t="str">
        <f>'Delivery Rate Change Calc'!A2:H2</f>
        <v>2020 Electric Decoupling Filing</v>
      </c>
      <c r="B2" s="556"/>
      <c r="C2" s="556"/>
      <c r="D2" s="556"/>
      <c r="E2" s="556"/>
      <c r="F2" s="557"/>
      <c r="G2" s="557"/>
    </row>
    <row r="3" spans="1:8" ht="15" x14ac:dyDescent="0.25">
      <c r="A3" s="554" t="s">
        <v>163</v>
      </c>
      <c r="B3" s="554"/>
      <c r="C3" s="554"/>
      <c r="D3" s="554"/>
      <c r="E3" s="554"/>
      <c r="F3" s="555"/>
      <c r="G3" s="555"/>
    </row>
    <row r="4" spans="1:8" ht="15" x14ac:dyDescent="0.25">
      <c r="A4" s="556" t="str">
        <f>'Delivery Rate Change Calc'!A4:H4</f>
        <v>Proposed Effective May 1, 2020</v>
      </c>
      <c r="B4" s="556"/>
      <c r="C4" s="556"/>
      <c r="D4" s="556"/>
      <c r="E4" s="556"/>
      <c r="F4" s="557"/>
      <c r="G4" s="557"/>
    </row>
    <row r="5" spans="1:8" ht="15" customHeight="1" x14ac:dyDescent="0.2">
      <c r="A5" s="357"/>
      <c r="B5" s="357"/>
      <c r="C5" s="357"/>
      <c r="D5" s="48"/>
    </row>
    <row r="6" spans="1:8" ht="10.5" customHeight="1" x14ac:dyDescent="0.2">
      <c r="A6" s="357"/>
      <c r="B6" s="357"/>
      <c r="C6" s="357"/>
      <c r="D6" s="363"/>
      <c r="E6" s="363"/>
      <c r="F6" s="363"/>
      <c r="G6" s="363"/>
      <c r="H6" s="363"/>
    </row>
    <row r="7" spans="1:8" x14ac:dyDescent="0.2">
      <c r="A7" s="8" t="s">
        <v>2</v>
      </c>
      <c r="B7" s="6"/>
      <c r="C7" s="6"/>
      <c r="D7" s="357" t="s">
        <v>3</v>
      </c>
      <c r="E7" s="357"/>
      <c r="F7" s="357" t="s">
        <v>4</v>
      </c>
      <c r="G7" s="357" t="s">
        <v>4</v>
      </c>
    </row>
    <row r="8" spans="1:8" x14ac:dyDescent="0.2">
      <c r="A8" s="10" t="s">
        <v>5</v>
      </c>
      <c r="B8" s="49"/>
      <c r="C8" s="10" t="s">
        <v>6</v>
      </c>
      <c r="D8" s="10" t="s">
        <v>401</v>
      </c>
      <c r="E8" s="311"/>
      <c r="F8" s="10" t="s">
        <v>494</v>
      </c>
      <c r="G8" s="365" t="s">
        <v>438</v>
      </c>
    </row>
    <row r="9" spans="1:8" x14ac:dyDescent="0.2">
      <c r="A9" s="12"/>
      <c r="B9" s="13" t="s">
        <v>9</v>
      </c>
      <c r="C9" s="13" t="s">
        <v>10</v>
      </c>
      <c r="D9" s="13" t="s">
        <v>11</v>
      </c>
      <c r="E9" s="13"/>
      <c r="F9" s="13" t="s">
        <v>12</v>
      </c>
      <c r="G9" s="13" t="s">
        <v>13</v>
      </c>
    </row>
    <row r="10" spans="1:8" x14ac:dyDescent="0.2">
      <c r="A10" s="13"/>
      <c r="B10" s="14"/>
      <c r="C10" s="13"/>
      <c r="D10" s="13"/>
      <c r="E10" s="13"/>
      <c r="F10" s="13"/>
      <c r="G10" s="13"/>
    </row>
    <row r="11" spans="1:8" x14ac:dyDescent="0.2">
      <c r="A11" s="13">
        <v>1</v>
      </c>
      <c r="B11" s="12" t="s">
        <v>487</v>
      </c>
      <c r="C11" s="13" t="s">
        <v>15</v>
      </c>
      <c r="D11" s="154">
        <f>F11+G11</f>
        <v>17449198.02815073</v>
      </c>
      <c r="E11" s="50"/>
      <c r="F11" s="50">
        <f>'Impacts Sch 142'!AC27</f>
        <v>11609667.161493707</v>
      </c>
      <c r="G11" s="50">
        <f>'Impacts Sch 142'!AC35</f>
        <v>5839530.8666570224</v>
      </c>
      <c r="H11" s="402"/>
    </row>
    <row r="12" spans="1:8" x14ac:dyDescent="0.2">
      <c r="A12" s="13">
        <f t="shared" ref="A12:A43" si="0">A11+1</f>
        <v>2</v>
      </c>
      <c r="B12" s="12"/>
      <c r="C12" s="13"/>
      <c r="D12" s="502"/>
      <c r="E12" s="44"/>
      <c r="F12" s="44"/>
      <c r="G12" s="44"/>
    </row>
    <row r="13" spans="1:8" x14ac:dyDescent="0.2">
      <c r="A13" s="13">
        <f t="shared" si="0"/>
        <v>3</v>
      </c>
      <c r="B13" s="12" t="s">
        <v>483</v>
      </c>
      <c r="C13" s="13" t="s">
        <v>15</v>
      </c>
      <c r="D13" s="503">
        <f>F13+G13</f>
        <v>475045429.57858002</v>
      </c>
      <c r="E13" s="504"/>
      <c r="F13" s="51">
        <f>'2019 Norm Total Usage'!N28</f>
        <v>158050620.44457999</v>
      </c>
      <c r="G13" s="51">
        <f>'2019 Norm Total Usage'!N47</f>
        <v>316994809.134</v>
      </c>
      <c r="H13" s="402"/>
    </row>
    <row r="14" spans="1:8" x14ac:dyDescent="0.2">
      <c r="A14" s="13">
        <f t="shared" si="0"/>
        <v>4</v>
      </c>
      <c r="B14" s="12"/>
      <c r="C14" s="13"/>
      <c r="D14" s="12"/>
      <c r="E14" s="12"/>
      <c r="F14" s="12"/>
      <c r="G14" s="12"/>
    </row>
    <row r="15" spans="1:8" x14ac:dyDescent="0.2">
      <c r="A15" s="13">
        <f t="shared" si="0"/>
        <v>5</v>
      </c>
      <c r="B15" s="12" t="s">
        <v>29</v>
      </c>
      <c r="C15" s="13" t="str">
        <f>"("&amp;A11&amp;") / ("&amp;A13&amp;")"</f>
        <v>(1) / (3)</v>
      </c>
      <c r="D15" s="52">
        <f>ROUND(D11/D13,6)</f>
        <v>3.6732000000000001E-2</v>
      </c>
      <c r="E15" s="52"/>
      <c r="F15" s="52">
        <f t="shared" ref="F15:G15" si="1">ROUND(F11/F13,6)</f>
        <v>7.3455000000000006E-2</v>
      </c>
      <c r="G15" s="52">
        <f t="shared" si="1"/>
        <v>1.8422000000000001E-2</v>
      </c>
    </row>
    <row r="16" spans="1:8" x14ac:dyDescent="0.2">
      <c r="A16" s="13">
        <f t="shared" si="0"/>
        <v>6</v>
      </c>
      <c r="B16" s="12"/>
      <c r="C16" s="13"/>
      <c r="D16" s="53"/>
      <c r="E16" s="53"/>
      <c r="F16" s="53"/>
      <c r="G16" s="53"/>
    </row>
    <row r="17" spans="1:8" x14ac:dyDescent="0.2">
      <c r="A17" s="13">
        <f>A16+1</f>
        <v>7</v>
      </c>
      <c r="B17" s="12" t="s">
        <v>30</v>
      </c>
      <c r="C17" s="13" t="s">
        <v>31</v>
      </c>
      <c r="D17" s="64">
        <v>1.7849999999999997E-3</v>
      </c>
      <c r="E17" s="64"/>
      <c r="F17" s="191">
        <f>D17</f>
        <v>1.7849999999999997E-3</v>
      </c>
      <c r="G17" s="191">
        <f>F17</f>
        <v>1.7849999999999997E-3</v>
      </c>
    </row>
    <row r="18" spans="1:8" x14ac:dyDescent="0.2">
      <c r="A18" s="13">
        <f t="shared" si="0"/>
        <v>8</v>
      </c>
      <c r="B18" s="12"/>
      <c r="C18" s="13"/>
      <c r="D18" s="20"/>
      <c r="E18" s="20"/>
      <c r="F18" s="20"/>
      <c r="G18" s="20"/>
    </row>
    <row r="19" spans="1:8" x14ac:dyDescent="0.2">
      <c r="A19" s="13">
        <f t="shared" si="0"/>
        <v>9</v>
      </c>
      <c r="B19" s="12" t="s">
        <v>32</v>
      </c>
      <c r="C19" s="13" t="s">
        <v>31</v>
      </c>
      <c r="D19" s="399">
        <f>SUM(F19:G19)</f>
        <v>4.7940000000000005E-3</v>
      </c>
      <c r="E19" s="399"/>
      <c r="F19" s="393">
        <v>2.3970000000000003E-3</v>
      </c>
      <c r="G19" s="399">
        <f>F19</f>
        <v>2.3970000000000003E-3</v>
      </c>
    </row>
    <row r="20" spans="1:8" x14ac:dyDescent="0.2">
      <c r="A20" s="13">
        <f t="shared" si="0"/>
        <v>10</v>
      </c>
      <c r="B20" s="12"/>
      <c r="C20" s="13"/>
      <c r="D20" s="54"/>
      <c r="E20" s="54"/>
      <c r="F20" s="54"/>
      <c r="G20" s="54"/>
    </row>
    <row r="21" spans="1:8" x14ac:dyDescent="0.2">
      <c r="A21" s="13">
        <f t="shared" si="0"/>
        <v>11</v>
      </c>
      <c r="B21" s="12" t="s">
        <v>33</v>
      </c>
      <c r="C21" s="13" t="str">
        <f>"("&amp;A17&amp;") + ("&amp;A19&amp;")"</f>
        <v>(7) + (9)</v>
      </c>
      <c r="D21" s="55">
        <f>SUM(D17,D19)</f>
        <v>6.5789999999999998E-3</v>
      </c>
      <c r="E21" s="55"/>
      <c r="F21" s="55">
        <f t="shared" ref="F21" si="2">SUM(F17,F19)</f>
        <v>4.182E-3</v>
      </c>
      <c r="G21" s="55">
        <f>SUM(G17,G19)</f>
        <v>4.182E-3</v>
      </c>
      <c r="H21" s="401"/>
    </row>
    <row r="22" spans="1:8" x14ac:dyDescent="0.2">
      <c r="A22" s="13">
        <f t="shared" si="0"/>
        <v>12</v>
      </c>
      <c r="B22" s="12"/>
      <c r="C22" s="13"/>
      <c r="D22" s="53"/>
      <c r="E22" s="53"/>
      <c r="F22" s="53"/>
      <c r="G22" s="53"/>
    </row>
    <row r="23" spans="1:8" x14ac:dyDescent="0.2">
      <c r="A23" s="13">
        <f t="shared" si="0"/>
        <v>13</v>
      </c>
      <c r="B23" s="12" t="s">
        <v>34</v>
      </c>
      <c r="C23" s="13" t="s">
        <v>15</v>
      </c>
      <c r="D23" s="20">
        <f>'Delivery Rate Change Calc'!G24</f>
        <v>2.1940000000000002E-3</v>
      </c>
      <c r="E23" s="20"/>
      <c r="F23" s="191">
        <f>D23</f>
        <v>2.1940000000000002E-3</v>
      </c>
      <c r="G23" s="191">
        <f>F23</f>
        <v>2.1940000000000002E-3</v>
      </c>
    </row>
    <row r="24" spans="1:8" x14ac:dyDescent="0.2">
      <c r="A24" s="13">
        <f t="shared" si="0"/>
        <v>14</v>
      </c>
      <c r="B24" s="12"/>
      <c r="C24" s="13"/>
      <c r="D24" s="12"/>
      <c r="E24" s="12"/>
      <c r="F24" s="12"/>
      <c r="G24" s="12"/>
    </row>
    <row r="25" spans="1:8" x14ac:dyDescent="0.2">
      <c r="A25" s="13">
        <f t="shared" si="0"/>
        <v>15</v>
      </c>
      <c r="B25" s="12" t="s">
        <v>35</v>
      </c>
      <c r="C25" s="13" t="s">
        <v>15</v>
      </c>
      <c r="D25" s="392">
        <f>SUM(F25:G25)</f>
        <v>3.591E-3</v>
      </c>
      <c r="E25" s="399"/>
      <c r="F25" s="56">
        <f>'FPC Rate Change Calc'!G24</f>
        <v>-9.2999999999999997E-5</v>
      </c>
      <c r="G25" s="56">
        <f>'FPC Rate Change Calc'!H24</f>
        <v>3.6840000000000002E-3</v>
      </c>
    </row>
    <row r="26" spans="1:8" x14ac:dyDescent="0.2">
      <c r="A26" s="13">
        <f t="shared" si="0"/>
        <v>16</v>
      </c>
      <c r="B26" s="12"/>
      <c r="C26" s="13"/>
      <c r="D26" s="12"/>
      <c r="E26" s="12"/>
      <c r="F26" s="12"/>
      <c r="G26" s="12"/>
    </row>
    <row r="27" spans="1:8" x14ac:dyDescent="0.2">
      <c r="A27" s="13">
        <f t="shared" si="0"/>
        <v>17</v>
      </c>
      <c r="B27" s="12" t="s">
        <v>36</v>
      </c>
      <c r="C27" s="13" t="str">
        <f>"("&amp;A23&amp;") + ("&amp;A25&amp;")"</f>
        <v>(13) + (15)</v>
      </c>
      <c r="D27" s="55">
        <f>SUM(D23,D25)</f>
        <v>5.7850000000000002E-3</v>
      </c>
      <c r="E27" s="55"/>
      <c r="F27" s="55">
        <f t="shared" ref="F27" si="3">SUM(F23,F25)</f>
        <v>2.101E-3</v>
      </c>
      <c r="G27" s="55">
        <f>SUM(G23,G25)</f>
        <v>5.8780000000000004E-3</v>
      </c>
      <c r="H27" s="401"/>
    </row>
    <row r="28" spans="1:8" x14ac:dyDescent="0.2">
      <c r="A28" s="13">
        <f t="shared" si="0"/>
        <v>18</v>
      </c>
      <c r="B28" s="12"/>
      <c r="C28" s="13"/>
      <c r="D28" s="12"/>
      <c r="E28" s="12"/>
      <c r="F28" s="12"/>
      <c r="G28" s="12"/>
      <c r="H28" s="55"/>
    </row>
    <row r="29" spans="1:8" x14ac:dyDescent="0.2">
      <c r="A29" s="13">
        <f t="shared" si="0"/>
        <v>19</v>
      </c>
      <c r="B29" s="12" t="s">
        <v>37</v>
      </c>
      <c r="C29" s="13" t="str">
        <f>"("&amp;A27&amp;") - ("&amp;A21&amp;")"</f>
        <v>(17) - (11)</v>
      </c>
      <c r="D29" s="52">
        <f t="shared" ref="D29:G29" si="4">D27-D21</f>
        <v>-7.9399999999999957E-4</v>
      </c>
      <c r="E29" s="52"/>
      <c r="F29" s="52">
        <f t="shared" si="4"/>
        <v>-2.081E-3</v>
      </c>
      <c r="G29" s="52">
        <f t="shared" si="4"/>
        <v>1.6960000000000005E-3</v>
      </c>
      <c r="H29" s="59"/>
    </row>
    <row r="30" spans="1:8" x14ac:dyDescent="0.2">
      <c r="A30" s="13">
        <f t="shared" si="0"/>
        <v>20</v>
      </c>
      <c r="B30" s="12"/>
      <c r="C30" s="13"/>
      <c r="D30" s="12"/>
      <c r="E30" s="12"/>
      <c r="F30" s="12"/>
      <c r="G30" s="12"/>
      <c r="H30" s="55"/>
    </row>
    <row r="31" spans="1:8" x14ac:dyDescent="0.2">
      <c r="A31" s="13">
        <f t="shared" si="0"/>
        <v>21</v>
      </c>
      <c r="B31" s="12" t="s">
        <v>38</v>
      </c>
      <c r="C31" s="13" t="str">
        <f>"("&amp;A29&amp;") / ("&amp;A15&amp;")"</f>
        <v>(19) / (5)</v>
      </c>
      <c r="D31" s="57">
        <f>D29/D15</f>
        <v>-2.1616029619949895E-2</v>
      </c>
      <c r="E31" s="57"/>
      <c r="F31" s="57">
        <f>F29/F15</f>
        <v>-2.8330270233476274E-2</v>
      </c>
      <c r="G31" s="57">
        <f t="shared" ref="G31" si="5">G29/G15</f>
        <v>9.2063836716968855E-2</v>
      </c>
      <c r="H31" s="60"/>
    </row>
    <row r="32" spans="1:8" x14ac:dyDescent="0.2">
      <c r="A32" s="13">
        <f t="shared" si="0"/>
        <v>22</v>
      </c>
      <c r="B32" s="12"/>
      <c r="C32" s="13"/>
      <c r="D32" s="12"/>
      <c r="E32" s="12"/>
      <c r="F32" s="12"/>
      <c r="G32" s="12"/>
      <c r="H32" s="52"/>
    </row>
    <row r="33" spans="1:8" x14ac:dyDescent="0.2">
      <c r="A33" s="13">
        <f t="shared" si="0"/>
        <v>23</v>
      </c>
      <c r="B33" s="12" t="s">
        <v>39</v>
      </c>
      <c r="C33" s="13" t="s">
        <v>21</v>
      </c>
      <c r="D33" s="58">
        <f>IF(D31&gt;3%,D31-3%,0)</f>
        <v>0</v>
      </c>
      <c r="E33" s="58"/>
      <c r="F33" s="58">
        <f>IF(F31&gt;3%,F31-3%,0)</f>
        <v>0</v>
      </c>
      <c r="G33" s="58">
        <f>IF(G31&gt;3%,G31-3%,0)</f>
        <v>6.2063836716968857E-2</v>
      </c>
      <c r="H33" s="52"/>
    </row>
    <row r="34" spans="1:8" x14ac:dyDescent="0.2">
      <c r="A34" s="13">
        <f t="shared" si="0"/>
        <v>24</v>
      </c>
      <c r="B34" s="12"/>
      <c r="C34" s="13"/>
      <c r="D34" s="12"/>
      <c r="E34" s="12"/>
      <c r="F34" s="12"/>
      <c r="G34" s="12"/>
      <c r="H34" s="52"/>
    </row>
    <row r="35" spans="1:8" x14ac:dyDescent="0.2">
      <c r="A35" s="13">
        <f t="shared" si="0"/>
        <v>25</v>
      </c>
      <c r="B35" s="12" t="s">
        <v>40</v>
      </c>
      <c r="C35" s="13" t="s">
        <v>21</v>
      </c>
      <c r="D35" s="55">
        <f>ROUND(IF(D23&lt;=0,0,(IF(D25&lt;0,D33*D15,(D33*(D23/D27))*D15))),6)</f>
        <v>0</v>
      </c>
      <c r="E35" s="55"/>
      <c r="F35" s="55">
        <f>ROUND(IF(F23&lt;=0,0,(IF(F25&lt;0,F33*F15,(F33*(F23/F27))*F15))),6)</f>
        <v>0</v>
      </c>
      <c r="G35" s="55">
        <f>ROUND(IF(G23&lt;=0,0,(IF(G25&lt;0,G33*G15,(G33*(G23/G27))*G15))),6)</f>
        <v>4.2700000000000002E-4</v>
      </c>
      <c r="H35" s="48"/>
    </row>
    <row r="36" spans="1:8" x14ac:dyDescent="0.2">
      <c r="A36" s="13">
        <f t="shared" si="0"/>
        <v>26</v>
      </c>
      <c r="B36" s="6"/>
      <c r="C36" s="6"/>
      <c r="D36" s="59"/>
      <c r="E36" s="59"/>
      <c r="F36" s="59"/>
      <c r="G36" s="59"/>
      <c r="H36" s="52"/>
    </row>
    <row r="37" spans="1:8" x14ac:dyDescent="0.2">
      <c r="A37" s="13">
        <f t="shared" si="0"/>
        <v>27</v>
      </c>
      <c r="B37" s="12" t="s">
        <v>41</v>
      </c>
      <c r="C37" s="13" t="s">
        <v>21</v>
      </c>
      <c r="D37" s="55">
        <f t="shared" ref="D37:F37" si="6">ROUND(IF(D25&lt;=0,0,(IF(D23&lt;0,D33*D15,(D33*(D25/D27))*D15))),6)</f>
        <v>0</v>
      </c>
      <c r="E37" s="55"/>
      <c r="F37" s="55">
        <f t="shared" si="6"/>
        <v>0</v>
      </c>
      <c r="G37" s="55">
        <f>ROUND(IF(G25&lt;=0,0,(IF(G23&lt;0,G33*G15,(G33*(G25/G27))*G15))),6)</f>
        <v>7.1699999999999997E-4</v>
      </c>
    </row>
    <row r="38" spans="1:8" x14ac:dyDescent="0.2">
      <c r="A38" s="13">
        <f t="shared" si="0"/>
        <v>28</v>
      </c>
      <c r="B38" s="6"/>
      <c r="C38" s="6"/>
      <c r="D38" s="60"/>
      <c r="E38" s="60"/>
      <c r="F38" s="60"/>
      <c r="G38" s="60"/>
    </row>
    <row r="39" spans="1:8" x14ac:dyDescent="0.2">
      <c r="A39" s="13">
        <f t="shared" si="0"/>
        <v>29</v>
      </c>
      <c r="B39" s="12" t="s">
        <v>42</v>
      </c>
      <c r="C39" s="13" t="str">
        <f>"("&amp;A23&amp;") - ("&amp;A35&amp;")"</f>
        <v>(13) - (25)</v>
      </c>
      <c r="D39" s="52">
        <f>D23-D35</f>
        <v>2.1940000000000002E-3</v>
      </c>
      <c r="E39" s="52"/>
      <c r="F39" s="52">
        <f>F23-F35</f>
        <v>2.1940000000000002E-3</v>
      </c>
      <c r="G39" s="52">
        <f>G23-G35</f>
        <v>1.7670000000000001E-3</v>
      </c>
    </row>
    <row r="40" spans="1:8" x14ac:dyDescent="0.2">
      <c r="A40" s="13">
        <f t="shared" si="0"/>
        <v>30</v>
      </c>
      <c r="B40" s="12"/>
      <c r="C40" s="13"/>
      <c r="D40" s="52"/>
      <c r="E40" s="52"/>
      <c r="F40" s="52"/>
      <c r="G40" s="52"/>
    </row>
    <row r="41" spans="1:8" x14ac:dyDescent="0.2">
      <c r="A41" s="13">
        <f t="shared" si="0"/>
        <v>31</v>
      </c>
      <c r="B41" s="12" t="s">
        <v>43</v>
      </c>
      <c r="C41" s="13" t="str">
        <f>"("&amp;A25&amp;") - ("&amp;A37&amp;")"</f>
        <v>(15) - (27)</v>
      </c>
      <c r="D41" s="52">
        <f>D25-D37</f>
        <v>3.591E-3</v>
      </c>
      <c r="E41" s="52"/>
      <c r="F41" s="52">
        <f>F25-F37</f>
        <v>-9.2999999999999997E-5</v>
      </c>
      <c r="G41" s="52">
        <f>G25-G37</f>
        <v>2.967E-3</v>
      </c>
    </row>
    <row r="42" spans="1:8" x14ac:dyDescent="0.2">
      <c r="A42" s="13">
        <f t="shared" si="0"/>
        <v>32</v>
      </c>
      <c r="B42" s="48"/>
      <c r="C42" s="48"/>
      <c r="D42" s="48"/>
      <c r="F42" s="48"/>
      <c r="G42" s="48"/>
    </row>
    <row r="43" spans="1:8" x14ac:dyDescent="0.2">
      <c r="A43" s="13">
        <f t="shared" si="0"/>
        <v>33</v>
      </c>
      <c r="B43" s="12" t="s">
        <v>44</v>
      </c>
      <c r="C43" s="13" t="str">
        <f>"("&amp;A39&amp;") + ("&amp;A41&amp;")"</f>
        <v>(29) + (31)</v>
      </c>
      <c r="D43" s="52">
        <f>SUM(D39,D41)</f>
        <v>5.7850000000000002E-3</v>
      </c>
      <c r="E43" s="52"/>
      <c r="F43" s="52">
        <f>SUM(F39,F41)</f>
        <v>2.101E-3</v>
      </c>
      <c r="G43" s="52">
        <f>SUM(G39,G41)</f>
        <v>4.7340000000000004E-3</v>
      </c>
    </row>
    <row r="45" spans="1:8" x14ac:dyDescent="0.2">
      <c r="B45" s="12" t="s">
        <v>480</v>
      </c>
    </row>
    <row r="46" spans="1:8" x14ac:dyDescent="0.2">
      <c r="B46" s="12" t="s">
        <v>493</v>
      </c>
    </row>
    <row r="47" spans="1:8" x14ac:dyDescent="0.2">
      <c r="B47" s="12"/>
    </row>
  </sheetData>
  <mergeCells count="4">
    <mergeCell ref="A1:G1"/>
    <mergeCell ref="A2:G2"/>
    <mergeCell ref="A3:G3"/>
    <mergeCell ref="A4:G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J50"/>
  <sheetViews>
    <sheetView zoomScaleNormal="100" workbookViewId="0">
      <selection activeCell="D13" sqref="D13"/>
    </sheetView>
  </sheetViews>
  <sheetFormatPr defaultColWidth="8.85546875" defaultRowHeight="11.25" x14ac:dyDescent="0.2"/>
  <cols>
    <col min="1" max="1" width="3.85546875" style="47" bestFit="1" customWidth="1"/>
    <col min="2" max="2" width="53" style="47" bestFit="1" customWidth="1"/>
    <col min="3" max="3" width="9" style="47" bestFit="1" customWidth="1"/>
    <col min="4" max="5" width="12" style="47" bestFit="1" customWidth="1"/>
    <col min="6" max="6" width="8.85546875" style="47"/>
    <col min="7" max="10" width="9.140625" style="47" customWidth="1"/>
    <col min="11" max="16384" width="8.85546875" style="47"/>
  </cols>
  <sheetData>
    <row r="1" spans="1:6" x14ac:dyDescent="0.2">
      <c r="A1" s="551" t="s">
        <v>0</v>
      </c>
      <c r="B1" s="551"/>
      <c r="C1" s="551"/>
      <c r="D1" s="551"/>
      <c r="E1" s="551"/>
      <c r="F1" s="48"/>
    </row>
    <row r="2" spans="1:6" x14ac:dyDescent="0.2">
      <c r="A2" s="552" t="str">
        <f>'Delivery Rate Change Calc'!A2:H2</f>
        <v>2020 Electric Decoupling Filing</v>
      </c>
      <c r="B2" s="552"/>
      <c r="C2" s="552"/>
      <c r="D2" s="552"/>
      <c r="E2" s="552"/>
      <c r="F2" s="48"/>
    </row>
    <row r="3" spans="1:6" x14ac:dyDescent="0.2">
      <c r="A3" s="551" t="s">
        <v>163</v>
      </c>
      <c r="B3" s="551"/>
      <c r="C3" s="551"/>
      <c r="D3" s="551"/>
      <c r="E3" s="551"/>
      <c r="F3" s="48"/>
    </row>
    <row r="4" spans="1:6" x14ac:dyDescent="0.2">
      <c r="A4" s="552" t="str">
        <f>'Delivery Rate Change Calc'!A4:H4</f>
        <v>Proposed Effective May 1, 2020</v>
      </c>
      <c r="B4" s="552"/>
      <c r="C4" s="552"/>
      <c r="D4" s="552"/>
      <c r="E4" s="552"/>
      <c r="F4" s="48"/>
    </row>
    <row r="5" spans="1:6" x14ac:dyDescent="0.2">
      <c r="A5" s="9"/>
      <c r="B5" s="9"/>
      <c r="C5" s="9"/>
      <c r="D5" s="9"/>
      <c r="E5" s="9"/>
      <c r="F5" s="48"/>
    </row>
    <row r="6" spans="1:6" x14ac:dyDescent="0.2">
      <c r="A6" s="6"/>
      <c r="B6" s="6"/>
      <c r="C6" s="6"/>
      <c r="D6" s="6"/>
      <c r="E6" s="6"/>
      <c r="F6" s="48"/>
    </row>
    <row r="7" spans="1:6" x14ac:dyDescent="0.2">
      <c r="A7" s="8" t="s">
        <v>2</v>
      </c>
      <c r="B7" s="6"/>
      <c r="C7" s="6"/>
      <c r="D7" s="9" t="s">
        <v>4</v>
      </c>
      <c r="E7" s="9" t="s">
        <v>4</v>
      </c>
      <c r="F7" s="48"/>
    </row>
    <row r="8" spans="1:6" x14ac:dyDescent="0.2">
      <c r="A8" s="10" t="s">
        <v>5</v>
      </c>
      <c r="B8" s="49"/>
      <c r="C8" s="10" t="s">
        <v>6</v>
      </c>
      <c r="D8" s="10" t="s">
        <v>24</v>
      </c>
      <c r="E8" s="10" t="s">
        <v>25</v>
      </c>
      <c r="F8" s="48"/>
    </row>
    <row r="9" spans="1:6" x14ac:dyDescent="0.2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48"/>
    </row>
    <row r="10" spans="1:6" x14ac:dyDescent="0.2">
      <c r="A10" s="13"/>
      <c r="B10" s="14"/>
      <c r="C10" s="13"/>
      <c r="D10" s="13"/>
      <c r="E10" s="13"/>
      <c r="F10" s="48"/>
    </row>
    <row r="11" spans="1:6" x14ac:dyDescent="0.2">
      <c r="A11" s="13">
        <v>1</v>
      </c>
      <c r="B11" s="12" t="s">
        <v>482</v>
      </c>
      <c r="C11" s="13" t="s">
        <v>15</v>
      </c>
      <c r="D11" s="50">
        <f>'Impacts Sch 142'!AC16+'Impacts Sch 142'!AC17</f>
        <v>161545258.34733653</v>
      </c>
      <c r="E11" s="50">
        <f>'Impacts Sch 142'!AC21+'Impacts Sch 142'!AC22</f>
        <v>105854203.08983454</v>
      </c>
      <c r="F11" s="48"/>
    </row>
    <row r="12" spans="1:6" x14ac:dyDescent="0.2">
      <c r="A12" s="13">
        <f t="shared" ref="A12:A47" si="0">A11+1</f>
        <v>2</v>
      </c>
      <c r="B12" s="12"/>
      <c r="C12" s="13"/>
      <c r="D12" s="44"/>
      <c r="E12" s="44"/>
      <c r="F12" s="48"/>
    </row>
    <row r="13" spans="1:6" x14ac:dyDescent="0.2">
      <c r="A13" s="13">
        <f t="shared" si="0"/>
        <v>3</v>
      </c>
      <c r="B13" s="12" t="s">
        <v>547</v>
      </c>
      <c r="C13" s="13" t="s">
        <v>15</v>
      </c>
      <c r="D13" s="227">
        <v>4646437.5835954873</v>
      </c>
      <c r="E13" s="227">
        <v>3166759.5869435421</v>
      </c>
      <c r="F13" s="48"/>
    </row>
    <row r="14" spans="1:6" x14ac:dyDescent="0.2">
      <c r="A14" s="13">
        <f t="shared" si="0"/>
        <v>4</v>
      </c>
      <c r="B14" s="12"/>
      <c r="C14" s="13"/>
      <c r="D14" s="44"/>
      <c r="E14" s="44"/>
      <c r="F14" s="48"/>
    </row>
    <row r="15" spans="1:6" x14ac:dyDescent="0.2">
      <c r="A15" s="13">
        <f t="shared" si="0"/>
        <v>5</v>
      </c>
      <c r="B15" s="12" t="s">
        <v>483</v>
      </c>
      <c r="C15" s="13" t="s">
        <v>15</v>
      </c>
      <c r="D15" s="61">
        <f>'2019 Norm Total Usage'!N21</f>
        <v>1872864231.1221025</v>
      </c>
      <c r="E15" s="61">
        <f>'2019 Norm Total Usage'!N25</f>
        <v>1265503564.1299558</v>
      </c>
      <c r="F15" s="48"/>
    </row>
    <row r="16" spans="1:6" x14ac:dyDescent="0.2">
      <c r="A16" s="13">
        <f t="shared" si="0"/>
        <v>6</v>
      </c>
      <c r="B16" s="12"/>
      <c r="C16" s="13"/>
      <c r="D16" s="12"/>
      <c r="E16" s="12"/>
      <c r="F16" s="48"/>
    </row>
    <row r="17" spans="1:6" x14ac:dyDescent="0.2">
      <c r="A17" s="13">
        <f t="shared" si="0"/>
        <v>7</v>
      </c>
      <c r="B17" s="12" t="s">
        <v>45</v>
      </c>
      <c r="C17" s="13" t="str">
        <f>"("&amp;A11&amp;") / ("&amp;A13&amp;")"</f>
        <v>(1) / (3)</v>
      </c>
      <c r="D17" s="62">
        <f>ROUND(D11/D13,2)</f>
        <v>34.770000000000003</v>
      </c>
      <c r="E17" s="62">
        <f>ROUND(E11/E13,2)</f>
        <v>33.43</v>
      </c>
      <c r="F17" s="48"/>
    </row>
    <row r="18" spans="1:6" x14ac:dyDescent="0.2">
      <c r="A18" s="13">
        <f t="shared" si="0"/>
        <v>8</v>
      </c>
      <c r="B18" s="12"/>
      <c r="C18" s="13"/>
      <c r="D18" s="12"/>
      <c r="E18" s="12"/>
      <c r="F18" s="48"/>
    </row>
    <row r="19" spans="1:6" x14ac:dyDescent="0.2">
      <c r="A19" s="13">
        <f t="shared" si="0"/>
        <v>9</v>
      </c>
      <c r="B19" s="12" t="s">
        <v>29</v>
      </c>
      <c r="C19" s="13" t="str">
        <f>"("&amp;A11&amp;") / ("&amp;A15&amp;")"</f>
        <v>(1) / (5)</v>
      </c>
      <c r="D19" s="52">
        <f>ROUND(D11/D15,6)</f>
        <v>8.6255999999999999E-2</v>
      </c>
      <c r="E19" s="52">
        <f>ROUND(E11/E15,6)</f>
        <v>8.3645999999999998E-2</v>
      </c>
      <c r="F19" s="48"/>
    </row>
    <row r="20" spans="1:6" x14ac:dyDescent="0.2">
      <c r="A20" s="13">
        <f t="shared" si="0"/>
        <v>10</v>
      </c>
      <c r="B20" s="12"/>
      <c r="C20" s="13"/>
      <c r="D20" s="53"/>
      <c r="E20" s="53"/>
      <c r="F20" s="48"/>
    </row>
    <row r="21" spans="1:6" x14ac:dyDescent="0.2">
      <c r="A21" s="13">
        <f t="shared" si="0"/>
        <v>11</v>
      </c>
      <c r="B21" s="12" t="s">
        <v>46</v>
      </c>
      <c r="C21" s="13" t="s">
        <v>31</v>
      </c>
      <c r="D21" s="305">
        <v>0.37</v>
      </c>
      <c r="E21" s="305">
        <v>0.16</v>
      </c>
      <c r="F21" s="48"/>
    </row>
    <row r="22" spans="1:6" x14ac:dyDescent="0.2">
      <c r="A22" s="13">
        <f t="shared" si="0"/>
        <v>12</v>
      </c>
      <c r="B22" s="12"/>
      <c r="C22" s="13"/>
      <c r="D22" s="22"/>
      <c r="E22" s="22"/>
      <c r="F22" s="48"/>
    </row>
    <row r="23" spans="1:6" x14ac:dyDescent="0.2">
      <c r="A23" s="13">
        <f t="shared" si="0"/>
        <v>13</v>
      </c>
      <c r="B23" s="12" t="s">
        <v>47</v>
      </c>
      <c r="C23" s="13" t="s">
        <v>31</v>
      </c>
      <c r="D23" s="64">
        <v>-1.27E-4</v>
      </c>
      <c r="E23" s="64">
        <v>-2.5399999999999999E-4</v>
      </c>
      <c r="F23" s="48"/>
    </row>
    <row r="24" spans="1:6" x14ac:dyDescent="0.2">
      <c r="A24" s="13">
        <f t="shared" si="0"/>
        <v>14</v>
      </c>
      <c r="B24" s="12"/>
      <c r="C24" s="13"/>
      <c r="D24" s="54"/>
      <c r="E24" s="54"/>
      <c r="F24" s="48"/>
    </row>
    <row r="25" spans="1:6" x14ac:dyDescent="0.2">
      <c r="A25" s="13">
        <f t="shared" si="0"/>
        <v>15</v>
      </c>
      <c r="B25" s="12" t="s">
        <v>48</v>
      </c>
      <c r="C25" s="13" t="s">
        <v>15</v>
      </c>
      <c r="D25" s="22">
        <f>'Delivery Rate Change Calc 26&amp;31'!D24</f>
        <v>0.23</v>
      </c>
      <c r="E25" s="22">
        <f>'Delivery Rate Change Calc 26&amp;31'!E24</f>
        <v>0.38</v>
      </c>
      <c r="F25" s="48"/>
    </row>
    <row r="26" spans="1:6" x14ac:dyDescent="0.2">
      <c r="A26" s="13">
        <f t="shared" si="0"/>
        <v>16</v>
      </c>
      <c r="B26" s="12"/>
      <c r="C26" s="13"/>
      <c r="D26" s="12"/>
      <c r="E26" s="12"/>
      <c r="F26" s="48"/>
    </row>
    <row r="27" spans="1:6" x14ac:dyDescent="0.2">
      <c r="A27" s="13">
        <f t="shared" si="0"/>
        <v>17</v>
      </c>
      <c r="B27" s="12" t="s">
        <v>49</v>
      </c>
      <c r="C27" s="13" t="s">
        <v>15</v>
      </c>
      <c r="D27" s="64">
        <f>'FPC Rate Change Calc'!I24</f>
        <v>1.3799999999999999E-4</v>
      </c>
      <c r="E27" s="64">
        <f>'FPC Rate Change Calc'!J24</f>
        <v>8.2200000000000003E-4</v>
      </c>
      <c r="F27" s="48"/>
    </row>
    <row r="28" spans="1:6" x14ac:dyDescent="0.2">
      <c r="A28" s="13">
        <f t="shared" si="0"/>
        <v>18</v>
      </c>
      <c r="B28" s="12"/>
      <c r="C28" s="13"/>
      <c r="D28" s="12"/>
      <c r="E28" s="12"/>
      <c r="F28" s="48"/>
    </row>
    <row r="29" spans="1:6" x14ac:dyDescent="0.2">
      <c r="A29" s="13">
        <f t="shared" si="0"/>
        <v>19</v>
      </c>
      <c r="B29" s="12" t="s">
        <v>50</v>
      </c>
      <c r="C29" s="13" t="str">
        <f>"("&amp;A25&amp;") - ("&amp;A21&amp;")"</f>
        <v>(15) - (11)</v>
      </c>
      <c r="D29" s="62">
        <f>D25-D21</f>
        <v>-0.13999999999999999</v>
      </c>
      <c r="E29" s="62">
        <f>E25-E21</f>
        <v>0.22</v>
      </c>
      <c r="F29" s="48"/>
    </row>
    <row r="30" spans="1:6" x14ac:dyDescent="0.2">
      <c r="A30" s="13">
        <f t="shared" si="0"/>
        <v>20</v>
      </c>
      <c r="B30" s="12"/>
      <c r="C30" s="13"/>
      <c r="D30" s="62"/>
      <c r="E30" s="62"/>
      <c r="F30" s="48"/>
    </row>
    <row r="31" spans="1:6" x14ac:dyDescent="0.2">
      <c r="A31" s="13">
        <f t="shared" si="0"/>
        <v>21</v>
      </c>
      <c r="B31" s="12" t="s">
        <v>51</v>
      </c>
      <c r="C31" s="13" t="str">
        <f>"("&amp;A27&amp;") - ("&amp;A23&amp;")"</f>
        <v>(17) - (13)</v>
      </c>
      <c r="D31" s="52">
        <f>D27-D23</f>
        <v>2.6499999999999999E-4</v>
      </c>
      <c r="E31" s="52">
        <f>E27-E23</f>
        <v>1.0760000000000001E-3</v>
      </c>
      <c r="F31" s="48"/>
    </row>
    <row r="32" spans="1:6" x14ac:dyDescent="0.2">
      <c r="A32" s="13">
        <f t="shared" si="0"/>
        <v>22</v>
      </c>
      <c r="B32" s="12"/>
      <c r="C32" s="13"/>
      <c r="D32" s="12"/>
      <c r="E32" s="12"/>
      <c r="F32" s="48"/>
    </row>
    <row r="33" spans="1:10" x14ac:dyDescent="0.2">
      <c r="A33" s="13">
        <f t="shared" si="0"/>
        <v>23</v>
      </c>
      <c r="B33" s="12" t="s">
        <v>52</v>
      </c>
      <c r="C33" s="13" t="str">
        <f>"("&amp;A29&amp;") / ("&amp;A17&amp;")"</f>
        <v>(19) / (7)</v>
      </c>
      <c r="D33" s="57">
        <f>D29/D17</f>
        <v>-4.0264595916019545E-3</v>
      </c>
      <c r="E33" s="57">
        <f>E29/E17</f>
        <v>6.5809153454980561E-3</v>
      </c>
      <c r="F33" s="48"/>
      <c r="G33" s="65"/>
    </row>
    <row r="34" spans="1:10" x14ac:dyDescent="0.2">
      <c r="A34" s="13">
        <f t="shared" si="0"/>
        <v>24</v>
      </c>
      <c r="B34" s="12"/>
      <c r="C34" s="13"/>
      <c r="D34" s="12"/>
      <c r="E34" s="12"/>
      <c r="F34" s="48"/>
    </row>
    <row r="35" spans="1:10" x14ac:dyDescent="0.2">
      <c r="A35" s="13">
        <f t="shared" si="0"/>
        <v>25</v>
      </c>
      <c r="B35" s="12" t="s">
        <v>53</v>
      </c>
      <c r="C35" s="13" t="str">
        <f>"("&amp;A31&amp;") / ("&amp;A19&amp;")"</f>
        <v>(21) / (9)</v>
      </c>
      <c r="D35" s="57">
        <f>D31/D19</f>
        <v>3.0722500463735854E-3</v>
      </c>
      <c r="E35" s="57">
        <f>E31/E19</f>
        <v>1.2863735265284653E-2</v>
      </c>
      <c r="F35" s="48"/>
      <c r="G35" s="65"/>
    </row>
    <row r="36" spans="1:10" x14ac:dyDescent="0.2">
      <c r="A36" s="13">
        <f t="shared" si="0"/>
        <v>26</v>
      </c>
      <c r="B36" s="12"/>
      <c r="C36" s="13"/>
      <c r="D36" s="12"/>
      <c r="E36" s="12"/>
      <c r="F36" s="48"/>
    </row>
    <row r="37" spans="1:10" x14ac:dyDescent="0.2">
      <c r="A37" s="13">
        <f t="shared" si="0"/>
        <v>27</v>
      </c>
      <c r="B37" s="12" t="s">
        <v>54</v>
      </c>
      <c r="C37" s="13" t="str">
        <f>"("&amp;A33&amp;") + ("&amp;A35&amp;")"</f>
        <v>(23) + (25)</v>
      </c>
      <c r="D37" s="57">
        <f>SUM(D33:D35)</f>
        <v>-9.542095452283691E-4</v>
      </c>
      <c r="E37" s="57">
        <f>SUM(E33:E35)</f>
        <v>1.944465061078271E-2</v>
      </c>
      <c r="F37" s="48"/>
    </row>
    <row r="38" spans="1:10" x14ac:dyDescent="0.2">
      <c r="A38" s="13">
        <f t="shared" si="0"/>
        <v>28</v>
      </c>
      <c r="B38" s="12"/>
      <c r="C38" s="13"/>
      <c r="D38" s="12"/>
      <c r="E38" s="12"/>
      <c r="F38" s="48"/>
    </row>
    <row r="39" spans="1:10" x14ac:dyDescent="0.2">
      <c r="A39" s="13">
        <f t="shared" si="0"/>
        <v>29</v>
      </c>
      <c r="B39" s="12" t="s">
        <v>39</v>
      </c>
      <c r="C39" s="13" t="s">
        <v>21</v>
      </c>
      <c r="D39" s="58">
        <f>IF(D37&gt;3%,D37-3%,0)</f>
        <v>0</v>
      </c>
      <c r="E39" s="58">
        <f>IF(E37&gt;3%,E37-3%,0)</f>
        <v>0</v>
      </c>
      <c r="F39" s="48"/>
    </row>
    <row r="40" spans="1:10" x14ac:dyDescent="0.2">
      <c r="A40" s="13">
        <f t="shared" si="0"/>
        <v>30</v>
      </c>
      <c r="B40" s="12"/>
      <c r="C40" s="13"/>
      <c r="D40" s="12"/>
      <c r="E40" s="12"/>
      <c r="F40" s="48"/>
    </row>
    <row r="41" spans="1:10" x14ac:dyDescent="0.2">
      <c r="A41" s="13">
        <f t="shared" si="0"/>
        <v>31</v>
      </c>
      <c r="B41" s="12" t="s">
        <v>55</v>
      </c>
      <c r="C41" s="13" t="s">
        <v>21</v>
      </c>
      <c r="D41" s="66">
        <f>ROUND(IF(D25&lt;=0,0,(IF(D27&lt;0,D39*D17,(D39*(D33/D37))*D17))),2)</f>
        <v>0</v>
      </c>
      <c r="E41" s="66">
        <f>ROUND(IF(E25&lt;=0,0,(IF(E27&lt;0,E39*E17,(E39*(E33/E37))*E17))),2)</f>
        <v>0</v>
      </c>
      <c r="F41" s="48"/>
      <c r="G41" s="67"/>
      <c r="H41" s="67"/>
      <c r="I41" s="68"/>
      <c r="J41" s="67"/>
    </row>
    <row r="42" spans="1:10" x14ac:dyDescent="0.2">
      <c r="A42" s="13">
        <f t="shared" si="0"/>
        <v>32</v>
      </c>
      <c r="B42" s="6"/>
      <c r="C42" s="6"/>
      <c r="D42" s="69"/>
      <c r="E42" s="69"/>
      <c r="F42" s="48"/>
    </row>
    <row r="43" spans="1:10" x14ac:dyDescent="0.2">
      <c r="A43" s="13">
        <f t="shared" si="0"/>
        <v>33</v>
      </c>
      <c r="B43" s="12" t="s">
        <v>41</v>
      </c>
      <c r="C43" s="13" t="s">
        <v>21</v>
      </c>
      <c r="D43" s="55">
        <f>ROUND(IF(D27&lt;=0,0,(IF(D25&lt;0,D39*D19,(D39*(D35/D37))*D19))),6)</f>
        <v>0</v>
      </c>
      <c r="E43" s="55">
        <f>ROUND(IF(E27&lt;=0,0,(IF(E25&lt;0,E39*E19,(E39*(E35/E37))*E19))),6)</f>
        <v>0</v>
      </c>
      <c r="F43" s="48"/>
      <c r="G43" s="70"/>
      <c r="H43" s="70"/>
      <c r="I43" s="68"/>
      <c r="J43" s="70"/>
    </row>
    <row r="44" spans="1:10" x14ac:dyDescent="0.2">
      <c r="A44" s="13">
        <f t="shared" si="0"/>
        <v>34</v>
      </c>
      <c r="B44" s="6"/>
      <c r="C44" s="6"/>
      <c r="D44" s="60"/>
      <c r="E44" s="60"/>
      <c r="F44" s="48"/>
    </row>
    <row r="45" spans="1:10" x14ac:dyDescent="0.2">
      <c r="A45" s="13">
        <f t="shared" si="0"/>
        <v>35</v>
      </c>
      <c r="B45" s="12" t="s">
        <v>56</v>
      </c>
      <c r="C45" s="13" t="str">
        <f>"("&amp;A25&amp;") - ("&amp;A41&amp;")"</f>
        <v>(15) - (31)</v>
      </c>
      <c r="D45" s="62">
        <f>D25-D41</f>
        <v>0.23</v>
      </c>
      <c r="E45" s="62">
        <f>E25-E41</f>
        <v>0.38</v>
      </c>
      <c r="F45" s="48"/>
    </row>
    <row r="46" spans="1:10" x14ac:dyDescent="0.2">
      <c r="A46" s="13">
        <f t="shared" si="0"/>
        <v>36</v>
      </c>
      <c r="B46" s="12"/>
      <c r="C46" s="13"/>
      <c r="D46" s="62"/>
      <c r="E46" s="62"/>
      <c r="F46" s="48"/>
    </row>
    <row r="47" spans="1:10" x14ac:dyDescent="0.2">
      <c r="A47" s="13">
        <f t="shared" si="0"/>
        <v>37</v>
      </c>
      <c r="B47" s="12" t="s">
        <v>57</v>
      </c>
      <c r="C47" s="13" t="str">
        <f>"("&amp;A27&amp;") - ("&amp;A43&amp;")"</f>
        <v>(17) - (33)</v>
      </c>
      <c r="D47" s="52">
        <f>D27-D43</f>
        <v>1.3799999999999999E-4</v>
      </c>
      <c r="E47" s="52">
        <f>E27-E43</f>
        <v>8.2200000000000003E-4</v>
      </c>
      <c r="F47" s="48"/>
    </row>
    <row r="49" spans="4:4" x14ac:dyDescent="0.2">
      <c r="D49" s="71"/>
    </row>
    <row r="50" spans="4:4" x14ac:dyDescent="0.2">
      <c r="D50" s="71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U31"/>
  <sheetViews>
    <sheetView workbookViewId="0">
      <selection activeCell="M8" sqref="M8"/>
    </sheetView>
  </sheetViews>
  <sheetFormatPr defaultColWidth="9.140625" defaultRowHeight="11.25" x14ac:dyDescent="0.2"/>
  <cols>
    <col min="1" max="1" width="4.5703125" style="87" customWidth="1"/>
    <col min="2" max="2" width="23.28515625" style="87" bestFit="1" customWidth="1"/>
    <col min="3" max="3" width="13.5703125" style="87" customWidth="1"/>
    <col min="4" max="4" width="10.42578125" style="87" customWidth="1"/>
    <col min="5" max="5" width="0.7109375" style="87" customWidth="1"/>
    <col min="6" max="6" width="4.140625" style="87" customWidth="1"/>
    <col min="7" max="7" width="33" style="87" bestFit="1" customWidth="1"/>
    <col min="8" max="8" width="8.42578125" style="87" bestFit="1" customWidth="1"/>
    <col min="9" max="11" width="11.5703125" style="87" bestFit="1" customWidth="1"/>
    <col min="12" max="12" width="12.5703125" style="87" customWidth="1"/>
    <col min="13" max="13" width="9.85546875" style="87" bestFit="1" customWidth="1"/>
    <col min="14" max="15" width="10.7109375" style="87" bestFit="1" customWidth="1"/>
    <col min="16" max="16" width="9.28515625" style="87" bestFit="1" customWidth="1"/>
    <col min="17" max="16384" width="9.140625" style="87"/>
  </cols>
  <sheetData>
    <row r="1" spans="1:21" ht="15" x14ac:dyDescent="0.25">
      <c r="A1" s="554" t="s">
        <v>0</v>
      </c>
      <c r="B1" s="554"/>
      <c r="C1" s="554"/>
      <c r="D1" s="554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4"/>
      <c r="Q1" s="4"/>
      <c r="R1" s="4"/>
      <c r="S1" s="4"/>
      <c r="T1" s="4"/>
      <c r="U1" s="4"/>
    </row>
    <row r="2" spans="1:21" ht="15" x14ac:dyDescent="0.25">
      <c r="A2" s="554" t="s">
        <v>1</v>
      </c>
      <c r="B2" s="554"/>
      <c r="C2" s="554"/>
      <c r="D2" s="554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4"/>
      <c r="Q2" s="4"/>
      <c r="R2" s="4"/>
      <c r="S2" s="4"/>
      <c r="T2" s="4"/>
      <c r="U2" s="4"/>
    </row>
    <row r="3" spans="1:21" ht="15" x14ac:dyDescent="0.25">
      <c r="A3" s="554" t="s">
        <v>392</v>
      </c>
      <c r="B3" s="554"/>
      <c r="C3" s="554"/>
      <c r="D3" s="554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4"/>
      <c r="Q3" s="4"/>
      <c r="R3" s="4"/>
      <c r="S3" s="4"/>
      <c r="T3" s="4"/>
      <c r="U3" s="4"/>
    </row>
    <row r="4" spans="1:21" ht="15" x14ac:dyDescent="0.25">
      <c r="A4" s="559" t="str">
        <f>'Delivery Rate Change Calc'!A4:H4</f>
        <v>Proposed Effective May 1, 2020</v>
      </c>
      <c r="B4" s="559"/>
      <c r="C4" s="559"/>
      <c r="D4" s="559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4"/>
      <c r="Q4" s="4"/>
      <c r="R4" s="4"/>
      <c r="S4" s="4"/>
      <c r="T4" s="4"/>
      <c r="U4" s="4"/>
    </row>
    <row r="5" spans="1:2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9"/>
      <c r="L6" s="9"/>
      <c r="M6" s="9"/>
      <c r="N6" s="12"/>
      <c r="O6" s="12"/>
    </row>
    <row r="7" spans="1:21" x14ac:dyDescent="0.2">
      <c r="A7" s="88" t="s">
        <v>2</v>
      </c>
      <c r="B7" s="12"/>
      <c r="C7" s="12"/>
      <c r="D7" s="308"/>
      <c r="E7" s="308"/>
      <c r="F7" s="88" t="s">
        <v>2</v>
      </c>
      <c r="G7" s="12"/>
      <c r="H7" s="12"/>
      <c r="I7" s="12"/>
      <c r="J7" s="9" t="s">
        <v>3</v>
      </c>
      <c r="K7" s="9" t="s">
        <v>4</v>
      </c>
      <c r="L7" s="9" t="s">
        <v>4</v>
      </c>
      <c r="M7" s="9" t="s">
        <v>3</v>
      </c>
      <c r="N7" s="9" t="s">
        <v>4</v>
      </c>
      <c r="O7" s="9" t="s">
        <v>4</v>
      </c>
      <c r="P7" s="9" t="s">
        <v>4</v>
      </c>
    </row>
    <row r="8" spans="1:21" ht="22.5" x14ac:dyDescent="0.2">
      <c r="A8" s="309" t="s">
        <v>5</v>
      </c>
      <c r="B8" s="310"/>
      <c r="C8" s="309" t="s">
        <v>79</v>
      </c>
      <c r="D8" s="311" t="s">
        <v>387</v>
      </c>
      <c r="E8" s="311"/>
      <c r="F8" s="89" t="s">
        <v>5</v>
      </c>
      <c r="G8" s="49"/>
      <c r="H8" s="89" t="s">
        <v>6</v>
      </c>
      <c r="I8" s="89" t="s">
        <v>79</v>
      </c>
      <c r="J8" s="10">
        <v>7</v>
      </c>
      <c r="K8" s="10" t="s">
        <v>7</v>
      </c>
      <c r="L8" s="365" t="s">
        <v>8</v>
      </c>
      <c r="M8" s="10" t="s">
        <v>401</v>
      </c>
      <c r="N8" s="10" t="s">
        <v>24</v>
      </c>
      <c r="O8" s="10" t="s">
        <v>25</v>
      </c>
      <c r="P8" s="10" t="s">
        <v>160</v>
      </c>
    </row>
    <row r="9" spans="1:21" x14ac:dyDescent="0.2">
      <c r="A9" s="12"/>
      <c r="B9" s="13" t="s">
        <v>9</v>
      </c>
      <c r="C9" s="13" t="s">
        <v>10</v>
      </c>
      <c r="D9" s="13" t="s">
        <v>11</v>
      </c>
      <c r="E9" s="13"/>
      <c r="F9" s="12"/>
      <c r="G9" s="13" t="s">
        <v>12</v>
      </c>
      <c r="H9" s="13" t="s">
        <v>13</v>
      </c>
      <c r="I9" s="13" t="s">
        <v>14</v>
      </c>
      <c r="J9" s="13" t="s">
        <v>67</v>
      </c>
      <c r="K9" s="13" t="s">
        <v>68</v>
      </c>
      <c r="L9" s="13" t="s">
        <v>69</v>
      </c>
      <c r="M9" s="13" t="s">
        <v>70</v>
      </c>
      <c r="N9" s="13" t="s">
        <v>398</v>
      </c>
      <c r="O9" s="13" t="s">
        <v>399</v>
      </c>
      <c r="P9" s="13" t="s">
        <v>400</v>
      </c>
    </row>
    <row r="10" spans="1:21" x14ac:dyDescent="0.2">
      <c r="A10" s="13">
        <v>1</v>
      </c>
      <c r="B10" s="14"/>
      <c r="C10" s="13"/>
      <c r="D10" s="13"/>
      <c r="E10" s="13"/>
      <c r="F10" s="13">
        <v>1</v>
      </c>
      <c r="G10" s="14"/>
      <c r="H10" s="13"/>
      <c r="I10" s="13"/>
      <c r="J10" s="13"/>
      <c r="K10" s="13"/>
      <c r="L10" s="13"/>
      <c r="M10" s="13"/>
      <c r="N10" s="13"/>
      <c r="O10" s="13"/>
    </row>
    <row r="11" spans="1:21" x14ac:dyDescent="0.2">
      <c r="A11" s="13">
        <f>A10+1</f>
        <v>2</v>
      </c>
      <c r="B11" s="112" t="s">
        <v>84</v>
      </c>
      <c r="C11" s="312">
        <f>'2019 Electric Earnings Test'!L19</f>
        <v>0</v>
      </c>
      <c r="D11" s="13"/>
      <c r="E11" s="13"/>
      <c r="F11" s="13">
        <f>F10+1</f>
        <v>2</v>
      </c>
      <c r="G11" s="90" t="s">
        <v>86</v>
      </c>
      <c r="H11" s="13"/>
      <c r="I11" s="13"/>
      <c r="J11" s="13"/>
      <c r="K11" s="13"/>
      <c r="L11" s="13"/>
      <c r="M11" s="13"/>
      <c r="N11" s="13"/>
      <c r="O11" s="13"/>
    </row>
    <row r="12" spans="1:21" x14ac:dyDescent="0.2">
      <c r="A12" s="13">
        <f t="shared" ref="A12:A28" si="0">A11+1</f>
        <v>3</v>
      </c>
      <c r="B12" s="14"/>
      <c r="C12" s="13"/>
      <c r="D12" s="13"/>
      <c r="E12" s="13"/>
      <c r="F12" s="13">
        <f t="shared" ref="F12:F28" si="1">F11+1</f>
        <v>3</v>
      </c>
      <c r="G12" s="12" t="s">
        <v>85</v>
      </c>
      <c r="H12" s="91" t="s">
        <v>15</v>
      </c>
      <c r="I12" s="92">
        <f>SUM(J12:P12)</f>
        <v>732355710</v>
      </c>
      <c r="J12" s="50">
        <f>'2019 Elec Margin Calc'!C29</f>
        <v>433378206</v>
      </c>
      <c r="K12" s="50">
        <f>'2019 Elec Margin Calc'!C30</f>
        <v>103090909</v>
      </c>
      <c r="L12" s="50">
        <f>'2019 Elec Margin Calc'!C31</f>
        <v>109888319</v>
      </c>
      <c r="M12" s="50">
        <f>'2019 Elec Margin Calc'!C32</f>
        <v>4642488</v>
      </c>
      <c r="N12" s="50">
        <f>'2019 Elec Margin Calc'!C33</f>
        <v>46550538</v>
      </c>
      <c r="O12" s="50">
        <f>'2019 Elec Margin Calc'!C34</f>
        <v>34805250</v>
      </c>
      <c r="P12" s="50">
        <f>'2019 Elec Margin Calc'!C35</f>
        <v>0</v>
      </c>
    </row>
    <row r="13" spans="1:21" x14ac:dyDescent="0.2">
      <c r="A13" s="13">
        <f t="shared" si="0"/>
        <v>4</v>
      </c>
      <c r="B13" s="90" t="s">
        <v>388</v>
      </c>
      <c r="C13" s="13"/>
      <c r="D13" s="13"/>
      <c r="E13" s="13"/>
      <c r="F13" s="13">
        <f t="shared" si="1"/>
        <v>4</v>
      </c>
      <c r="G13" s="12"/>
      <c r="H13" s="13"/>
      <c r="I13" s="13"/>
      <c r="J13" s="12"/>
      <c r="K13" s="12"/>
      <c r="L13" s="12"/>
      <c r="M13" s="12"/>
      <c r="N13" s="12"/>
      <c r="O13" s="12"/>
    </row>
    <row r="14" spans="1:21" x14ac:dyDescent="0.2">
      <c r="A14" s="13">
        <f t="shared" si="0"/>
        <v>5</v>
      </c>
      <c r="B14" s="112" t="s">
        <v>85</v>
      </c>
      <c r="C14" s="321">
        <f>I12</f>
        <v>732355710</v>
      </c>
      <c r="D14" s="313">
        <f>C14/C16</f>
        <v>0.57558974214227743</v>
      </c>
      <c r="E14" s="313"/>
      <c r="F14" s="13">
        <f t="shared" si="1"/>
        <v>5</v>
      </c>
      <c r="G14" s="12" t="s">
        <v>87</v>
      </c>
      <c r="H14" s="91" t="s">
        <v>88</v>
      </c>
      <c r="I14" s="93">
        <f>SUM(J14:O14)</f>
        <v>1.0000100000000001</v>
      </c>
      <c r="J14" s="58">
        <f>ROUND(J12/$I$12,5)</f>
        <v>0.59175999999999995</v>
      </c>
      <c r="K14" s="58">
        <f t="shared" ref="K14:P14" si="2">ROUND(K12/$I$12,5)</f>
        <v>0.14077000000000001</v>
      </c>
      <c r="L14" s="58">
        <f t="shared" si="2"/>
        <v>0.15004999999999999</v>
      </c>
      <c r="M14" s="58">
        <f t="shared" si="2"/>
        <v>6.3400000000000001E-3</v>
      </c>
      <c r="N14" s="58">
        <f t="shared" si="2"/>
        <v>6.3560000000000005E-2</v>
      </c>
      <c r="O14" s="58">
        <f t="shared" si="2"/>
        <v>4.7530000000000003E-2</v>
      </c>
      <c r="P14" s="58">
        <f t="shared" si="2"/>
        <v>0</v>
      </c>
    </row>
    <row r="15" spans="1:21" x14ac:dyDescent="0.2">
      <c r="A15" s="13">
        <f t="shared" si="0"/>
        <v>6</v>
      </c>
      <c r="B15" s="112" t="s">
        <v>389</v>
      </c>
      <c r="C15" s="388">
        <f>I22</f>
        <v>540001415.88319945</v>
      </c>
      <c r="D15" s="314">
        <f>C15/C16</f>
        <v>0.42441025785772257</v>
      </c>
      <c r="E15" s="318"/>
      <c r="F15" s="13">
        <f t="shared" si="1"/>
        <v>6</v>
      </c>
      <c r="G15" s="12"/>
      <c r="H15" s="91"/>
      <c r="I15" s="91"/>
      <c r="J15" s="21"/>
      <c r="K15" s="21"/>
      <c r="L15" s="21"/>
      <c r="M15" s="21"/>
      <c r="N15" s="21"/>
      <c r="O15" s="21"/>
    </row>
    <row r="16" spans="1:21" x14ac:dyDescent="0.2">
      <c r="A16" s="13">
        <f t="shared" si="0"/>
        <v>7</v>
      </c>
      <c r="B16" s="112" t="s">
        <v>390</v>
      </c>
      <c r="C16" s="315">
        <f>SUM(C14:C15)</f>
        <v>1272357125.8831995</v>
      </c>
      <c r="D16" s="313">
        <f>SUM(D14:D15)</f>
        <v>1</v>
      </c>
      <c r="E16" s="313"/>
      <c r="F16" s="13">
        <f t="shared" si="1"/>
        <v>7</v>
      </c>
      <c r="G16" s="12" t="s">
        <v>84</v>
      </c>
      <c r="H16" s="13" t="s">
        <v>15</v>
      </c>
      <c r="I16" s="321">
        <f>C19</f>
        <v>0</v>
      </c>
      <c r="J16" s="21"/>
      <c r="K16" s="21"/>
      <c r="L16" s="21"/>
      <c r="M16" s="21"/>
      <c r="N16" s="21"/>
      <c r="O16" s="21"/>
    </row>
    <row r="17" spans="1:16" x14ac:dyDescent="0.2">
      <c r="A17" s="13">
        <f t="shared" si="0"/>
        <v>8</v>
      </c>
      <c r="B17" s="112"/>
      <c r="C17" s="315"/>
      <c r="D17" s="313"/>
      <c r="E17" s="313"/>
      <c r="F17" s="13">
        <f t="shared" si="1"/>
        <v>8</v>
      </c>
      <c r="G17" s="12"/>
      <c r="H17" s="91"/>
      <c r="I17" s="91"/>
      <c r="J17" s="12"/>
      <c r="K17" s="12"/>
      <c r="L17" s="12"/>
      <c r="M17" s="12"/>
      <c r="N17" s="12"/>
      <c r="O17" s="12"/>
    </row>
    <row r="18" spans="1:16" x14ac:dyDescent="0.2">
      <c r="A18" s="13">
        <f t="shared" si="0"/>
        <v>9</v>
      </c>
      <c r="B18" s="90" t="s">
        <v>391</v>
      </c>
      <c r="C18" s="13"/>
      <c r="D18" s="13"/>
      <c r="E18" s="13"/>
      <c r="F18" s="13">
        <f t="shared" si="1"/>
        <v>9</v>
      </c>
      <c r="G18" s="12" t="s">
        <v>89</v>
      </c>
      <c r="H18" s="91" t="s">
        <v>90</v>
      </c>
      <c r="I18" s="92">
        <f>SUM(J18:O18)</f>
        <v>0</v>
      </c>
      <c r="J18" s="92">
        <f>IF($I$16&gt;0,$I$16*J14,0)</f>
        <v>0</v>
      </c>
      <c r="K18" s="92">
        <f t="shared" ref="K18:P18" si="3">IF($I$16&gt;0,$I$16*K14,0)</f>
        <v>0</v>
      </c>
      <c r="L18" s="92">
        <f t="shared" si="3"/>
        <v>0</v>
      </c>
      <c r="M18" s="92">
        <f t="shared" si="3"/>
        <v>0</v>
      </c>
      <c r="N18" s="92">
        <f t="shared" si="3"/>
        <v>0</v>
      </c>
      <c r="O18" s="92">
        <f t="shared" si="3"/>
        <v>0</v>
      </c>
      <c r="P18" s="92">
        <f t="shared" si="3"/>
        <v>0</v>
      </c>
    </row>
    <row r="19" spans="1:16" x14ac:dyDescent="0.2">
      <c r="A19" s="13">
        <f t="shared" si="0"/>
        <v>10</v>
      </c>
      <c r="B19" s="112" t="s">
        <v>85</v>
      </c>
      <c r="C19" s="316">
        <f>C11*D14</f>
        <v>0</v>
      </c>
      <c r="D19" s="313"/>
      <c r="E19" s="313"/>
      <c r="F19" s="13">
        <f t="shared" si="1"/>
        <v>10</v>
      </c>
      <c r="G19" s="12"/>
      <c r="H19" s="12"/>
      <c r="I19" s="12"/>
      <c r="J19" s="12"/>
      <c r="K19" s="12"/>
      <c r="L19" s="12"/>
      <c r="M19" s="12"/>
      <c r="N19" s="12"/>
      <c r="O19" s="12"/>
    </row>
    <row r="20" spans="1:16" x14ac:dyDescent="0.2">
      <c r="A20" s="13">
        <f t="shared" si="0"/>
        <v>11</v>
      </c>
      <c r="B20" s="112" t="s">
        <v>389</v>
      </c>
      <c r="C20" s="317">
        <f>C11*D15</f>
        <v>0</v>
      </c>
      <c r="D20" s="318"/>
      <c r="E20" s="318"/>
      <c r="F20" s="13">
        <f t="shared" si="1"/>
        <v>11</v>
      </c>
      <c r="G20" s="14"/>
      <c r="H20" s="13"/>
      <c r="I20" s="13"/>
      <c r="J20" s="13"/>
      <c r="K20" s="13"/>
      <c r="L20" s="13"/>
      <c r="M20" s="13"/>
      <c r="N20" s="13"/>
      <c r="O20" s="13"/>
    </row>
    <row r="21" spans="1:16" x14ac:dyDescent="0.2">
      <c r="A21" s="13">
        <f t="shared" si="0"/>
        <v>12</v>
      </c>
      <c r="B21" s="112" t="s">
        <v>390</v>
      </c>
      <c r="C21" s="316">
        <f>SUM(C19:C20)</f>
        <v>0</v>
      </c>
      <c r="D21" s="313"/>
      <c r="E21" s="313"/>
      <c r="F21" s="13">
        <f t="shared" si="1"/>
        <v>12</v>
      </c>
      <c r="G21" s="90" t="s">
        <v>396</v>
      </c>
      <c r="H21" s="13"/>
      <c r="I21" s="13"/>
      <c r="J21" s="13"/>
      <c r="K21" s="13"/>
      <c r="L21" s="13"/>
      <c r="M21" s="13"/>
      <c r="N21" s="13"/>
      <c r="O21" s="13"/>
    </row>
    <row r="22" spans="1:16" x14ac:dyDescent="0.2">
      <c r="A22" s="13">
        <f t="shared" si="0"/>
        <v>13</v>
      </c>
      <c r="B22" s="14"/>
      <c r="C22" s="13"/>
      <c r="D22" s="13"/>
      <c r="E22" s="13"/>
      <c r="F22" s="13">
        <f t="shared" si="1"/>
        <v>13</v>
      </c>
      <c r="G22" s="12" t="s">
        <v>397</v>
      </c>
      <c r="H22" s="91" t="s">
        <v>15</v>
      </c>
      <c r="I22" s="92">
        <f>SUM(J22:P22)</f>
        <v>540001415.88319945</v>
      </c>
      <c r="J22" s="50">
        <f>'2019 Elec Margin Calc'!G29</f>
        <v>303131071.42586261</v>
      </c>
      <c r="K22" s="50">
        <f>'2019 Elec Margin Calc'!G30</f>
        <v>74333348.827193618</v>
      </c>
      <c r="L22" s="50">
        <f>'2019 Elec Margin Calc'!G31</f>
        <v>77532169.15873608</v>
      </c>
      <c r="M22" s="50">
        <f>'2019 Elec Margin Calc'!G32</f>
        <v>4385542.8024254199</v>
      </c>
      <c r="N22" s="50">
        <f>'2019 Elec Margin Calc'!G33</f>
        <v>48549141.432276778</v>
      </c>
      <c r="O22" s="50">
        <f>'2019 Elec Margin Calc'!G34</f>
        <v>32070142.236704931</v>
      </c>
      <c r="P22" s="50">
        <f>'2019 Elec Margin Calc'!G35</f>
        <v>0</v>
      </c>
    </row>
    <row r="23" spans="1:16" x14ac:dyDescent="0.2">
      <c r="A23" s="13">
        <f t="shared" si="0"/>
        <v>14</v>
      </c>
      <c r="F23" s="13">
        <f t="shared" si="1"/>
        <v>14</v>
      </c>
      <c r="G23" s="12"/>
      <c r="H23" s="13"/>
      <c r="I23" s="13"/>
      <c r="J23" s="12"/>
      <c r="K23" s="12"/>
      <c r="L23" s="12"/>
      <c r="M23" s="12"/>
      <c r="N23" s="12"/>
      <c r="O23" s="12"/>
    </row>
    <row r="24" spans="1:16" x14ac:dyDescent="0.2">
      <c r="A24" s="13">
        <f t="shared" si="0"/>
        <v>15</v>
      </c>
      <c r="F24" s="13">
        <f t="shared" si="1"/>
        <v>15</v>
      </c>
      <c r="G24" s="12" t="s">
        <v>87</v>
      </c>
      <c r="H24" s="91" t="s">
        <v>88</v>
      </c>
      <c r="I24" s="93">
        <f>SUM(J24:O24)</f>
        <v>0.73735000000000006</v>
      </c>
      <c r="J24" s="58">
        <f>ROUND(J22/$I$12,5)</f>
        <v>0.41391</v>
      </c>
      <c r="K24" s="58">
        <f t="shared" ref="K24:P24" si="4">ROUND(K22/$I$12,5)</f>
        <v>0.10150000000000001</v>
      </c>
      <c r="L24" s="58">
        <f t="shared" si="4"/>
        <v>0.10587000000000001</v>
      </c>
      <c r="M24" s="58">
        <f t="shared" si="4"/>
        <v>5.9899999999999997E-3</v>
      </c>
      <c r="N24" s="58">
        <f t="shared" si="4"/>
        <v>6.6290000000000002E-2</v>
      </c>
      <c r="O24" s="58">
        <f t="shared" si="4"/>
        <v>4.3790000000000003E-2</v>
      </c>
      <c r="P24" s="58">
        <f t="shared" si="4"/>
        <v>0</v>
      </c>
    </row>
    <row r="25" spans="1:16" x14ac:dyDescent="0.2">
      <c r="A25" s="13">
        <f t="shared" si="0"/>
        <v>16</v>
      </c>
      <c r="F25" s="13">
        <f t="shared" si="1"/>
        <v>16</v>
      </c>
      <c r="G25" s="12"/>
      <c r="H25" s="91"/>
      <c r="I25" s="91"/>
      <c r="J25" s="21"/>
      <c r="K25" s="21"/>
      <c r="L25" s="21"/>
      <c r="M25" s="21"/>
      <c r="N25" s="21"/>
      <c r="O25" s="21"/>
    </row>
    <row r="26" spans="1:16" x14ac:dyDescent="0.2">
      <c r="A26" s="13">
        <f t="shared" si="0"/>
        <v>17</v>
      </c>
      <c r="F26" s="13">
        <f t="shared" si="1"/>
        <v>17</v>
      </c>
      <c r="G26" s="12" t="s">
        <v>84</v>
      </c>
      <c r="H26" s="13" t="s">
        <v>15</v>
      </c>
      <c r="I26" s="321">
        <f>C20</f>
        <v>0</v>
      </c>
      <c r="J26" s="21"/>
      <c r="K26" s="21"/>
      <c r="L26" s="21"/>
      <c r="M26" s="21"/>
      <c r="N26" s="21"/>
      <c r="O26" s="21"/>
    </row>
    <row r="27" spans="1:16" x14ac:dyDescent="0.2">
      <c r="A27" s="13">
        <f t="shared" si="0"/>
        <v>18</v>
      </c>
      <c r="F27" s="13">
        <f t="shared" si="1"/>
        <v>18</v>
      </c>
      <c r="G27" s="12"/>
      <c r="H27" s="91"/>
      <c r="I27" s="91"/>
      <c r="J27" s="12"/>
      <c r="K27" s="12"/>
      <c r="L27" s="12"/>
      <c r="M27" s="12"/>
      <c r="N27" s="12"/>
      <c r="O27" s="12"/>
    </row>
    <row r="28" spans="1:16" x14ac:dyDescent="0.2">
      <c r="A28" s="13">
        <f t="shared" si="0"/>
        <v>19</v>
      </c>
      <c r="F28" s="13">
        <f t="shared" si="1"/>
        <v>19</v>
      </c>
      <c r="G28" s="12" t="s">
        <v>89</v>
      </c>
      <c r="H28" s="91" t="s">
        <v>90</v>
      </c>
      <c r="I28" s="92">
        <f>SUM(J28:O28)</f>
        <v>0</v>
      </c>
      <c r="J28" s="92">
        <f>IF($I$16&gt;0,$I$16*J24,0)</f>
        <v>0</v>
      </c>
      <c r="K28" s="92">
        <f t="shared" ref="K28:P28" si="5">IF($I$16&gt;0,$I$16*K24,0)</f>
        <v>0</v>
      </c>
      <c r="L28" s="92">
        <f t="shared" si="5"/>
        <v>0</v>
      </c>
      <c r="M28" s="92">
        <f t="shared" si="5"/>
        <v>0</v>
      </c>
      <c r="N28" s="92">
        <f t="shared" si="5"/>
        <v>0</v>
      </c>
      <c r="O28" s="92">
        <f t="shared" si="5"/>
        <v>0</v>
      </c>
      <c r="P28" s="92">
        <f t="shared" si="5"/>
        <v>0</v>
      </c>
    </row>
    <row r="31" spans="1:16" x14ac:dyDescent="0.2">
      <c r="B31" s="12"/>
      <c r="G31" s="12" t="s">
        <v>481</v>
      </c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0" orientation="landscape" blackAndWhite="1" horizontalDpi="1200" verticalDpi="1200" r:id="rId1"/>
  <headerFooter>
    <oddFooter>&amp;R&amp;F
&amp;A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  <pageSetUpPr fitToPage="1"/>
  </sheetPr>
  <dimension ref="A1"/>
  <sheetViews>
    <sheetView workbookViewId="0">
      <selection activeCell="J45" sqref="J45"/>
    </sheetView>
  </sheetViews>
  <sheetFormatPr defaultRowHeight="15" x14ac:dyDescent="0.25"/>
  <sheetData/>
  <printOptions horizontalCentered="1"/>
  <pageMargins left="0.45" right="0.45" top="0.75" bottom="0.75" header="0.3" footer="0.3"/>
  <pageSetup orientation="landscape" blackAndWhite="1" r:id="rId1"/>
  <headerFooter>
    <oddFooter>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2020-04-22T07:00:00+00:00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200298</DocketNumber>
    <DelegatedOrder xmlns="dc463f71-b30c-4ab2-9473-d307f9d35888">false</DelegatedOrder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19627A60E683F4A9F61CFC21E82F114" ma:contentTypeVersion="52" ma:contentTypeDescription="" ma:contentTypeScope="" ma:versionID="69472e093dc90667fba2ab5657bfde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A77BE-619D-414E-98C7-D056DC5FC99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A41AC00-DAD2-4D06-ABA8-3338820DE04E}"/>
</file>

<file path=customXml/itemProps3.xml><?xml version="1.0" encoding="utf-8"?>
<ds:datastoreItem xmlns:ds="http://schemas.openxmlformats.org/officeDocument/2006/customXml" ds:itemID="{65DB7519-2A8F-4D15-9BC7-DCBCC5B6EEF4}"/>
</file>

<file path=customXml/itemProps4.xml><?xml version="1.0" encoding="utf-8"?>
<ds:datastoreItem xmlns:ds="http://schemas.openxmlformats.org/officeDocument/2006/customXml" ds:itemID="{6F490347-1CE6-4A53-B5FB-70841CB959D4}"/>
</file>

<file path=customXml/itemProps5.xml><?xml version="1.0" encoding="utf-8"?>
<ds:datastoreItem xmlns:ds="http://schemas.openxmlformats.org/officeDocument/2006/customXml" ds:itemID="{DF84862D-52E5-4EFE-BEA2-9BDBC7F73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Delivery Rate Change Calc</vt:lpstr>
      <vt:lpstr>Delivery Rate Change Calc 26&amp;31</vt:lpstr>
      <vt:lpstr>FPC Rate Change Calc</vt:lpstr>
      <vt:lpstr>Summary of Rates</vt:lpstr>
      <vt:lpstr>Rate Test</vt:lpstr>
      <vt:lpstr>Rate Test SCH 40</vt:lpstr>
      <vt:lpstr>Rate Test 26&amp;31</vt:lpstr>
      <vt:lpstr>2019 Earn Test Alloc</vt:lpstr>
      <vt:lpstr>Rate Impacts--&gt;</vt:lpstr>
      <vt:lpstr>Impacts Sch 142</vt:lpstr>
      <vt:lpstr>Sch 142 Impacts</vt:lpstr>
      <vt:lpstr>Typical Residential Sch 142</vt:lpstr>
      <vt:lpstr>Balances--&gt;</vt:lpstr>
      <vt:lpstr>Delivery Deferral Balance</vt:lpstr>
      <vt:lpstr>FPC Deferral Balance</vt:lpstr>
      <vt:lpstr>Electric Account Balance</vt:lpstr>
      <vt:lpstr>Amort Estimate</vt:lpstr>
      <vt:lpstr>One-time Transfer SCH 40 to SC</vt:lpstr>
      <vt:lpstr>Work Papers--&gt;</vt:lpstr>
      <vt:lpstr>Schedule 7</vt:lpstr>
      <vt:lpstr>Schedule 8&amp;24</vt:lpstr>
      <vt:lpstr>Schedule 7A,11,25,29,35,43</vt:lpstr>
      <vt:lpstr>Schedule 12&amp;26</vt:lpstr>
      <vt:lpstr>Schedule 10&amp;31</vt:lpstr>
      <vt:lpstr>Schedule 40</vt:lpstr>
      <vt:lpstr>Schedule 46&amp;49</vt:lpstr>
      <vt:lpstr>FPC Sch 7</vt:lpstr>
      <vt:lpstr>FPC Sch 8&amp;24</vt:lpstr>
      <vt:lpstr>FPC Sch 7A,11,25,29,35,43</vt:lpstr>
      <vt:lpstr>FPC Sch 12&amp;26</vt:lpstr>
      <vt:lpstr>FPC Sch 10&amp;31</vt:lpstr>
      <vt:lpstr>FPC Sch 40</vt:lpstr>
      <vt:lpstr>FPC Sch 46&amp;49</vt:lpstr>
      <vt:lpstr>2019 Elec Margin Calc</vt:lpstr>
      <vt:lpstr>2019 Norm Total Usage</vt:lpstr>
      <vt:lpstr>2019 Average Cust Counts</vt:lpstr>
      <vt:lpstr>2017 GRC Conversion Factor</vt:lpstr>
      <vt:lpstr>F2019 Forecast</vt:lpstr>
      <vt:lpstr>2019 Electric Earnings Test</vt:lpstr>
      <vt:lpstr>SCH 40 - 2018 Billed Revenue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Puget Sound Energy</cp:lastModifiedBy>
  <cp:lastPrinted>2019-03-27T19:08:55Z</cp:lastPrinted>
  <dcterms:created xsi:type="dcterms:W3CDTF">2018-03-16T22:40:08Z</dcterms:created>
  <dcterms:modified xsi:type="dcterms:W3CDTF">2020-04-21T03:18:28Z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0x0101006E56B4D1795A2E4DB2F0B01679ED314A00419627A60E683F4A9F61CFC21E82F114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