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390" yWindow="60" windowWidth="14310" windowHeight="12060" tabRatio="911" activeTab="5"/>
  </bookViews>
  <sheets>
    <sheet name=" Electric" sheetId="1" r:id="rId1"/>
    <sheet name=" Gas" sheetId="2" r:id="rId2"/>
    <sheet name="4 Yr Avg" sheetId="4" r:id="rId3"/>
    <sheet name="Incent &amp; Related PR Tax - TY" sheetId="3" r:id="rId4"/>
    <sheet name="Report 2019" sheetId="25" r:id="rId5"/>
    <sheet name="Manual Clearing" sheetId="15" r:id="rId6"/>
    <sheet name="PR Taxes" sheetId="33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I28" i="25" l="1"/>
  <c r="K30" i="25" l="1"/>
  <c r="N28" i="25"/>
  <c r="L28" i="25"/>
  <c r="N27" i="25"/>
  <c r="L27" i="25"/>
  <c r="N26" i="25"/>
  <c r="L26" i="25"/>
  <c r="J26" i="25"/>
  <c r="J27" i="25" s="1"/>
  <c r="N25" i="25"/>
  <c r="N24" i="25"/>
  <c r="L24" i="25"/>
  <c r="N23" i="25"/>
  <c r="L23" i="25"/>
  <c r="N22" i="25"/>
  <c r="L22" i="25"/>
  <c r="N21" i="25"/>
  <c r="L21" i="25"/>
  <c r="N20" i="25"/>
  <c r="L20" i="25"/>
  <c r="N19" i="25"/>
  <c r="L19" i="25"/>
  <c r="N18" i="25"/>
  <c r="L18" i="25"/>
  <c r="J15" i="25"/>
  <c r="J16" i="25" s="1"/>
  <c r="J19" i="25" s="1"/>
  <c r="J20" i="25" s="1"/>
  <c r="J21" i="25" s="1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H30" i="25"/>
  <c r="F30" i="25"/>
  <c r="G30" i="25"/>
  <c r="M30" i="25"/>
  <c r="E30" i="25"/>
  <c r="D30" i="25"/>
  <c r="L25" i="25" l="1"/>
  <c r="C24" i="15" l="1"/>
  <c r="C22" i="15"/>
  <c r="C17" i="33" l="1"/>
  <c r="I13" i="4" l="1"/>
  <c r="G13" i="4"/>
  <c r="B16" i="3" l="1"/>
  <c r="K20" i="4"/>
  <c r="K19" i="4"/>
  <c r="K14" i="4"/>
  <c r="C24" i="33" l="1"/>
  <c r="E39" i="25" l="1"/>
  <c r="K11" i="4" s="1"/>
  <c r="E13" i="4" l="1"/>
  <c r="E15" i="4" s="1"/>
  <c r="D14" i="15"/>
  <c r="A7" i="33" l="1"/>
  <c r="D11" i="3" l="1"/>
  <c r="C11" i="3"/>
  <c r="I30" i="25" l="1"/>
  <c r="C9" i="15"/>
  <c r="C10" i="15"/>
  <c r="C11" i="15"/>
  <c r="C12" i="15"/>
  <c r="C23" i="15" s="1"/>
  <c r="C13" i="15"/>
  <c r="C8" i="15"/>
  <c r="C26" i="15" s="1"/>
  <c r="O14" i="15"/>
  <c r="O16" i="15" s="1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D26" i="15" l="1"/>
  <c r="I17" i="33" l="1"/>
  <c r="E17" i="33"/>
  <c r="G17" i="33"/>
  <c r="B15" i="3" l="1"/>
  <c r="C29" i="15"/>
  <c r="C30" i="15" s="1"/>
  <c r="H14" i="15" l="1"/>
  <c r="H16" i="15" s="1"/>
  <c r="G14" i="15"/>
  <c r="G16" i="15" s="1"/>
  <c r="F14" i="15"/>
  <c r="F16" i="15" s="1"/>
  <c r="E14" i="15"/>
  <c r="E16" i="15" s="1"/>
  <c r="D16" i="15"/>
  <c r="A7" i="2" l="1"/>
  <c r="E22" i="15" l="1"/>
  <c r="E23" i="15"/>
  <c r="E24" i="15"/>
  <c r="C14" i="15"/>
  <c r="C16" i="15" s="1"/>
  <c r="N11" i="4"/>
  <c r="C25" i="15" l="1"/>
  <c r="C30" i="25"/>
  <c r="C15" i="3"/>
  <c r="K13" i="4" l="1"/>
  <c r="K15" i="4" s="1"/>
  <c r="N12" i="4" l="1"/>
  <c r="D25" i="15" l="1"/>
  <c r="E25" i="15" s="1"/>
  <c r="G15" i="4" l="1"/>
  <c r="G21" i="4" s="1"/>
  <c r="I15" i="4"/>
  <c r="I21" i="4" s="1"/>
  <c r="E22" i="4"/>
  <c r="A5" i="3"/>
  <c r="G22" i="4" l="1"/>
  <c r="G23" i="4" s="1"/>
  <c r="G24" i="4" s="1"/>
  <c r="I22" i="4"/>
  <c r="E21" i="4"/>
  <c r="E23" i="4" s="1"/>
  <c r="E24" i="4" s="1"/>
  <c r="I23" i="4"/>
  <c r="I24" i="4" s="1"/>
  <c r="A4" i="4"/>
  <c r="A6" i="2" l="1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K21" i="4" l="1"/>
  <c r="M21" i="4" s="1"/>
  <c r="N15" i="4" l="1"/>
  <c r="N18" i="4" s="1"/>
  <c r="N21" i="4"/>
  <c r="E16" i="33" s="1"/>
  <c r="E18" i="33" s="1"/>
  <c r="C16" i="3" l="1"/>
  <c r="D15" i="3"/>
  <c r="B13" i="4"/>
  <c r="B15" i="4" s="1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K22" i="4" l="1"/>
  <c r="M22" i="4" s="1"/>
  <c r="N22" i="4" s="1"/>
  <c r="C17" i="3"/>
  <c r="D16" i="3"/>
  <c r="D17" i="3" s="1"/>
  <c r="D21" i="3" s="1"/>
  <c r="B17" i="3"/>
  <c r="N23" i="4" l="1"/>
  <c r="I16" i="33"/>
  <c r="I18" i="33" s="1"/>
  <c r="C12" i="2"/>
  <c r="G16" i="33"/>
  <c r="G18" i="33" s="1"/>
  <c r="C14" i="2" s="1"/>
  <c r="K23" i="4"/>
  <c r="K24" i="4" s="1"/>
  <c r="M23" i="4" l="1"/>
  <c r="D12" i="2"/>
  <c r="D14" i="2" s="1"/>
  <c r="D12" i="1" l="1"/>
  <c r="E12" i="2"/>
  <c r="C15" i="2" l="1"/>
  <c r="E14" i="2"/>
  <c r="E15" i="2" s="1"/>
  <c r="D15" i="2"/>
  <c r="E17" i="2" l="1"/>
  <c r="E19" i="2" l="1"/>
  <c r="C27" i="15"/>
  <c r="E27" i="15"/>
  <c r="H22" i="15"/>
  <c r="H25" i="15" l="1"/>
  <c r="H27" i="15" s="1"/>
  <c r="C19" i="3"/>
  <c r="C21" i="3" s="1"/>
  <c r="B19" i="3" l="1"/>
  <c r="B21" i="3" l="1"/>
  <c r="C12" i="1"/>
  <c r="C16" i="33"/>
  <c r="C18" i="33" s="1"/>
  <c r="C14" i="1" s="1"/>
  <c r="C15" i="1" l="1"/>
  <c r="D14" i="1"/>
  <c r="D15" i="1" s="1"/>
  <c r="E12" i="1"/>
  <c r="E14" i="1" l="1"/>
  <c r="E15" i="1" s="1"/>
  <c r="E17" i="1" s="1"/>
  <c r="E19" i="1" s="1"/>
</calcChain>
</file>

<file path=xl/sharedStrings.xml><?xml version="1.0" encoding="utf-8"?>
<sst xmlns="http://schemas.openxmlformats.org/spreadsheetml/2006/main" count="197" uniqueCount="142">
  <si>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</si>
  <si>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</si>
  <si>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</si>
  <si>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</si>
  <si>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</si>
  <si>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</si>
  <si>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</si>
  <si>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</si>
  <si>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</si>
  <si>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</si>
  <si>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</si>
  <si>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</si>
  <si>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</si>
  <si>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</si>
  <si>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</si>
  <si>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</si>
  <si>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</si>
  <si>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</si>
  <si>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</si>
  <si>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</si>
  <si>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</si>
  <si>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(c)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</si>
  <si>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</si>
  <si>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</si>
  <si>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</si>
  <si>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</si>
  <si>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</si>
  <si>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</si>
  <si>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</si>
  <si>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</si>
  <si>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</si>
  <si>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</si>
  <si>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</si>
  <si>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</si>
  <si>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</si>
  <si>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</si>
  <si>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</si>
  <si>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</si>
  <si>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</si>
  <si>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</si>
  <si>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</si>
  <si>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</si>
  <si>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</si>
  <si>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</si>
  <si>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</si>
  <si>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</si>
  <si>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</si>
  <si>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</si>
  <si>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</si>
  <si>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</si>
  <si>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</si>
  <si>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</si>
  <si>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</si>
  <si>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</si>
  <si>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</si>
  <si>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</si>
  <si>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</si>
  <si>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</si>
  <si>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</si>
  <si>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</si>
  <si>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</si>
  <si>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</si>
  <si>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</si>
  <si>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</si>
  <si>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</si>
  <si>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</si>
  <si>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</si>
  <si>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</si>
  <si>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</si>
  <si>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</si>
  <si>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</si>
  <si>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</si>
  <si>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</si>
  <si>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</si>
  <si>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</si>
  <si>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</si>
  <si>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</si>
  <si>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</si>
  <si>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</si>
  <si>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</si>
  <si>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</si>
  <si>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</si>
  <si>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>Using Historical Allocators</t>
  </si>
  <si>
    <t xml:space="preserve">Direct Labor Split % </t>
  </si>
  <si>
    <t>Ck</t>
  </si>
  <si>
    <t>(b+c+d+e)</t>
  </si>
  <si>
    <t>(d+e=h+j)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</si>
  <si>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</si>
  <si>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</si>
  <si>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</si>
  <si>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</si>
  <si>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</si>
  <si>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</si>
  <si>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</si>
  <si>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</si>
  <si>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</si>
  <si>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</si>
  <si>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Jackson Pririe</t>
  </si>
  <si>
    <t>Credit Order</t>
  </si>
  <si>
    <t>&amp; True Up</t>
  </si>
  <si>
    <t>9200649;41710062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</si>
  <si>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</si>
  <si>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</si>
  <si>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</si>
  <si>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</si>
  <si>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</si>
  <si>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</si>
  <si>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</si>
  <si>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Total 12ME June 2017</t>
  </si>
  <si>
    <t>New Orders Beginning Jan 2017</t>
  </si>
  <si>
    <t>COMMISSION BASIS REPORT</t>
  </si>
  <si>
    <t>Direct Labor Allocator</t>
  </si>
  <si>
    <t xml:space="preserve">From the Incentive Pay Overhead Analysis report </t>
  </si>
  <si>
    <t>12 Months</t>
  </si>
  <si>
    <t xml:space="preserve">  Date:                     11/21/2018</t>
  </si>
  <si>
    <t>&lt;= Removed Jackson Prairie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</si>
  <si>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</si>
  <si>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</si>
  <si>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</si>
  <si>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</si>
  <si>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</si>
  <si>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</si>
  <si>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</si>
  <si>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</si>
  <si>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</si>
  <si>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</si>
  <si>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1412 - Incentive Clearing - Common</t>
  </si>
  <si>
    <t>9800 - Incentive Clearing - Electric</t>
  </si>
  <si>
    <t>9800 - Incentive Clearing - Gas</t>
  </si>
  <si>
    <t>9800 - Incentive Clearing - Common</t>
  </si>
  <si>
    <t>Incentive / Merit Payouts From 2015 To 2018</t>
  </si>
  <si>
    <t>FICA</t>
  </si>
  <si>
    <t>FUTA</t>
  </si>
  <si>
    <t>SUTA (PSE)</t>
  </si>
  <si>
    <t>Subtotal</t>
  </si>
  <si>
    <t>Incentive payout 3/2020</t>
  </si>
  <si>
    <t>FOR THE TWELVE MONTHS ENDED DECEMBER 31, 2019</t>
  </si>
  <si>
    <t xml:space="preserve">2019 Incentive Pay Overhead Analysis  </t>
  </si>
  <si>
    <t>December, 2018</t>
  </si>
  <si>
    <t>N/A</t>
  </si>
  <si>
    <t xml:space="preserve">&lt;=  Actual Incentive </t>
  </si>
  <si>
    <t>&lt;= 2019 Total Incentive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</si>
</sst>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#,##0.00_-;#,##0.00\-;&quot; &quot;"/>
    <numFmt numFmtId="173" formatCode="#,##0_-;#,##0\-;&quot; 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 val="singleAccounting"/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305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167" fontId="8" fillId="0" borderId="0" xfId="0" applyNumberFormat="1" applyFont="1" applyFill="1"/>
    <xf numFmtId="37" fontId="9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Continuous" vertical="center"/>
    </xf>
    <xf numFmtId="6" fontId="10" fillId="0" borderId="0" xfId="0" applyNumberFormat="1" applyFont="1" applyAlignment="1">
      <alignment vertical="center"/>
    </xf>
    <xf numFmtId="167" fontId="8" fillId="0" borderId="0" xfId="0" applyNumberFormat="1" applyFont="1" applyFill="1" applyBorder="1"/>
    <xf numFmtId="37" fontId="9" fillId="0" borderId="0" xfId="0" applyNumberFormat="1" applyFont="1" applyFill="1" applyBorder="1"/>
    <xf numFmtId="167" fontId="9" fillId="0" borderId="3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10" fontId="9" fillId="0" borderId="4" xfId="0" applyNumberFormat="1" applyFont="1" applyFill="1" applyBorder="1"/>
    <xf numFmtId="49" fontId="9" fillId="0" borderId="5" xfId="0" applyNumberFormat="1" applyFont="1" applyFill="1" applyBorder="1" applyAlignment="1">
      <alignment horizontal="center"/>
    </xf>
    <xf numFmtId="10" fontId="8" fillId="0" borderId="0" xfId="0" applyNumberFormat="1" applyFont="1" applyFill="1" applyBorder="1"/>
    <xf numFmtId="167" fontId="9" fillId="0" borderId="6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9" fillId="0" borderId="8" xfId="0" applyNumberFormat="1" applyFont="1" applyFill="1" applyBorder="1"/>
    <xf numFmtId="49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11" fillId="0" borderId="9" xfId="0" applyNumberFormat="1" applyFont="1" applyFill="1" applyBorder="1"/>
    <xf numFmtId="0" fontId="11" fillId="0" borderId="9" xfId="0" applyNumberFormat="1" applyFont="1" applyFill="1" applyBorder="1" applyAlignment="1">
      <alignment horizontal="center"/>
    </xf>
    <xf numFmtId="10" fontId="11" fillId="0" borderId="9" xfId="0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right"/>
    </xf>
    <xf numFmtId="42" fontId="8" fillId="0" borderId="0" xfId="0" applyNumberFormat="1" applyFont="1" applyFill="1" applyBorder="1"/>
    <xf numFmtId="42" fontId="8" fillId="0" borderId="7" xfId="0" applyNumberFormat="1" applyFont="1" applyFill="1" applyBorder="1"/>
    <xf numFmtId="164" fontId="12" fillId="0" borderId="0" xfId="0" applyNumberFormat="1" applyFont="1" applyFill="1"/>
    <xf numFmtId="37" fontId="8" fillId="0" borderId="11" xfId="0" applyNumberFormat="1" applyFont="1" applyFill="1" applyBorder="1"/>
    <xf numFmtId="37" fontId="8" fillId="0" borderId="0" xfId="0" applyNumberFormat="1" applyFont="1" applyFill="1" applyBorder="1"/>
    <xf numFmtId="42" fontId="8" fillId="0" borderId="0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37" fontId="8" fillId="0" borderId="1" xfId="0" applyNumberFormat="1" applyFont="1" applyFill="1" applyBorder="1"/>
    <xf numFmtId="167" fontId="8" fillId="0" borderId="6" xfId="0" applyNumberFormat="1" applyFont="1" applyFill="1" applyBorder="1"/>
    <xf numFmtId="37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3" fillId="0" borderId="0" xfId="0" applyNumberFormat="1" applyFont="1" applyFill="1" applyBorder="1"/>
    <xf numFmtId="37" fontId="11" fillId="0" borderId="7" xfId="0" applyNumberFormat="1" applyFont="1" applyFill="1" applyBorder="1" applyAlignment="1">
      <alignment horizontal="center"/>
    </xf>
    <xf numFmtId="37" fontId="8" fillId="0" borderId="7" xfId="0" applyNumberFormat="1" applyFont="1" applyFill="1" applyBorder="1"/>
    <xf numFmtId="168" fontId="9" fillId="0" borderId="13" xfId="0" applyNumberFormat="1" applyFont="1" applyFill="1" applyBorder="1"/>
    <xf numFmtId="2" fontId="8" fillId="0" borderId="0" xfId="0" applyNumberFormat="1" applyFont="1" applyFill="1"/>
    <xf numFmtId="0" fontId="8" fillId="0" borderId="7" xfId="0" applyFont="1" applyFill="1" applyBorder="1"/>
    <xf numFmtId="0" fontId="8" fillId="0" borderId="6" xfId="0" applyFont="1" applyFill="1" applyBorder="1"/>
    <xf numFmtId="167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/>
    <xf numFmtId="37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0" borderId="0" xfId="0" applyFill="1"/>
    <xf numFmtId="44" fontId="0" fillId="0" borderId="0" xfId="0" applyNumberFormat="1"/>
    <xf numFmtId="0" fontId="0" fillId="0" borderId="26" xfId="0" applyFill="1" applyBorder="1"/>
    <xf numFmtId="0" fontId="13" fillId="0" borderId="26" xfId="0" applyFont="1" applyFill="1" applyBorder="1" applyAlignment="1">
      <alignment horizontal="center"/>
    </xf>
    <xf numFmtId="14" fontId="0" fillId="0" borderId="0" xfId="0" applyNumberFormat="1"/>
    <xf numFmtId="44" fontId="8" fillId="0" borderId="0" xfId="0" applyNumberFormat="1" applyFont="1" applyFill="1"/>
    <xf numFmtId="6" fontId="6" fillId="0" borderId="0" xfId="0" applyNumberFormat="1" applyFont="1" applyFill="1" applyProtection="1">
      <protection locked="0"/>
    </xf>
    <xf numFmtId="0" fontId="0" fillId="0" borderId="0" xfId="0"/>
    <xf numFmtId="168" fontId="8" fillId="0" borderId="0" xfId="0" applyNumberFormat="1" applyFont="1"/>
    <xf numFmtId="168" fontId="18" fillId="0" borderId="0" xfId="0" applyNumberFormat="1" applyFont="1" applyFill="1"/>
    <xf numFmtId="170" fontId="8" fillId="0" borderId="0" xfId="0" applyNumberFormat="1" applyFont="1" applyFill="1"/>
    <xf numFmtId="170" fontId="8" fillId="0" borderId="0" xfId="0" applyNumberFormat="1" applyFont="1" applyFill="1" applyBorder="1"/>
    <xf numFmtId="10" fontId="8" fillId="0" borderId="0" xfId="0" applyNumberFormat="1" applyFont="1"/>
    <xf numFmtId="17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30" fillId="0" borderId="0" xfId="0" applyFont="1" applyFill="1"/>
    <xf numFmtId="10" fontId="26" fillId="0" borderId="0" xfId="0" applyNumberFormat="1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10" fontId="26" fillId="0" borderId="0" xfId="0" applyNumberFormat="1" applyFont="1" applyFill="1"/>
    <xf numFmtId="6" fontId="9" fillId="0" borderId="0" xfId="0" applyNumberFormat="1" applyFont="1" applyFill="1"/>
    <xf numFmtId="10" fontId="8" fillId="0" borderId="0" xfId="0" applyNumberFormat="1" applyFont="1" applyFill="1"/>
    <xf numFmtId="0" fontId="8" fillId="0" borderId="0" xfId="0" applyFont="1"/>
    <xf numFmtId="16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44" fontId="8" fillId="0" borderId="20" xfId="0" applyNumberFormat="1" applyFont="1" applyFill="1" applyBorder="1"/>
    <xf numFmtId="44" fontId="8" fillId="0" borderId="0" xfId="0" applyNumberFormat="1" applyFont="1" applyFill="1" applyBorder="1" applyAlignment="1">
      <alignment horizontal="center"/>
    </xf>
    <xf numFmtId="170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2" fontId="0" fillId="0" borderId="0" xfId="0" applyNumberFormat="1" applyFill="1" applyBorder="1"/>
    <xf numFmtId="0" fontId="0" fillId="0" borderId="0" xfId="0" applyFill="1" applyBorder="1"/>
    <xf numFmtId="0" fontId="33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6" fillId="0" borderId="23" xfId="0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27" xfId="0" applyFill="1" applyBorder="1"/>
    <xf numFmtId="0" fontId="0" fillId="0" borderId="23" xfId="0" applyFill="1" applyBorder="1"/>
    <xf numFmtId="172" fontId="0" fillId="0" borderId="12" xfId="0" applyNumberFormat="1" applyFill="1" applyBorder="1"/>
    <xf numFmtId="0" fontId="3" fillId="0" borderId="2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164" fontId="13" fillId="0" borderId="20" xfId="0" applyNumberFormat="1" applyFont="1" applyFill="1" applyBorder="1"/>
    <xf numFmtId="0" fontId="0" fillId="0" borderId="1" xfId="0" applyFill="1" applyBorder="1"/>
    <xf numFmtId="0" fontId="0" fillId="0" borderId="30" xfId="0" applyFill="1" applyBorder="1"/>
    <xf numFmtId="164" fontId="32" fillId="0" borderId="0" xfId="0" applyNumberFormat="1" applyFont="1" applyFill="1"/>
    <xf numFmtId="0" fontId="13" fillId="0" borderId="12" xfId="0" applyFont="1" applyFill="1" applyBorder="1" applyAlignment="1">
      <alignment horizontal="center"/>
    </xf>
    <xf numFmtId="0" fontId="0" fillId="0" borderId="12" xfId="0" applyFill="1" applyBorder="1"/>
    <xf numFmtId="0" fontId="13" fillId="0" borderId="19" xfId="0" applyFont="1" applyFill="1" applyBorder="1" applyAlignment="1">
      <alignment horizontal="centerContinuous"/>
    </xf>
    <xf numFmtId="0" fontId="13" fillId="0" borderId="24" xfId="0" applyFont="1" applyFill="1" applyBorder="1" applyAlignment="1">
      <alignment horizontal="centerContinuous"/>
    </xf>
    <xf numFmtId="4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1" fillId="0" borderId="9" xfId="0" applyNumberFormat="1" applyFont="1" applyFill="1" applyBorder="1" applyAlignment="1">
      <alignment horizontal="center"/>
    </xf>
    <xf numFmtId="0" fontId="11" fillId="0" borderId="9" xfId="0" applyNumberFormat="1" applyFont="1" applyFill="1" applyBorder="1"/>
    <xf numFmtId="167" fontId="22" fillId="0" borderId="6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42" fontId="8" fillId="0" borderId="0" xfId="0" applyNumberFormat="1" applyFont="1" applyFill="1" applyBorder="1"/>
    <xf numFmtId="164" fontId="12" fillId="0" borderId="12" xfId="0" applyNumberFormat="1" applyFont="1" applyFill="1" applyBorder="1"/>
    <xf numFmtId="42" fontId="8" fillId="0" borderId="12" xfId="0" applyNumberFormat="1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right"/>
    </xf>
    <xf numFmtId="167" fontId="25" fillId="0" borderId="6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7" fontId="13" fillId="0" borderId="0" xfId="0" applyNumberFormat="1" applyFont="1" applyFill="1" applyBorder="1"/>
    <xf numFmtId="37" fontId="13" fillId="0" borderId="1" xfId="0" applyNumberFormat="1" applyFont="1" applyFill="1" applyBorder="1"/>
    <xf numFmtId="167" fontId="28" fillId="0" borderId="14" xfId="0" applyNumberFormat="1" applyFont="1" applyFill="1" applyBorder="1" applyAlignment="1">
      <alignment horizontal="right"/>
    </xf>
    <xf numFmtId="41" fontId="27" fillId="0" borderId="15" xfId="0" applyNumberFormat="1" applyFont="1" applyFill="1" applyBorder="1"/>
    <xf numFmtId="41" fontId="8" fillId="0" borderId="15" xfId="0" applyNumberFormat="1" applyFont="1" applyFill="1" applyBorder="1"/>
    <xf numFmtId="0" fontId="14" fillId="0" borderId="0" xfId="0" applyFont="1" applyFill="1"/>
    <xf numFmtId="0" fontId="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44" fontId="8" fillId="0" borderId="0" xfId="0" applyNumberFormat="1" applyFont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16" fillId="0" borderId="2" xfId="0" applyNumberFormat="1" applyFont="1" applyFill="1" applyBorder="1" applyAlignment="1">
      <alignment horizontal="center"/>
    </xf>
    <xf numFmtId="17" fontId="16" fillId="0" borderId="2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10" fontId="13" fillId="0" borderId="1" xfId="0" applyNumberFormat="1" applyFont="1" applyFill="1" applyBorder="1" applyAlignment="1">
      <alignment horizontal="center"/>
    </xf>
    <xf numFmtId="0" fontId="13" fillId="0" borderId="17" xfId="0" applyFont="1" applyFill="1" applyBorder="1"/>
    <xf numFmtId="164" fontId="13" fillId="0" borderId="0" xfId="0" applyNumberFormat="1" applyFont="1" applyFill="1" applyBorder="1"/>
    <xf numFmtId="164" fontId="13" fillId="0" borderId="26" xfId="0" applyNumberFormat="1" applyFont="1" applyFill="1" applyBorder="1"/>
    <xf numFmtId="164" fontId="13" fillId="0" borderId="17" xfId="0" applyNumberFormat="1" applyFont="1" applyFill="1" applyBorder="1"/>
    <xf numFmtId="164" fontId="13" fillId="0" borderId="12" xfId="0" applyNumberFormat="1" applyFont="1" applyFill="1" applyBorder="1"/>
    <xf numFmtId="164" fontId="13" fillId="0" borderId="25" xfId="0" applyNumberFormat="1" applyFont="1" applyFill="1" applyBorder="1"/>
    <xf numFmtId="164" fontId="13" fillId="0" borderId="29" xfId="0" applyNumberFormat="1" applyFont="1" applyFill="1" applyBorder="1"/>
    <xf numFmtId="164" fontId="13" fillId="0" borderId="32" xfId="0" applyNumberFormat="1" applyFont="1" applyFill="1" applyBorder="1"/>
    <xf numFmtId="164" fontId="13" fillId="0" borderId="31" xfId="0" applyNumberFormat="1" applyFont="1" applyFill="1" applyBorder="1"/>
    <xf numFmtId="10" fontId="8" fillId="0" borderId="1" xfId="0" applyNumberFormat="1" applyFont="1" applyFill="1" applyBorder="1"/>
    <xf numFmtId="43" fontId="8" fillId="0" borderId="0" xfId="0" applyNumberFormat="1" applyFont="1" applyFill="1"/>
    <xf numFmtId="0" fontId="11" fillId="0" borderId="0" xfId="0" applyFont="1" applyFill="1" applyBorder="1"/>
    <xf numFmtId="10" fontId="8" fillId="0" borderId="0" xfId="0" applyNumberFormat="1" applyFont="1"/>
    <xf numFmtId="0" fontId="9" fillId="2" borderId="3" xfId="0" applyFont="1" applyFill="1" applyBorder="1"/>
    <xf numFmtId="0" fontId="8" fillId="2" borderId="4" xfId="0" applyFont="1" applyFill="1" applyBorder="1"/>
    <xf numFmtId="43" fontId="8" fillId="2" borderId="6" xfId="0" applyNumberFormat="1" applyFont="1" applyFill="1" applyBorder="1"/>
    <xf numFmtId="0" fontId="35" fillId="2" borderId="0" xfId="0" applyFont="1" applyFill="1" applyBorder="1"/>
    <xf numFmtId="43" fontId="29" fillId="2" borderId="6" xfId="0" applyNumberFormat="1" applyFont="1" applyFill="1" applyBorder="1"/>
    <xf numFmtId="43" fontId="9" fillId="2" borderId="8" xfId="0" applyNumberFormat="1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3" fontId="8" fillId="0" borderId="0" xfId="0" applyNumberFormat="1" applyFont="1"/>
    <xf numFmtId="0" fontId="34" fillId="0" borderId="0" xfId="0" applyFont="1"/>
    <xf numFmtId="0" fontId="34" fillId="0" borderId="0" xfId="0" applyFont="1" applyFill="1"/>
    <xf numFmtId="0" fontId="31" fillId="0" borderId="0" xfId="0" applyFont="1" applyFill="1" applyAlignment="1">
      <alignment horizontal="centerContinuous"/>
    </xf>
    <xf numFmtId="0" fontId="34" fillId="0" borderId="0" xfId="0" applyFont="1" applyFill="1" applyAlignment="1">
      <alignment horizontal="centerContinuous"/>
    </xf>
    <xf numFmtId="0" fontId="34" fillId="0" borderId="0" xfId="0" applyFont="1" applyFill="1" applyAlignment="1">
      <alignment horizontal="center"/>
    </xf>
    <xf numFmtId="170" fontId="23" fillId="0" borderId="0" xfId="0" applyNumberFormat="1" applyFont="1" applyFill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0" xfId="0" applyFont="1" applyFill="1" applyBorder="1"/>
    <xf numFmtId="0" fontId="31" fillId="0" borderId="1" xfId="0" applyFont="1" applyFill="1" applyBorder="1" applyAlignment="1">
      <alignment horizontal="centerContinuous"/>
    </xf>
    <xf numFmtId="42" fontId="34" fillId="0" borderId="0" xfId="0" applyNumberFormat="1" applyFont="1" applyFill="1"/>
    <xf numFmtId="168" fontId="34" fillId="0" borderId="0" xfId="0" applyNumberFormat="1" applyFont="1" applyFill="1"/>
    <xf numFmtId="0" fontId="1" fillId="0" borderId="0" xfId="0" applyFont="1" applyFill="1" applyBorder="1"/>
    <xf numFmtId="10" fontId="23" fillId="0" borderId="0" xfId="0" applyNumberFormat="1" applyFont="1" applyFill="1"/>
    <xf numFmtId="164" fontId="23" fillId="0" borderId="20" xfId="0" applyNumberFormat="1" applyFont="1" applyFill="1" applyBorder="1"/>
    <xf numFmtId="0" fontId="0" fillId="0" borderId="0" xfId="0" applyFont="1" applyFill="1" applyBorder="1"/>
    <xf numFmtId="0" fontId="34" fillId="0" borderId="0" xfId="0" applyFont="1" applyBorder="1"/>
    <xf numFmtId="42" fontId="34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42" fontId="8" fillId="0" borderId="11" xfId="0" applyNumberFormat="1" applyFont="1" applyFill="1" applyBorder="1"/>
    <xf numFmtId="10" fontId="34" fillId="0" borderId="0" xfId="0" applyNumberFormat="1" applyFont="1" applyFill="1"/>
    <xf numFmtId="0" fontId="8" fillId="0" borderId="0" xfId="4" applyFont="1" applyFill="1"/>
    <xf numFmtId="171" fontId="8" fillId="0" borderId="0" xfId="4" applyNumberFormat="1" applyFont="1" applyFill="1" applyAlignment="1">
      <alignment horizontal="left"/>
    </xf>
    <xf numFmtId="0" fontId="19" fillId="0" borderId="0" xfId="4" applyFont="1" applyFill="1" applyAlignment="1">
      <alignment horizontal="center"/>
    </xf>
    <xf numFmtId="0" fontId="8" fillId="0" borderId="0" xfId="4" quotePrefix="1" applyFont="1" applyFill="1" applyAlignment="1">
      <alignment horizontal="center"/>
    </xf>
    <xf numFmtId="0" fontId="19" fillId="0" borderId="0" xfId="4" applyFont="1" applyFill="1" applyAlignment="1">
      <alignment horizontal="center" vertical="center"/>
    </xf>
    <xf numFmtId="43" fontId="8" fillId="0" borderId="0" xfId="2" applyFont="1" applyFill="1"/>
    <xf numFmtId="170" fontId="8" fillId="0" borderId="0" xfId="1" applyNumberFormat="1" applyFont="1" applyFill="1" applyAlignment="1">
      <alignment horizontal="center"/>
    </xf>
    <xf numFmtId="43" fontId="8" fillId="0" borderId="0" xfId="4" applyNumberFormat="1" applyFont="1" applyFill="1"/>
    <xf numFmtId="39" fontId="8" fillId="0" borderId="0" xfId="3" applyNumberFormat="1" applyFont="1" applyFill="1"/>
    <xf numFmtId="43" fontId="8" fillId="0" borderId="0" xfId="3" applyNumberFormat="1" applyFont="1" applyFill="1"/>
    <xf numFmtId="43" fontId="8" fillId="0" borderId="0" xfId="4" applyNumberFormat="1" applyFont="1" applyFill="1" applyAlignment="1">
      <alignment horizontal="center" vertical="center"/>
    </xf>
    <xf numFmtId="39" fontId="8" fillId="0" borderId="0" xfId="3" applyNumberFormat="1" applyFont="1" applyFill="1" applyAlignment="1">
      <alignment horizontal="right"/>
    </xf>
    <xf numFmtId="43" fontId="8" fillId="0" borderId="0" xfId="3" applyNumberFormat="1" applyFont="1" applyFill="1" applyAlignment="1">
      <alignment horizontal="center"/>
    </xf>
    <xf numFmtId="43" fontId="8" fillId="0" borderId="0" xfId="3" applyNumberFormat="1" applyFont="1" applyFill="1" applyAlignment="1">
      <alignment horizontal="center" vertical="center"/>
    </xf>
    <xf numFmtId="44" fontId="8" fillId="0" borderId="20" xfId="3" applyNumberFormat="1" applyFont="1" applyFill="1" applyBorder="1"/>
    <xf numFmtId="43" fontId="8" fillId="0" borderId="0" xfId="2" applyFont="1" applyFill="1" applyAlignment="1">
      <alignment horizontal="center"/>
    </xf>
    <xf numFmtId="0" fontId="8" fillId="0" borderId="0" xfId="4" applyFont="1" applyFill="1" applyAlignment="1">
      <alignment horizontal="center"/>
    </xf>
    <xf numFmtId="43" fontId="8" fillId="0" borderId="0" xfId="4" applyNumberFormat="1" applyFont="1" applyFill="1" applyAlignment="1">
      <alignment horizontal="center"/>
    </xf>
    <xf numFmtId="10" fontId="8" fillId="0" borderId="0" xfId="1" applyNumberFormat="1" applyFont="1" applyFill="1"/>
    <xf numFmtId="0" fontId="35" fillId="0" borderId="0" xfId="0" applyFont="1" applyFill="1" applyBorder="1"/>
    <xf numFmtId="43" fontId="29" fillId="0" borderId="0" xfId="0" applyNumberFormat="1" applyFont="1" applyFill="1" applyBorder="1"/>
    <xf numFmtId="43" fontId="9" fillId="0" borderId="0" xfId="0" applyNumberFormat="1" applyFont="1" applyFill="1" applyBorder="1"/>
    <xf numFmtId="0" fontId="3" fillId="0" borderId="0" xfId="0" applyFont="1" applyFill="1"/>
    <xf numFmtId="164" fontId="34" fillId="0" borderId="2" xfId="0" applyNumberFormat="1" applyFont="1" applyFill="1" applyBorder="1"/>
    <xf numFmtId="43" fontId="0" fillId="0" borderId="2" xfId="0" applyNumberFormat="1" applyFill="1" applyBorder="1"/>
    <xf numFmtId="43" fontId="0" fillId="0" borderId="28" xfId="0" applyNumberFormat="1" applyFill="1" applyBorder="1"/>
    <xf numFmtId="164" fontId="34" fillId="0" borderId="28" xfId="0" applyNumberFormat="1" applyFont="1" applyFill="1" applyBorder="1"/>
    <xf numFmtId="0" fontId="21" fillId="0" borderId="0" xfId="0" applyFont="1" applyFill="1" applyAlignment="1">
      <alignment horizontal="center"/>
    </xf>
    <xf numFmtId="4" fontId="0" fillId="0" borderId="0" xfId="0" applyNumberFormat="1" applyFill="1"/>
    <xf numFmtId="0" fontId="2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8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Continuous"/>
    </xf>
    <xf numFmtId="0" fontId="31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Continuous"/>
    </xf>
    <xf numFmtId="0" fontId="31" fillId="0" borderId="21" xfId="0" applyFont="1" applyFill="1" applyBorder="1" applyAlignment="1">
      <alignment horizontal="centerContinuous"/>
    </xf>
    <xf numFmtId="0" fontId="31" fillId="0" borderId="18" xfId="0" applyFont="1" applyFill="1" applyBorder="1" applyAlignment="1">
      <alignment horizontal="centerContinuous"/>
    </xf>
    <xf numFmtId="0" fontId="31" fillId="0" borderId="22" xfId="0" applyFont="1" applyFill="1" applyBorder="1" applyAlignment="1">
      <alignment horizontal="centerContinuous"/>
    </xf>
    <xf numFmtId="10" fontId="34" fillId="0" borderId="0" xfId="0" applyNumberFormat="1" applyFont="1" applyFill="1" applyAlignment="1">
      <alignment horizontal="center"/>
    </xf>
    <xf numFmtId="10" fontId="34" fillId="0" borderId="1" xfId="0" applyNumberFormat="1" applyFont="1" applyFill="1" applyBorder="1"/>
    <xf numFmtId="43" fontId="34" fillId="0" borderId="12" xfId="0" applyNumberFormat="1" applyFont="1" applyFill="1" applyBorder="1"/>
    <xf numFmtId="43" fontId="34" fillId="0" borderId="0" xfId="0" applyNumberFormat="1" applyFont="1" applyFill="1" applyBorder="1"/>
    <xf numFmtId="43" fontId="34" fillId="0" borderId="0" xfId="0" applyNumberFormat="1" applyFont="1" applyFill="1"/>
  </cellXfs>
  <cellStyles count="5">
    <cellStyle name="Comma" xfId="2" builtinId="3"/>
    <cellStyle name="Currency" xfId="3" builtinId="4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Light16"/>
  <colors>
    <mruColors>
      <color rgb="FFFF3300"/>
      <color rgb="FFCCFF99"/>
      <color rgb="FFFFCCCC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40">
          <cell r="E40">
            <v>0.69820000000000004</v>
          </cell>
          <cell r="F40">
            <v>0.30180000000000001</v>
          </cell>
        </row>
        <row r="43">
          <cell r="G43">
            <v>0.48546088037267432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workbookViewId="0">
      <selection activeCell="C12" sqref="C12"/>
    </sheetView>
  </sheetViews>
  <sheetFormatPr defaultRowHeight="15" x14ac:dyDescent="0.25"/>
  <cols>
    <col min="1" max="1" width="5" bestFit="1" customWidth="1"/>
    <col min="2" max="2" width="38.42578125" bestFit="1" customWidth="1"/>
    <col min="3" max="3" width="12.28515625" bestFit="1" customWidth="1"/>
    <col min="4" max="4" width="14.28515625" customWidth="1"/>
    <col min="5" max="5" width="13.5703125" bestFit="1" customWidth="1"/>
    <col min="6" max="6" width="13.5703125" style="193" customWidth="1"/>
  </cols>
  <sheetData>
    <row r="1" spans="1:6" x14ac:dyDescent="0.25">
      <c r="A1" s="4"/>
      <c r="B1" s="5"/>
      <c r="C1" s="5"/>
      <c r="D1" s="5"/>
      <c r="E1" s="6"/>
      <c r="F1" s="6"/>
    </row>
    <row r="2" spans="1:6" x14ac:dyDescent="0.25">
      <c r="A2" s="7"/>
      <c r="B2" s="7"/>
      <c r="C2" s="7"/>
      <c r="D2" s="7"/>
    </row>
    <row r="3" spans="1:6" x14ac:dyDescent="0.25">
      <c r="A3" s="7"/>
      <c r="B3" s="7"/>
      <c r="C3" s="7"/>
      <c r="D3" s="7"/>
      <c r="E3" s="8"/>
      <c r="F3" s="8"/>
    </row>
    <row r="4" spans="1:6" x14ac:dyDescent="0.25">
      <c r="A4" s="9" t="s">
        <v>0</v>
      </c>
      <c r="B4" s="10"/>
      <c r="C4" s="10"/>
      <c r="D4" s="10"/>
      <c r="E4" s="10"/>
      <c r="F4" s="10"/>
    </row>
    <row r="5" spans="1:6" s="83" customFormat="1" x14ac:dyDescent="0.25">
      <c r="A5" s="10" t="s">
        <v>1</v>
      </c>
      <c r="B5" s="10"/>
      <c r="C5" s="10"/>
      <c r="D5" s="10"/>
      <c r="E5" s="135"/>
      <c r="F5" s="135"/>
    </row>
    <row r="6" spans="1:6" s="83" customFormat="1" x14ac:dyDescent="0.25">
      <c r="A6" s="195" t="s">
        <v>136</v>
      </c>
      <c r="B6" s="196"/>
      <c r="C6" s="10"/>
      <c r="D6" s="10"/>
      <c r="E6" s="11"/>
      <c r="F6" s="11"/>
    </row>
    <row r="7" spans="1:6" x14ac:dyDescent="0.25">
      <c r="A7" s="12" t="s">
        <v>110</v>
      </c>
      <c r="B7" s="13"/>
      <c r="C7" s="10"/>
      <c r="D7" s="10"/>
      <c r="E7" s="11"/>
      <c r="F7" s="11"/>
    </row>
    <row r="8" spans="1:6" x14ac:dyDescent="0.25">
      <c r="A8" s="5"/>
      <c r="B8" s="14"/>
      <c r="C8" s="15"/>
      <c r="D8" s="5"/>
      <c r="E8" s="5"/>
      <c r="F8" s="5"/>
    </row>
    <row r="9" spans="1:6" x14ac:dyDescent="0.25">
      <c r="A9" s="16" t="s">
        <v>2</v>
      </c>
      <c r="B9" s="5"/>
      <c r="C9" s="18"/>
      <c r="D9" s="17"/>
      <c r="E9" s="18"/>
      <c r="F9" s="18"/>
    </row>
    <row r="10" spans="1:6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15">
        <v>1</v>
      </c>
      <c r="B12" s="22" t="s">
        <v>8</v>
      </c>
      <c r="C12" s="184">
        <f>'Incent &amp; Related PR Tax - TY'!C21</f>
        <v>8210776.3538940828</v>
      </c>
      <c r="D12" s="184">
        <f>'4 Yr Avg'!N21</f>
        <v>8761704.6570229139</v>
      </c>
      <c r="E12" s="184">
        <f>D12-C12</f>
        <v>550928.30312883109</v>
      </c>
      <c r="F12" s="184"/>
    </row>
    <row r="13" spans="1:6" x14ac:dyDescent="0.25">
      <c r="A13" s="15">
        <f t="shared" ref="A13:A19" si="0">A12+1</f>
        <v>2</v>
      </c>
      <c r="B13" s="191"/>
      <c r="C13" s="184"/>
      <c r="D13" s="184"/>
      <c r="E13" s="184"/>
      <c r="F13" s="184"/>
    </row>
    <row r="14" spans="1:6" x14ac:dyDescent="0.25">
      <c r="A14" s="15">
        <f t="shared" si="0"/>
        <v>3</v>
      </c>
      <c r="B14" s="23" t="s">
        <v>9</v>
      </c>
      <c r="C14" s="186">
        <f>'PR Taxes'!C18</f>
        <v>726653.70731962635</v>
      </c>
      <c r="D14" s="186">
        <f>(D12/(C12/C14))</f>
        <v>775410.86214652797</v>
      </c>
      <c r="E14" s="186">
        <f>D14-C14</f>
        <v>48757.15482690162</v>
      </c>
      <c r="F14" s="246"/>
    </row>
    <row r="15" spans="1:6" x14ac:dyDescent="0.25">
      <c r="A15" s="15">
        <f t="shared" si="0"/>
        <v>4</v>
      </c>
      <c r="B15" s="23" t="s">
        <v>10</v>
      </c>
      <c r="C15" s="187">
        <f>SUM(C12:C14)</f>
        <v>8937430.0612137094</v>
      </c>
      <c r="D15" s="187">
        <f>SUM(D12:D14)</f>
        <v>9537115.5191694424</v>
      </c>
      <c r="E15" s="187">
        <f>SUM(E12:E14)</f>
        <v>599685.45795573271</v>
      </c>
      <c r="F15" s="187"/>
    </row>
    <row r="16" spans="1:6" x14ac:dyDescent="0.25">
      <c r="A16" s="15">
        <f t="shared" si="0"/>
        <v>5</v>
      </c>
      <c r="B16" s="21"/>
      <c r="C16" s="188"/>
      <c r="D16" s="188"/>
      <c r="E16" s="188"/>
      <c r="F16" s="188"/>
    </row>
    <row r="17" spans="1:6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-125933.94617070386</v>
      </c>
      <c r="F17" s="24"/>
    </row>
    <row r="18" spans="1:6" x14ac:dyDescent="0.25">
      <c r="A18" s="15">
        <f t="shared" si="0"/>
        <v>7</v>
      </c>
      <c r="B18" s="83"/>
      <c r="C18" s="83"/>
      <c r="D18" s="83"/>
      <c r="E18" s="83"/>
      <c r="F18" s="83"/>
    </row>
    <row r="19" spans="1:6" x14ac:dyDescent="0.25">
      <c r="A19" s="15">
        <f t="shared" si="0"/>
        <v>8</v>
      </c>
      <c r="B19" s="23" t="s">
        <v>12</v>
      </c>
      <c r="C19" s="26"/>
      <c r="D19" s="21"/>
      <c r="E19" s="189">
        <f>-(E15+E17)</f>
        <v>-473751.51178502885</v>
      </c>
      <c r="F19" s="247"/>
    </row>
    <row r="20" spans="1:6" x14ac:dyDescent="0.25">
      <c r="B20" s="83"/>
      <c r="C20" s="83"/>
      <c r="D20" s="83"/>
      <c r="E20" s="83"/>
      <c r="F20" s="83"/>
    </row>
    <row r="21" spans="1:6" x14ac:dyDescent="0.25">
      <c r="B21" s="83"/>
      <c r="C21" s="136"/>
      <c r="D21" s="136"/>
      <c r="E21" s="137"/>
      <c r="F21" s="137"/>
    </row>
    <row r="22" spans="1:6" x14ac:dyDescent="0.25">
      <c r="B22" s="83"/>
      <c r="C22" s="138"/>
      <c r="D22" s="83"/>
      <c r="E22" s="83"/>
      <c r="F22" s="83"/>
    </row>
    <row r="23" spans="1:6" x14ac:dyDescent="0.25">
      <c r="B23" s="83"/>
      <c r="C23" s="83"/>
      <c r="D23" s="83"/>
      <c r="E23" s="83"/>
      <c r="F23" s="83"/>
    </row>
    <row r="24" spans="1:6" x14ac:dyDescent="0.25">
      <c r="B24" s="83"/>
      <c r="C24" s="83"/>
      <c r="D24" s="83"/>
      <c r="E24" s="83"/>
      <c r="F24" s="83"/>
    </row>
    <row r="25" spans="1:6" x14ac:dyDescent="0.25">
      <c r="E25" s="90"/>
    </row>
    <row r="27" spans="1:6" x14ac:dyDescent="0.25">
      <c r="D27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6"/>
  <sheetViews>
    <sheetView workbookViewId="0">
      <selection activeCell="B23" sqref="B23"/>
    </sheetView>
  </sheetViews>
  <sheetFormatPr defaultRowHeight="15" x14ac:dyDescent="0.25"/>
  <cols>
    <col min="2" max="2" width="42.140625" customWidth="1"/>
    <col min="3" max="5" width="14.42578125" customWidth="1"/>
    <col min="6" max="6" width="11.28515625" bestFit="1" customWidth="1"/>
  </cols>
  <sheetData>
    <row r="1" spans="1:5" x14ac:dyDescent="0.25">
      <c r="A1" s="4"/>
      <c r="B1" s="5"/>
      <c r="C1" s="5"/>
      <c r="D1" s="5"/>
      <c r="E1" s="6"/>
    </row>
    <row r="2" spans="1:5" x14ac:dyDescent="0.25">
      <c r="A2" s="7"/>
      <c r="B2" s="7"/>
      <c r="C2" s="7"/>
    </row>
    <row r="3" spans="1:5" x14ac:dyDescent="0.25">
      <c r="A3" s="5"/>
      <c r="B3" s="5"/>
      <c r="C3" s="5"/>
      <c r="D3" s="83"/>
      <c r="E3" s="83"/>
    </row>
    <row r="4" spans="1:5" x14ac:dyDescent="0.25">
      <c r="A4" s="9" t="s">
        <v>0</v>
      </c>
      <c r="B4" s="10"/>
      <c r="C4" s="10"/>
      <c r="D4" s="10"/>
      <c r="E4" s="10"/>
    </row>
    <row r="5" spans="1:5" x14ac:dyDescent="0.25">
      <c r="A5" s="10" t="s">
        <v>13</v>
      </c>
      <c r="B5" s="10"/>
      <c r="C5" s="10"/>
      <c r="D5" s="10"/>
      <c r="E5" s="135"/>
    </row>
    <row r="6" spans="1:5" s="83" customFormat="1" x14ac:dyDescent="0.25">
      <c r="A6" s="10" t="str">
        <f>' Electric'!A6</f>
        <v>FOR THE TWELVE MONTHS ENDED DECEMBER 31, 2019</v>
      </c>
      <c r="B6" s="196"/>
      <c r="C6" s="10"/>
      <c r="D6" s="10"/>
      <c r="E6" s="11"/>
    </row>
    <row r="7" spans="1:5" x14ac:dyDescent="0.25">
      <c r="A7" s="10" t="str">
        <f>' Electric'!A7</f>
        <v>COMMISSION BASIS REPORT</v>
      </c>
      <c r="B7" s="10"/>
      <c r="C7" s="10"/>
      <c r="D7" s="10"/>
      <c r="E7" s="11"/>
    </row>
    <row r="8" spans="1:5" x14ac:dyDescent="0.25">
      <c r="A8" s="5"/>
      <c r="B8" s="21"/>
      <c r="C8" s="15"/>
      <c r="D8" s="5"/>
      <c r="E8" s="5"/>
    </row>
    <row r="9" spans="1:5" x14ac:dyDescent="0.25">
      <c r="A9" s="16" t="s">
        <v>2</v>
      </c>
      <c r="B9" s="5"/>
      <c r="C9" s="18"/>
      <c r="D9" s="17"/>
      <c r="E9" s="18"/>
    </row>
    <row r="10" spans="1:5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25">
      <c r="A11" s="21"/>
      <c r="B11" s="21"/>
      <c r="C11" s="21"/>
      <c r="D11" s="21"/>
      <c r="E11" s="21"/>
    </row>
    <row r="12" spans="1:5" x14ac:dyDescent="0.25">
      <c r="A12" s="15">
        <v>1</v>
      </c>
      <c r="B12" s="22" t="s">
        <v>8</v>
      </c>
      <c r="C12" s="184">
        <f>'Incent &amp; Related PR Tax - TY'!D21</f>
        <v>3549464.4616660471</v>
      </c>
      <c r="D12" s="184">
        <f>'4 Yr Avg'!N22</f>
        <v>4208724.7228179025</v>
      </c>
      <c r="E12" s="184">
        <f>D12-C12</f>
        <v>659260.26115185535</v>
      </c>
    </row>
    <row r="13" spans="1:5" x14ac:dyDescent="0.25">
      <c r="A13" s="15">
        <f t="shared" ref="A13:A19" si="0">A12+1</f>
        <v>2</v>
      </c>
      <c r="B13" s="21"/>
      <c r="C13" s="185"/>
      <c r="D13" s="185"/>
      <c r="E13" s="185"/>
    </row>
    <row r="14" spans="1:5" x14ac:dyDescent="0.25">
      <c r="A14" s="15">
        <f t="shared" si="0"/>
        <v>3</v>
      </c>
      <c r="B14" s="23" t="s">
        <v>9</v>
      </c>
      <c r="C14" s="186">
        <f>'PR Taxes'!G18</f>
        <v>314127.60485744523</v>
      </c>
      <c r="D14" s="186">
        <f>(D12/(C12/C14))</f>
        <v>372472.13796938444</v>
      </c>
      <c r="E14" s="186">
        <f>D14-C14</f>
        <v>58344.533111939207</v>
      </c>
    </row>
    <row r="15" spans="1:5" x14ac:dyDescent="0.25">
      <c r="A15" s="15">
        <f t="shared" si="0"/>
        <v>4</v>
      </c>
      <c r="B15" s="23" t="s">
        <v>14</v>
      </c>
      <c r="C15" s="187">
        <f>SUM(C12:C14)</f>
        <v>3863592.0665234923</v>
      </c>
      <c r="D15" s="187">
        <f>SUM(D12:D14)</f>
        <v>4581196.8607872874</v>
      </c>
      <c r="E15" s="187">
        <f>SUM(E12:E14)</f>
        <v>717604.79426379455</v>
      </c>
    </row>
    <row r="16" spans="1:5" x14ac:dyDescent="0.25">
      <c r="A16" s="15">
        <f t="shared" si="0"/>
        <v>5</v>
      </c>
      <c r="B16" s="21"/>
      <c r="C16" s="188"/>
      <c r="D16" s="188"/>
      <c r="E16" s="188"/>
    </row>
    <row r="17" spans="1:7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-150697.00679539685</v>
      </c>
    </row>
    <row r="18" spans="1:7" x14ac:dyDescent="0.25">
      <c r="A18" s="15">
        <f t="shared" si="0"/>
        <v>7</v>
      </c>
      <c r="B18" s="83"/>
      <c r="C18" s="83"/>
      <c r="D18" s="83"/>
      <c r="E18" s="83"/>
    </row>
    <row r="19" spans="1:7" x14ac:dyDescent="0.25">
      <c r="A19" s="15">
        <f t="shared" si="0"/>
        <v>8</v>
      </c>
      <c r="B19" s="23" t="s">
        <v>12</v>
      </c>
      <c r="C19" s="21"/>
      <c r="D19" s="21"/>
      <c r="E19" s="189">
        <f>-(E15+E17)</f>
        <v>-566907.78746839776</v>
      </c>
    </row>
    <row r="20" spans="1:7" x14ac:dyDescent="0.25">
      <c r="A20" s="15"/>
      <c r="B20" s="83"/>
      <c r="C20" s="83"/>
      <c r="D20" s="83"/>
      <c r="E20" s="83"/>
    </row>
    <row r="21" spans="1:7" x14ac:dyDescent="0.25">
      <c r="A21" s="15"/>
      <c r="B21" s="83"/>
      <c r="C21" s="136"/>
      <c r="D21" s="136"/>
      <c r="E21" s="137"/>
    </row>
    <row r="22" spans="1:7" x14ac:dyDescent="0.25">
      <c r="A22" s="83"/>
      <c r="B22" s="83"/>
      <c r="C22" s="83"/>
      <c r="D22" s="83"/>
      <c r="E22" s="190"/>
      <c r="G22" s="27"/>
    </row>
    <row r="23" spans="1:7" x14ac:dyDescent="0.25">
      <c r="A23" s="83"/>
      <c r="B23" s="83"/>
      <c r="C23" s="83"/>
      <c r="D23" s="83"/>
      <c r="E23" s="89"/>
      <c r="F23" s="87"/>
    </row>
    <row r="24" spans="1:7" x14ac:dyDescent="0.25">
      <c r="A24" s="83"/>
      <c r="B24" s="83"/>
      <c r="C24" s="83"/>
      <c r="D24" s="83"/>
      <c r="E24" s="83"/>
    </row>
    <row r="25" spans="1:7" x14ac:dyDescent="0.25">
      <c r="E25" s="84"/>
      <c r="F25" s="87"/>
    </row>
    <row r="26" spans="1:7" x14ac:dyDescent="0.25">
      <c r="D26" s="27"/>
      <c r="E26" s="8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3"/>
  <sheetViews>
    <sheetView workbookViewId="0">
      <selection activeCell="A18" sqref="A18"/>
    </sheetView>
  </sheetViews>
  <sheetFormatPr defaultColWidth="9.140625" defaultRowHeight="12.75" outlineLevelRow="1" x14ac:dyDescent="0.2"/>
  <cols>
    <col min="1" max="1" width="41.7109375" style="28" bestFit="1" customWidth="1"/>
    <col min="2" max="2" width="12" style="78" hidden="1" customWidth="1"/>
    <col min="3" max="3" width="2.42578125" style="30" hidden="1" customWidth="1"/>
    <col min="4" max="4" width="1.7109375" style="31" customWidth="1"/>
    <col min="5" max="5" width="13.28515625" style="30" bestFit="1" customWidth="1"/>
    <col min="6" max="6" width="1.7109375" style="30" customWidth="1"/>
    <col min="7" max="7" width="13.28515625" style="30" bestFit="1" customWidth="1"/>
    <col min="8" max="8" width="1.7109375" style="30" customWidth="1"/>
    <col min="9" max="9" width="13.28515625" style="30" bestFit="1" customWidth="1"/>
    <col min="10" max="10" width="1.7109375" style="30" customWidth="1"/>
    <col min="11" max="11" width="16.5703125" style="30" customWidth="1"/>
    <col min="12" max="12" width="1.85546875" style="30" customWidth="1"/>
    <col min="13" max="13" width="24.85546875" style="30" customWidth="1"/>
    <col min="14" max="14" width="22" style="30" customWidth="1"/>
    <col min="15" max="15" width="9.140625" style="30"/>
    <col min="16" max="16" width="14.7109375" style="30" customWidth="1"/>
    <col min="17" max="17" width="5.7109375" style="30" customWidth="1"/>
    <col min="18" max="18" width="13.7109375" style="30" customWidth="1"/>
    <col min="19" max="19" width="9.7109375" style="30" customWidth="1"/>
    <col min="20" max="16384" width="9.140625" style="30"/>
  </cols>
  <sheetData>
    <row r="1" spans="1:25" x14ac:dyDescent="0.2">
      <c r="B1" s="29"/>
      <c r="E1" s="29"/>
      <c r="G1" s="29"/>
      <c r="I1" s="29"/>
      <c r="K1" s="29"/>
      <c r="L1" s="29"/>
      <c r="P1" s="31"/>
    </row>
    <row r="2" spans="1:25" ht="12.75" customHeight="1" x14ac:dyDescent="0.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1"/>
    </row>
    <row r="3" spans="1:25" ht="12.75" customHeight="1" x14ac:dyDescent="0.2">
      <c r="A3" s="32" t="s">
        <v>130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P3" s="31"/>
    </row>
    <row r="4" spans="1:25" ht="12.75" customHeight="1" x14ac:dyDescent="0.2">
      <c r="A4" s="32" t="str">
        <f>' Electric'!A6</f>
        <v>FOR THE TWELVE MONTHS ENDED DECEMBER 31, 2019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P4" s="31"/>
    </row>
    <row r="5" spans="1:25" ht="12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P5" s="33"/>
    </row>
    <row r="6" spans="1:25" ht="15.75" thickBot="1" x14ac:dyDescent="0.3">
      <c r="A6" s="34" t="s">
        <v>16</v>
      </c>
      <c r="B6" s="35"/>
      <c r="C6" s="31"/>
      <c r="E6" s="157">
        <v>2017</v>
      </c>
      <c r="F6" s="157"/>
      <c r="G6" s="157">
        <v>2018</v>
      </c>
      <c r="H6" s="157"/>
      <c r="I6" s="157">
        <v>2019</v>
      </c>
      <c r="J6" s="157"/>
      <c r="K6" s="157">
        <v>2020</v>
      </c>
      <c r="L6" s="31"/>
      <c r="M6" s="31"/>
      <c r="N6" s="31"/>
      <c r="P6"/>
      <c r="Q6"/>
      <c r="R6"/>
      <c r="S6"/>
    </row>
    <row r="7" spans="1:25" ht="15" x14ac:dyDescent="0.25">
      <c r="A7" s="36"/>
      <c r="B7" s="37" t="s">
        <v>17</v>
      </c>
      <c r="C7" s="38"/>
      <c r="D7" s="39"/>
      <c r="E7" s="158" t="s">
        <v>17</v>
      </c>
      <c r="F7" s="159"/>
      <c r="G7" s="158" t="s">
        <v>17</v>
      </c>
      <c r="H7" s="159"/>
      <c r="I7" s="158" t="s">
        <v>17</v>
      </c>
      <c r="J7" s="39"/>
      <c r="K7" s="37" t="s">
        <v>17</v>
      </c>
      <c r="L7" s="37"/>
      <c r="M7" s="40"/>
      <c r="N7" s="41" t="s">
        <v>18</v>
      </c>
      <c r="O7" s="42"/>
      <c r="P7"/>
      <c r="Q7"/>
      <c r="R7"/>
      <c r="S7"/>
      <c r="T7" s="42"/>
      <c r="U7" s="42"/>
      <c r="V7" s="42"/>
      <c r="W7" s="31"/>
      <c r="X7" s="31"/>
      <c r="Y7" s="31"/>
    </row>
    <row r="8" spans="1:25" ht="15" x14ac:dyDescent="0.25">
      <c r="A8" s="43"/>
      <c r="B8" s="44">
        <v>1998</v>
      </c>
      <c r="C8" s="45"/>
      <c r="D8" s="46"/>
      <c r="E8" s="47">
        <v>2016</v>
      </c>
      <c r="F8" s="46"/>
      <c r="G8" s="47">
        <v>2017</v>
      </c>
      <c r="H8" s="46"/>
      <c r="I8" s="47">
        <v>2018</v>
      </c>
      <c r="J8" s="46"/>
      <c r="K8" s="47">
        <v>2019</v>
      </c>
      <c r="L8" s="47"/>
      <c r="M8" s="48"/>
      <c r="N8" s="49" t="s">
        <v>19</v>
      </c>
      <c r="O8" s="42"/>
      <c r="P8"/>
      <c r="Q8"/>
      <c r="R8"/>
      <c r="S8"/>
      <c r="T8" s="42"/>
      <c r="U8" s="42"/>
      <c r="V8" s="42"/>
      <c r="W8" s="31"/>
      <c r="X8" s="31"/>
      <c r="Y8" s="31"/>
    </row>
    <row r="9" spans="1:25" ht="15.75" thickBot="1" x14ac:dyDescent="0.3">
      <c r="A9" s="50"/>
      <c r="B9" s="51"/>
      <c r="C9" s="52"/>
      <c r="D9" s="53"/>
      <c r="E9" s="160" t="s">
        <v>21</v>
      </c>
      <c r="F9" s="161"/>
      <c r="G9" s="160" t="s">
        <v>22</v>
      </c>
      <c r="H9" s="161"/>
      <c r="I9" s="160" t="s">
        <v>22</v>
      </c>
      <c r="J9" s="53"/>
      <c r="K9" s="54" t="s">
        <v>22</v>
      </c>
      <c r="L9" s="54"/>
      <c r="M9" s="55"/>
      <c r="N9" s="56" t="s">
        <v>23</v>
      </c>
      <c r="O9" s="42"/>
      <c r="P9"/>
      <c r="Q9"/>
      <c r="R9"/>
      <c r="S9"/>
      <c r="T9" s="42"/>
      <c r="U9" s="42"/>
      <c r="V9" s="42"/>
      <c r="W9" s="31"/>
      <c r="X9" s="31"/>
      <c r="Y9" s="31"/>
    </row>
    <row r="10" spans="1:25" ht="15.75" thickTop="1" x14ac:dyDescent="0.25">
      <c r="A10" s="162" t="s">
        <v>80</v>
      </c>
      <c r="B10" s="44"/>
      <c r="C10" s="45"/>
      <c r="D10" s="163"/>
      <c r="E10" s="164" t="s">
        <v>81</v>
      </c>
      <c r="F10" s="165"/>
      <c r="G10" s="164" t="s">
        <v>81</v>
      </c>
      <c r="H10" s="165"/>
      <c r="I10" s="164" t="s">
        <v>81</v>
      </c>
      <c r="J10" s="163"/>
      <c r="K10" s="164" t="s">
        <v>135</v>
      </c>
      <c r="L10" s="166"/>
      <c r="M10" s="167"/>
      <c r="N10" s="168"/>
      <c r="O10" s="42"/>
      <c r="P10"/>
      <c r="Q10"/>
      <c r="R10"/>
      <c r="S10"/>
      <c r="T10" s="42"/>
      <c r="U10" s="42"/>
      <c r="V10" s="42"/>
      <c r="W10" s="31"/>
      <c r="X10" s="31"/>
      <c r="Y10" s="31"/>
    </row>
    <row r="11" spans="1:25" ht="15" hidden="1" outlineLevel="1" x14ac:dyDescent="0.25">
      <c r="A11" s="57" t="s">
        <v>24</v>
      </c>
      <c r="B11" s="44"/>
      <c r="C11" s="45"/>
      <c r="D11" s="163"/>
      <c r="E11" s="169">
        <v>25187783.530000001</v>
      </c>
      <c r="F11" s="169"/>
      <c r="G11" s="169">
        <v>27753211.870000001</v>
      </c>
      <c r="H11" s="169"/>
      <c r="I11" s="169">
        <v>25392114.960000001</v>
      </c>
      <c r="J11" s="169"/>
      <c r="K11" s="169">
        <f>'Report 2019'!E39</f>
        <v>22994219.210000001</v>
      </c>
      <c r="L11" s="58"/>
      <c r="M11" s="58"/>
      <c r="N11" s="59">
        <f>SUM(E11:K11)</f>
        <v>101327329.57000002</v>
      </c>
      <c r="O11" s="42"/>
      <c r="P11"/>
      <c r="Q11"/>
      <c r="R11"/>
      <c r="S11"/>
      <c r="T11" s="42"/>
      <c r="U11" s="42"/>
      <c r="V11" s="42"/>
      <c r="W11" s="31"/>
      <c r="X11" s="31"/>
      <c r="Y11" s="31"/>
    </row>
    <row r="12" spans="1:25" ht="15" hidden="1" outlineLevel="1" x14ac:dyDescent="0.25">
      <c r="A12" s="57"/>
      <c r="B12" s="44"/>
      <c r="C12" s="45"/>
      <c r="D12" s="163"/>
      <c r="E12" s="60"/>
      <c r="F12" s="212"/>
      <c r="G12" s="60"/>
      <c r="H12" s="212"/>
      <c r="I12" s="60"/>
      <c r="J12" s="165"/>
      <c r="K12" s="60"/>
      <c r="L12" s="166"/>
      <c r="M12" s="167"/>
      <c r="N12" s="248">
        <f>SUM(E12:K12)</f>
        <v>0</v>
      </c>
      <c r="O12" s="42"/>
      <c r="P12" s="83"/>
      <c r="Q12" s="83"/>
      <c r="R12" s="83"/>
      <c r="S12" s="83"/>
      <c r="T12" s="42"/>
      <c r="U12" s="42"/>
      <c r="V12" s="42"/>
      <c r="W12" s="31"/>
      <c r="X12" s="31"/>
      <c r="Y12" s="31"/>
    </row>
    <row r="13" spans="1:25" ht="15" collapsed="1" x14ac:dyDescent="0.25">
      <c r="A13" s="57" t="s">
        <v>24</v>
      </c>
      <c r="B13" s="62" t="e">
        <f>SUM(#REF!)</f>
        <v>#REF!</v>
      </c>
      <c r="C13" s="62"/>
      <c r="D13" s="63"/>
      <c r="E13" s="170">
        <f>SUM(E11:E12)</f>
        <v>25187783.530000001</v>
      </c>
      <c r="F13" s="171"/>
      <c r="G13" s="170">
        <f>SUM(G11:G12)</f>
        <v>27753211.870000001</v>
      </c>
      <c r="H13" s="171"/>
      <c r="I13" s="170">
        <f>SUM(I11:I12)</f>
        <v>25392114.960000001</v>
      </c>
      <c r="J13" s="171"/>
      <c r="K13" s="170">
        <f>SUM(K11:K12)</f>
        <v>22994219.210000001</v>
      </c>
      <c r="L13" s="171"/>
      <c r="M13" s="170"/>
      <c r="N13" s="59">
        <f>SUM(N11:N12)</f>
        <v>101327329.57000002</v>
      </c>
      <c r="P13"/>
      <c r="Q13"/>
      <c r="R13"/>
      <c r="S13"/>
    </row>
    <row r="14" spans="1:25" ht="15" x14ac:dyDescent="0.25">
      <c r="A14" s="57" t="s">
        <v>25</v>
      </c>
      <c r="B14" s="64">
        <v>0.55600000000000005</v>
      </c>
      <c r="C14" s="42"/>
      <c r="D14" s="64"/>
      <c r="E14" s="210">
        <v>0.55033932089942106</v>
      </c>
      <c r="F14" s="210"/>
      <c r="G14" s="210">
        <v>0.51027486634521357</v>
      </c>
      <c r="H14" s="210"/>
      <c r="I14" s="210">
        <v>0.49997132880489842</v>
      </c>
      <c r="J14" s="210"/>
      <c r="K14" s="210">
        <f>[1]Lead!$G$43</f>
        <v>0.48546088037267432</v>
      </c>
      <c r="L14" s="64"/>
      <c r="M14" s="65"/>
      <c r="N14" s="61"/>
      <c r="P14"/>
      <c r="Q14"/>
      <c r="R14"/>
      <c r="S14"/>
    </row>
    <row r="15" spans="1:25" ht="15" x14ac:dyDescent="0.25">
      <c r="A15" s="66"/>
      <c r="B15" s="62" t="e">
        <f>B13*B14</f>
        <v>#REF!</v>
      </c>
      <c r="C15" s="62"/>
      <c r="D15" s="58"/>
      <c r="E15" s="169">
        <f>+E13*E14</f>
        <v>13861827.682861824</v>
      </c>
      <c r="F15" s="169"/>
      <c r="G15" s="169">
        <f>+G13*G14</f>
        <v>14161766.477614645</v>
      </c>
      <c r="H15" s="169"/>
      <c r="I15" s="169">
        <f>+I13*I14</f>
        <v>12695329.45771794</v>
      </c>
      <c r="J15" s="169"/>
      <c r="K15" s="169">
        <f>+K13*K14</f>
        <v>11162793.90116886</v>
      </c>
      <c r="L15" s="58"/>
      <c r="M15" s="58"/>
      <c r="N15" s="59">
        <f>SUM(E15:K15)</f>
        <v>51881717.519363269</v>
      </c>
      <c r="P15"/>
      <c r="Q15"/>
      <c r="R15"/>
      <c r="S15"/>
    </row>
    <row r="16" spans="1:25" ht="15" x14ac:dyDescent="0.25">
      <c r="A16" s="66"/>
      <c r="B16" s="62"/>
      <c r="C16" s="62"/>
      <c r="E16" s="67" t="s">
        <v>26</v>
      </c>
      <c r="F16" s="68"/>
      <c r="G16" s="67" t="s">
        <v>26</v>
      </c>
      <c r="H16" s="68"/>
      <c r="I16" s="67" t="s">
        <v>27</v>
      </c>
      <c r="J16" s="68"/>
      <c r="K16" s="67" t="s">
        <v>28</v>
      </c>
      <c r="L16" s="67"/>
      <c r="M16" s="69"/>
      <c r="N16" s="70" t="s">
        <v>29</v>
      </c>
      <c r="P16"/>
      <c r="Q16"/>
      <c r="R16"/>
      <c r="S16"/>
    </row>
    <row r="17" spans="1:19" ht="15" x14ac:dyDescent="0.25">
      <c r="A17" s="66"/>
      <c r="B17" s="62"/>
      <c r="C17" s="62"/>
      <c r="E17" s="62"/>
      <c r="F17" s="105"/>
      <c r="G17" s="62"/>
      <c r="H17" s="105"/>
      <c r="I17" s="62"/>
      <c r="J17" s="105"/>
      <c r="K17" s="62"/>
      <c r="L17" s="62"/>
      <c r="M17" s="62"/>
      <c r="N17" s="71"/>
      <c r="P17"/>
      <c r="Q17"/>
      <c r="R17"/>
      <c r="S17"/>
    </row>
    <row r="18" spans="1:19" ht="15" x14ac:dyDescent="0.25">
      <c r="A18" s="66"/>
      <c r="B18" s="31"/>
      <c r="C18" s="31"/>
      <c r="E18" s="279" t="s">
        <v>82</v>
      </c>
      <c r="F18" s="279"/>
      <c r="G18" s="279"/>
      <c r="H18" s="279"/>
      <c r="I18" s="279"/>
      <c r="J18" s="279"/>
      <c r="K18" s="279"/>
      <c r="L18" s="31"/>
      <c r="M18" s="172" t="s">
        <v>30</v>
      </c>
      <c r="N18" s="72">
        <f>N15/4</f>
        <v>12970429.379840817</v>
      </c>
      <c r="O18" s="73"/>
      <c r="P18"/>
      <c r="Q18"/>
      <c r="R18"/>
      <c r="S18"/>
    </row>
    <row r="19" spans="1:19" ht="15" x14ac:dyDescent="0.25">
      <c r="A19" s="173" t="s">
        <v>83</v>
      </c>
      <c r="B19" s="31"/>
      <c r="C19" s="31"/>
      <c r="E19" s="103">
        <v>0.67530000000000001</v>
      </c>
      <c r="F19" s="105"/>
      <c r="G19" s="103">
        <v>0.64359999999999995</v>
      </c>
      <c r="H19" s="105"/>
      <c r="I19" s="103">
        <v>0.69140000000000001</v>
      </c>
      <c r="J19" s="105"/>
      <c r="K19" s="103">
        <f>[1]Lead!$E$40</f>
        <v>0.69820000000000004</v>
      </c>
      <c r="L19" s="31"/>
      <c r="M19" s="31"/>
      <c r="N19" s="74"/>
      <c r="P19"/>
      <c r="Q19"/>
      <c r="R19"/>
      <c r="S19"/>
    </row>
    <row r="20" spans="1:19" ht="15" x14ac:dyDescent="0.25">
      <c r="A20" s="66"/>
      <c r="B20" s="62"/>
      <c r="C20" s="31"/>
      <c r="D20" s="42"/>
      <c r="E20" s="106">
        <v>0.32469999999999999</v>
      </c>
      <c r="F20" s="107"/>
      <c r="G20" s="106">
        <v>0.35639999999999999</v>
      </c>
      <c r="H20" s="107"/>
      <c r="I20" s="106">
        <v>0.30859999999999999</v>
      </c>
      <c r="J20" s="107"/>
      <c r="K20" s="106">
        <f>[1]Lead!$F$40</f>
        <v>0.30180000000000001</v>
      </c>
      <c r="L20" s="31"/>
      <c r="M20" s="174" t="s">
        <v>31</v>
      </c>
      <c r="N20" s="74"/>
      <c r="O20" s="83"/>
      <c r="P20"/>
      <c r="Q20"/>
      <c r="R20"/>
      <c r="S20"/>
    </row>
    <row r="21" spans="1:19" ht="15" x14ac:dyDescent="0.25">
      <c r="A21" s="75"/>
      <c r="B21" s="31"/>
      <c r="C21" s="31"/>
      <c r="D21" s="76"/>
      <c r="E21" s="175">
        <f>+E15*E19</f>
        <v>9360892.2342365887</v>
      </c>
      <c r="F21" s="31"/>
      <c r="G21" s="175">
        <f>+G15*G19</f>
        <v>9114512.9049927853</v>
      </c>
      <c r="H21" s="31"/>
      <c r="I21" s="175">
        <f>+I15*I19</f>
        <v>8777550.787066184</v>
      </c>
      <c r="J21" s="31"/>
      <c r="K21" s="175">
        <f>+K15*K19</f>
        <v>7793862.7017960986</v>
      </c>
      <c r="L21" s="77"/>
      <c r="M21" s="175">
        <f>SUM(E21:K21)</f>
        <v>35046818.628091656</v>
      </c>
      <c r="N21" s="71">
        <f>M21/4</f>
        <v>8761704.6570229139</v>
      </c>
      <c r="O21" s="83"/>
      <c r="P21"/>
      <c r="Q21"/>
    </row>
    <row r="22" spans="1:19" ht="15" x14ac:dyDescent="0.25">
      <c r="A22" s="75"/>
      <c r="B22" s="31"/>
      <c r="C22" s="31"/>
      <c r="D22" s="42"/>
      <c r="E22" s="176">
        <f>E15*E20</f>
        <v>4500935.448625234</v>
      </c>
      <c r="F22" s="31"/>
      <c r="G22" s="176">
        <f>G15*G20</f>
        <v>5047253.5726218596</v>
      </c>
      <c r="H22" s="31"/>
      <c r="I22" s="176">
        <f>I15*I20</f>
        <v>3917778.6706517562</v>
      </c>
      <c r="J22" s="31"/>
      <c r="K22" s="176">
        <f>K15*K20</f>
        <v>3368931.1993727623</v>
      </c>
      <c r="L22" s="77"/>
      <c r="M22" s="176">
        <f>SUM(E22:K22)</f>
        <v>16834898.89127161</v>
      </c>
      <c r="N22" s="61">
        <f>M22/4</f>
        <v>4208724.7228179025</v>
      </c>
      <c r="O22" s="83"/>
      <c r="P22"/>
      <c r="Q22"/>
    </row>
    <row r="23" spans="1:19" ht="15" x14ac:dyDescent="0.25">
      <c r="E23" s="78">
        <f>SUM(E21:E22)</f>
        <v>13861827.682861824</v>
      </c>
      <c r="F23" s="31"/>
      <c r="G23" s="78">
        <f>SUM(G21:G22)</f>
        <v>14161766.477614645</v>
      </c>
      <c r="H23" s="31"/>
      <c r="I23" s="78">
        <f>SUM(I21:I22)</f>
        <v>12695329.45771794</v>
      </c>
      <c r="J23" s="31"/>
      <c r="K23" s="78">
        <f>SUM(K21:K22)</f>
        <v>11162793.90116886</v>
      </c>
      <c r="L23" s="31"/>
      <c r="M23" s="78">
        <f>SUM(M21:M22)</f>
        <v>51881717.519363269</v>
      </c>
      <c r="N23" s="71">
        <f>SUM(N21:N22)</f>
        <v>12970429.379840817</v>
      </c>
      <c r="O23" s="83"/>
      <c r="P23"/>
      <c r="Q23"/>
    </row>
    <row r="24" spans="1:19" ht="15.75" thickBot="1" x14ac:dyDescent="0.3">
      <c r="A24" s="177" t="s">
        <v>84</v>
      </c>
      <c r="B24" s="79"/>
      <c r="C24" s="80"/>
      <c r="D24" s="80"/>
      <c r="E24" s="178">
        <f>E15-E23</f>
        <v>0</v>
      </c>
      <c r="F24" s="178"/>
      <c r="G24" s="178">
        <f>G15-G23</f>
        <v>0</v>
      </c>
      <c r="H24" s="178"/>
      <c r="I24" s="178">
        <f>I15-I23</f>
        <v>0</v>
      </c>
      <c r="J24" s="80"/>
      <c r="K24" s="179">
        <f>K15-K23</f>
        <v>0</v>
      </c>
      <c r="L24" s="80"/>
      <c r="M24" s="80"/>
      <c r="N24" s="81"/>
      <c r="O24" s="83"/>
      <c r="P24"/>
      <c r="Q24"/>
    </row>
    <row r="26" spans="1:19" x14ac:dyDescent="0.2">
      <c r="A26" s="180"/>
      <c r="E26" s="103"/>
      <c r="F26" s="104"/>
      <c r="G26" s="103"/>
      <c r="H26" s="105"/>
      <c r="I26" s="103"/>
    </row>
    <row r="27" spans="1:19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9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9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9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9" ht="15" x14ac:dyDescent="0.25">
      <c r="A31" s="82"/>
    </row>
    <row r="32" spans="1:19" ht="15" x14ac:dyDescent="0.25">
      <c r="A32" s="82"/>
    </row>
    <row r="33" spans="1:11" ht="15" x14ac:dyDescent="0.25">
      <c r="A33" s="82"/>
    </row>
    <row r="34" spans="1:11" ht="15" x14ac:dyDescent="0.25">
      <c r="A34" s="82"/>
    </row>
    <row r="42" spans="1:11" x14ac:dyDescent="0.2">
      <c r="K42" s="58"/>
    </row>
    <row r="43" spans="1:11" x14ac:dyDescent="0.2">
      <c r="K43" s="58"/>
    </row>
  </sheetData>
  <mergeCells count="1">
    <mergeCell ref="E18:K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B19" sqref="B19"/>
    </sheetView>
  </sheetViews>
  <sheetFormatPr defaultRowHeight="15" x14ac:dyDescent="0.25"/>
  <cols>
    <col min="1" max="1" width="45.7109375" style="283" customWidth="1"/>
    <col min="2" max="3" width="15.28515625" style="283" bestFit="1" customWidth="1"/>
    <col min="4" max="4" width="14.7109375" style="283" bestFit="1" customWidth="1"/>
    <col min="5" max="5" width="6.42578125" style="283" customWidth="1"/>
    <col min="6" max="6" width="29.140625" style="283" customWidth="1"/>
    <col min="7" max="9" width="13.85546875" style="283" customWidth="1"/>
    <col min="10" max="10" width="8.85546875" style="283" customWidth="1"/>
    <col min="11" max="11" width="58.85546875" style="283" bestFit="1" customWidth="1"/>
    <col min="12" max="16384" width="9.140625" style="283"/>
  </cols>
  <sheetData>
    <row r="1" spans="1:11" x14ac:dyDescent="0.25">
      <c r="A1" s="225"/>
    </row>
    <row r="3" spans="1:11" x14ac:dyDescent="0.25">
      <c r="A3" s="293" t="s">
        <v>0</v>
      </c>
      <c r="B3" s="293"/>
      <c r="C3" s="293"/>
      <c r="D3" s="293"/>
      <c r="E3" s="294"/>
      <c r="F3" s="294"/>
      <c r="G3" s="294"/>
      <c r="H3" s="294"/>
      <c r="I3" s="294"/>
    </row>
    <row r="4" spans="1:11" x14ac:dyDescent="0.25">
      <c r="A4" s="293" t="s">
        <v>32</v>
      </c>
      <c r="B4" s="293"/>
      <c r="C4" s="293"/>
      <c r="D4" s="293"/>
      <c r="E4" s="294"/>
      <c r="F4" s="294"/>
      <c r="G4" s="294"/>
      <c r="H4" s="294"/>
      <c r="I4" s="294"/>
    </row>
    <row r="5" spans="1:11" x14ac:dyDescent="0.25">
      <c r="A5" s="295" t="str">
        <f>' Electric'!A6</f>
        <v>FOR THE TWELVE MONTHS ENDED DECEMBER 31, 2019</v>
      </c>
      <c r="B5" s="295"/>
      <c r="C5" s="295"/>
      <c r="D5" s="295"/>
      <c r="E5" s="294"/>
      <c r="F5" s="294"/>
      <c r="G5" s="294"/>
      <c r="H5" s="294"/>
      <c r="I5" s="294"/>
    </row>
    <row r="6" spans="1:11" x14ac:dyDescent="0.25">
      <c r="A6" s="296"/>
      <c r="B6" s="227"/>
      <c r="C6" s="227"/>
      <c r="D6" s="227"/>
      <c r="E6" s="294"/>
      <c r="F6" s="294"/>
      <c r="G6" s="294"/>
      <c r="H6" s="294"/>
      <c r="I6" s="294"/>
    </row>
    <row r="7" spans="1:11" x14ac:dyDescent="0.25">
      <c r="A7" s="284"/>
      <c r="B7" s="284"/>
      <c r="C7" s="284"/>
      <c r="D7" s="284"/>
    </row>
    <row r="8" spans="1:11" ht="15.75" thickBot="1" x14ac:dyDescent="0.3">
      <c r="A8" s="284"/>
      <c r="B8" s="284"/>
      <c r="C8" s="284"/>
      <c r="D8" s="284"/>
    </row>
    <row r="9" spans="1:11" ht="15.75" thickBot="1" x14ac:dyDescent="0.3">
      <c r="A9" s="297" t="s">
        <v>33</v>
      </c>
      <c r="B9" s="298"/>
      <c r="C9" s="298"/>
      <c r="D9" s="299"/>
    </row>
    <row r="10" spans="1:11" x14ac:dyDescent="0.25">
      <c r="A10" s="285"/>
      <c r="B10" s="285"/>
      <c r="C10" s="285"/>
      <c r="D10" s="285"/>
      <c r="E10" s="284"/>
      <c r="J10" s="284"/>
      <c r="K10" s="284"/>
    </row>
    <row r="11" spans="1:11" x14ac:dyDescent="0.25">
      <c r="A11" s="284" t="s">
        <v>111</v>
      </c>
      <c r="B11" s="284"/>
      <c r="C11" s="300">
        <f>'4 Yr Avg'!K19</f>
        <v>0.69820000000000004</v>
      </c>
      <c r="D11" s="300">
        <f>'4 Yr Avg'!K20</f>
        <v>0.30180000000000001</v>
      </c>
      <c r="E11" s="284"/>
      <c r="F11" s="284"/>
      <c r="J11" s="284"/>
      <c r="K11" s="284"/>
    </row>
    <row r="12" spans="1:11" x14ac:dyDescent="0.25">
      <c r="A12" s="284"/>
      <c r="B12" s="286" t="s">
        <v>19</v>
      </c>
      <c r="C12" s="286" t="s">
        <v>34</v>
      </c>
      <c r="D12" s="286" t="s">
        <v>35</v>
      </c>
      <c r="E12" s="284"/>
      <c r="J12" s="284"/>
      <c r="K12" s="284"/>
    </row>
    <row r="13" spans="1:11" ht="15.75" thickBot="1" x14ac:dyDescent="0.3">
      <c r="A13" s="284"/>
      <c r="B13" s="287"/>
      <c r="C13" s="287"/>
      <c r="D13" s="287"/>
      <c r="E13" s="284"/>
      <c r="J13" s="284"/>
      <c r="K13" s="284"/>
    </row>
    <row r="14" spans="1:11" ht="15.75" thickTop="1" x14ac:dyDescent="0.25">
      <c r="A14" s="284"/>
      <c r="B14" s="286"/>
      <c r="C14" s="286"/>
      <c r="D14" s="286"/>
      <c r="E14" s="284"/>
      <c r="J14" s="284"/>
      <c r="K14" s="284"/>
    </row>
    <row r="15" spans="1:11" x14ac:dyDescent="0.25">
      <c r="A15" s="288" t="s">
        <v>36</v>
      </c>
      <c r="B15" s="289">
        <f>-'Report 2019'!E30</f>
        <v>24394086.68</v>
      </c>
      <c r="C15" s="289">
        <f>$B15*C$11</f>
        <v>17031951.319976002</v>
      </c>
      <c r="D15" s="289">
        <f>$B15*D$11</f>
        <v>7362135.3600240005</v>
      </c>
      <c r="E15" s="284"/>
      <c r="J15" s="284"/>
      <c r="K15" s="284"/>
    </row>
    <row r="16" spans="1:11" x14ac:dyDescent="0.25">
      <c r="A16" s="288" t="s">
        <v>37</v>
      </c>
      <c r="B16" s="301">
        <f>[1]Lead!$G$43</f>
        <v>0.48546088037267432</v>
      </c>
      <c r="C16" s="249">
        <f>B16</f>
        <v>0.48546088037267432</v>
      </c>
      <c r="D16" s="249">
        <f>B16</f>
        <v>0.48546088037267432</v>
      </c>
      <c r="E16" s="284"/>
      <c r="J16" s="284"/>
      <c r="K16" s="284"/>
    </row>
    <row r="17" spans="1:11" x14ac:dyDescent="0.25">
      <c r="A17" s="290" t="s">
        <v>38</v>
      </c>
      <c r="B17" s="302">
        <f>B15*B16</f>
        <v>11842374.795560127</v>
      </c>
      <c r="C17" s="302">
        <f>C15*C16</f>
        <v>8268346.0822600825</v>
      </c>
      <c r="D17" s="302">
        <f>D15*D16</f>
        <v>3574028.713300047</v>
      </c>
      <c r="E17" s="284"/>
      <c r="J17" s="284"/>
      <c r="K17" s="284"/>
    </row>
    <row r="18" spans="1:11" x14ac:dyDescent="0.25">
      <c r="A18" s="290"/>
      <c r="B18" s="303"/>
      <c r="C18" s="303"/>
      <c r="D18" s="303"/>
      <c r="E18" s="284"/>
      <c r="J18" s="284"/>
      <c r="K18" s="284"/>
    </row>
    <row r="19" spans="1:11" x14ac:dyDescent="0.25">
      <c r="A19" s="288" t="s">
        <v>39</v>
      </c>
      <c r="B19" s="304">
        <f>'Manual Clearing'!H25</f>
        <v>-82133.980000000025</v>
      </c>
      <c r="C19" s="304">
        <f>'Manual Clearing'!H22</f>
        <v>-57569.72836600001</v>
      </c>
      <c r="D19" s="304">
        <f>'Manual Clearing'!H23</f>
        <v>-24564.251634000011</v>
      </c>
      <c r="E19" s="284"/>
      <c r="J19" s="284"/>
      <c r="K19" s="284"/>
    </row>
    <row r="20" spans="1:11" x14ac:dyDescent="0.25">
      <c r="A20" s="288"/>
      <c r="B20" s="291"/>
      <c r="C20" s="303"/>
      <c r="D20" s="303"/>
      <c r="E20" s="284"/>
      <c r="J20" s="284"/>
      <c r="K20" s="284"/>
    </row>
    <row r="21" spans="1:11" x14ac:dyDescent="0.25">
      <c r="A21" s="290" t="s">
        <v>40</v>
      </c>
      <c r="B21" s="303">
        <f>B17+B19</f>
        <v>11760240.815560127</v>
      </c>
      <c r="C21" s="303">
        <f>C17+C19</f>
        <v>8210776.3538940828</v>
      </c>
      <c r="D21" s="303">
        <f>D17+D19</f>
        <v>3549464.4616660471</v>
      </c>
      <c r="E21" s="284"/>
      <c r="J21" s="284"/>
      <c r="K21" s="284"/>
    </row>
    <row r="22" spans="1:11" x14ac:dyDescent="0.25">
      <c r="A22" s="288"/>
      <c r="B22" s="249"/>
      <c r="C22" s="292"/>
      <c r="D22" s="292"/>
      <c r="E22" s="284"/>
      <c r="J22" s="284"/>
      <c r="K22" s="284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6" zoomScale="85" zoomScaleNormal="85" workbookViewId="0">
      <selection activeCell="L36" sqref="L36"/>
    </sheetView>
  </sheetViews>
  <sheetFormatPr defaultRowHeight="15" x14ac:dyDescent="0.25"/>
  <cols>
    <col min="1" max="1" width="16.140625" style="109" customWidth="1"/>
    <col min="2" max="2" width="8.7109375" style="109" customWidth="1"/>
    <col min="3" max="3" width="15.42578125" style="109" hidden="1" customWidth="1"/>
    <col min="4" max="4" width="13.5703125" style="109" customWidth="1"/>
    <col min="5" max="5" width="15.7109375" style="109" customWidth="1"/>
    <col min="6" max="6" width="14.7109375" style="109" customWidth="1"/>
    <col min="7" max="7" width="2.140625" style="127" customWidth="1"/>
    <col min="8" max="8" width="16.42578125" style="109" customWidth="1"/>
    <col min="9" max="9" width="15.7109375" style="109" customWidth="1"/>
    <col min="10" max="10" width="16.28515625" style="109" bestFit="1" customWidth="1"/>
    <col min="11" max="11" width="19.7109375" style="109" bestFit="1" customWidth="1"/>
    <col min="12" max="12" width="9.140625" style="109" customWidth="1"/>
    <col min="13" max="13" width="14.42578125" style="109" customWidth="1"/>
    <col min="14" max="14" width="9.7109375" style="109" customWidth="1"/>
    <col min="15" max="15" width="8.85546875" customWidth="1"/>
    <col min="16" max="16" width="16.85546875" style="109" customWidth="1"/>
    <col min="17" max="255" width="8.85546875" style="109"/>
    <col min="256" max="256" width="16.140625" style="109" customWidth="1"/>
    <col min="257" max="257" width="8.7109375" style="109" customWidth="1"/>
    <col min="258" max="258" width="0" style="109" hidden="1" customWidth="1"/>
    <col min="259" max="259" width="13.5703125" style="109" customWidth="1"/>
    <col min="260" max="260" width="15.7109375" style="109" customWidth="1"/>
    <col min="261" max="261" width="14.7109375" style="109" customWidth="1"/>
    <col min="262" max="262" width="2.140625" style="109" customWidth="1"/>
    <col min="263" max="263" width="16.42578125" style="109" customWidth="1"/>
    <col min="264" max="264" width="15.7109375" style="109" customWidth="1"/>
    <col min="265" max="265" width="16.28515625" style="109" bestFit="1" customWidth="1"/>
    <col min="266" max="266" width="18.7109375" style="109" customWidth="1"/>
    <col min="267" max="267" width="9.140625" style="109" customWidth="1"/>
    <col min="268" max="268" width="14.42578125" style="109" customWidth="1"/>
    <col min="269" max="269" width="9.7109375" style="109" customWidth="1"/>
    <col min="270" max="270" width="0" style="109" hidden="1" customWidth="1"/>
    <col min="271" max="511" width="8.85546875" style="109"/>
    <col min="512" max="512" width="16.140625" style="109" customWidth="1"/>
    <col min="513" max="513" width="8.7109375" style="109" customWidth="1"/>
    <col min="514" max="514" width="0" style="109" hidden="1" customWidth="1"/>
    <col min="515" max="515" width="13.5703125" style="109" customWidth="1"/>
    <col min="516" max="516" width="15.7109375" style="109" customWidth="1"/>
    <col min="517" max="517" width="14.7109375" style="109" customWidth="1"/>
    <col min="518" max="518" width="2.140625" style="109" customWidth="1"/>
    <col min="519" max="519" width="16.42578125" style="109" customWidth="1"/>
    <col min="520" max="520" width="15.7109375" style="109" customWidth="1"/>
    <col min="521" max="521" width="16.28515625" style="109" bestFit="1" customWidth="1"/>
    <col min="522" max="522" width="18.7109375" style="109" customWidth="1"/>
    <col min="523" max="523" width="9.140625" style="109" customWidth="1"/>
    <col min="524" max="524" width="14.42578125" style="109" customWidth="1"/>
    <col min="525" max="525" width="9.7109375" style="109" customWidth="1"/>
    <col min="526" max="526" width="0" style="109" hidden="1" customWidth="1"/>
    <col min="527" max="767" width="8.85546875" style="109"/>
    <col min="768" max="768" width="16.140625" style="109" customWidth="1"/>
    <col min="769" max="769" width="8.7109375" style="109" customWidth="1"/>
    <col min="770" max="770" width="0" style="109" hidden="1" customWidth="1"/>
    <col min="771" max="771" width="13.5703125" style="109" customWidth="1"/>
    <col min="772" max="772" width="15.7109375" style="109" customWidth="1"/>
    <col min="773" max="773" width="14.7109375" style="109" customWidth="1"/>
    <col min="774" max="774" width="2.140625" style="109" customWidth="1"/>
    <col min="775" max="775" width="16.42578125" style="109" customWidth="1"/>
    <col min="776" max="776" width="15.7109375" style="109" customWidth="1"/>
    <col min="777" max="777" width="16.28515625" style="109" bestFit="1" customWidth="1"/>
    <col min="778" max="778" width="18.7109375" style="109" customWidth="1"/>
    <col min="779" max="779" width="9.140625" style="109" customWidth="1"/>
    <col min="780" max="780" width="14.42578125" style="109" customWidth="1"/>
    <col min="781" max="781" width="9.7109375" style="109" customWidth="1"/>
    <col min="782" max="782" width="0" style="109" hidden="1" customWidth="1"/>
    <col min="783" max="1023" width="8.85546875" style="109"/>
    <col min="1024" max="1024" width="16.140625" style="109" customWidth="1"/>
    <col min="1025" max="1025" width="8.7109375" style="109" customWidth="1"/>
    <col min="1026" max="1026" width="0" style="109" hidden="1" customWidth="1"/>
    <col min="1027" max="1027" width="13.5703125" style="109" customWidth="1"/>
    <col min="1028" max="1028" width="15.7109375" style="109" customWidth="1"/>
    <col min="1029" max="1029" width="14.7109375" style="109" customWidth="1"/>
    <col min="1030" max="1030" width="2.140625" style="109" customWidth="1"/>
    <col min="1031" max="1031" width="16.42578125" style="109" customWidth="1"/>
    <col min="1032" max="1032" width="15.7109375" style="109" customWidth="1"/>
    <col min="1033" max="1033" width="16.28515625" style="109" bestFit="1" customWidth="1"/>
    <col min="1034" max="1034" width="18.7109375" style="109" customWidth="1"/>
    <col min="1035" max="1035" width="9.140625" style="109" customWidth="1"/>
    <col min="1036" max="1036" width="14.42578125" style="109" customWidth="1"/>
    <col min="1037" max="1037" width="9.7109375" style="109" customWidth="1"/>
    <col min="1038" max="1038" width="0" style="109" hidden="1" customWidth="1"/>
    <col min="1039" max="1279" width="8.85546875" style="109"/>
    <col min="1280" max="1280" width="16.140625" style="109" customWidth="1"/>
    <col min="1281" max="1281" width="8.7109375" style="109" customWidth="1"/>
    <col min="1282" max="1282" width="0" style="109" hidden="1" customWidth="1"/>
    <col min="1283" max="1283" width="13.5703125" style="109" customWidth="1"/>
    <col min="1284" max="1284" width="15.7109375" style="109" customWidth="1"/>
    <col min="1285" max="1285" width="14.7109375" style="109" customWidth="1"/>
    <col min="1286" max="1286" width="2.140625" style="109" customWidth="1"/>
    <col min="1287" max="1287" width="16.42578125" style="109" customWidth="1"/>
    <col min="1288" max="1288" width="15.7109375" style="109" customWidth="1"/>
    <col min="1289" max="1289" width="16.28515625" style="109" bestFit="1" customWidth="1"/>
    <col min="1290" max="1290" width="18.7109375" style="109" customWidth="1"/>
    <col min="1291" max="1291" width="9.140625" style="109" customWidth="1"/>
    <col min="1292" max="1292" width="14.42578125" style="109" customWidth="1"/>
    <col min="1293" max="1293" width="9.7109375" style="109" customWidth="1"/>
    <col min="1294" max="1294" width="0" style="109" hidden="1" customWidth="1"/>
    <col min="1295" max="1535" width="8.85546875" style="109"/>
    <col min="1536" max="1536" width="16.140625" style="109" customWidth="1"/>
    <col min="1537" max="1537" width="8.7109375" style="109" customWidth="1"/>
    <col min="1538" max="1538" width="0" style="109" hidden="1" customWidth="1"/>
    <col min="1539" max="1539" width="13.5703125" style="109" customWidth="1"/>
    <col min="1540" max="1540" width="15.7109375" style="109" customWidth="1"/>
    <col min="1541" max="1541" width="14.7109375" style="109" customWidth="1"/>
    <col min="1542" max="1542" width="2.140625" style="109" customWidth="1"/>
    <col min="1543" max="1543" width="16.42578125" style="109" customWidth="1"/>
    <col min="1544" max="1544" width="15.7109375" style="109" customWidth="1"/>
    <col min="1545" max="1545" width="16.28515625" style="109" bestFit="1" customWidth="1"/>
    <col min="1546" max="1546" width="18.7109375" style="109" customWidth="1"/>
    <col min="1547" max="1547" width="9.140625" style="109" customWidth="1"/>
    <col min="1548" max="1548" width="14.42578125" style="109" customWidth="1"/>
    <col min="1549" max="1549" width="9.7109375" style="109" customWidth="1"/>
    <col min="1550" max="1550" width="0" style="109" hidden="1" customWidth="1"/>
    <col min="1551" max="1791" width="8.85546875" style="109"/>
    <col min="1792" max="1792" width="16.140625" style="109" customWidth="1"/>
    <col min="1793" max="1793" width="8.7109375" style="109" customWidth="1"/>
    <col min="1794" max="1794" width="0" style="109" hidden="1" customWidth="1"/>
    <col min="1795" max="1795" width="13.5703125" style="109" customWidth="1"/>
    <col min="1796" max="1796" width="15.7109375" style="109" customWidth="1"/>
    <col min="1797" max="1797" width="14.7109375" style="109" customWidth="1"/>
    <col min="1798" max="1798" width="2.140625" style="109" customWidth="1"/>
    <col min="1799" max="1799" width="16.42578125" style="109" customWidth="1"/>
    <col min="1800" max="1800" width="15.7109375" style="109" customWidth="1"/>
    <col min="1801" max="1801" width="16.28515625" style="109" bestFit="1" customWidth="1"/>
    <col min="1802" max="1802" width="18.7109375" style="109" customWidth="1"/>
    <col min="1803" max="1803" width="9.140625" style="109" customWidth="1"/>
    <col min="1804" max="1804" width="14.42578125" style="109" customWidth="1"/>
    <col min="1805" max="1805" width="9.7109375" style="109" customWidth="1"/>
    <col min="1806" max="1806" width="0" style="109" hidden="1" customWidth="1"/>
    <col min="1807" max="2047" width="8.85546875" style="109"/>
    <col min="2048" max="2048" width="16.140625" style="109" customWidth="1"/>
    <col min="2049" max="2049" width="8.7109375" style="109" customWidth="1"/>
    <col min="2050" max="2050" width="0" style="109" hidden="1" customWidth="1"/>
    <col min="2051" max="2051" width="13.5703125" style="109" customWidth="1"/>
    <col min="2052" max="2052" width="15.7109375" style="109" customWidth="1"/>
    <col min="2053" max="2053" width="14.7109375" style="109" customWidth="1"/>
    <col min="2054" max="2054" width="2.140625" style="109" customWidth="1"/>
    <col min="2055" max="2055" width="16.42578125" style="109" customWidth="1"/>
    <col min="2056" max="2056" width="15.7109375" style="109" customWidth="1"/>
    <col min="2057" max="2057" width="16.28515625" style="109" bestFit="1" customWidth="1"/>
    <col min="2058" max="2058" width="18.7109375" style="109" customWidth="1"/>
    <col min="2059" max="2059" width="9.140625" style="109" customWidth="1"/>
    <col min="2060" max="2060" width="14.42578125" style="109" customWidth="1"/>
    <col min="2061" max="2061" width="9.7109375" style="109" customWidth="1"/>
    <col min="2062" max="2062" width="0" style="109" hidden="1" customWidth="1"/>
    <col min="2063" max="2303" width="8.85546875" style="109"/>
    <col min="2304" max="2304" width="16.140625" style="109" customWidth="1"/>
    <col min="2305" max="2305" width="8.7109375" style="109" customWidth="1"/>
    <col min="2306" max="2306" width="0" style="109" hidden="1" customWidth="1"/>
    <col min="2307" max="2307" width="13.5703125" style="109" customWidth="1"/>
    <col min="2308" max="2308" width="15.7109375" style="109" customWidth="1"/>
    <col min="2309" max="2309" width="14.7109375" style="109" customWidth="1"/>
    <col min="2310" max="2310" width="2.140625" style="109" customWidth="1"/>
    <col min="2311" max="2311" width="16.42578125" style="109" customWidth="1"/>
    <col min="2312" max="2312" width="15.7109375" style="109" customWidth="1"/>
    <col min="2313" max="2313" width="16.28515625" style="109" bestFit="1" customWidth="1"/>
    <col min="2314" max="2314" width="18.7109375" style="109" customWidth="1"/>
    <col min="2315" max="2315" width="9.140625" style="109" customWidth="1"/>
    <col min="2316" max="2316" width="14.42578125" style="109" customWidth="1"/>
    <col min="2317" max="2317" width="9.7109375" style="109" customWidth="1"/>
    <col min="2318" max="2318" width="0" style="109" hidden="1" customWidth="1"/>
    <col min="2319" max="2559" width="8.85546875" style="109"/>
    <col min="2560" max="2560" width="16.140625" style="109" customWidth="1"/>
    <col min="2561" max="2561" width="8.7109375" style="109" customWidth="1"/>
    <col min="2562" max="2562" width="0" style="109" hidden="1" customWidth="1"/>
    <col min="2563" max="2563" width="13.5703125" style="109" customWidth="1"/>
    <col min="2564" max="2564" width="15.7109375" style="109" customWidth="1"/>
    <col min="2565" max="2565" width="14.7109375" style="109" customWidth="1"/>
    <col min="2566" max="2566" width="2.140625" style="109" customWidth="1"/>
    <col min="2567" max="2567" width="16.42578125" style="109" customWidth="1"/>
    <col min="2568" max="2568" width="15.7109375" style="109" customWidth="1"/>
    <col min="2569" max="2569" width="16.28515625" style="109" bestFit="1" customWidth="1"/>
    <col min="2570" max="2570" width="18.7109375" style="109" customWidth="1"/>
    <col min="2571" max="2571" width="9.140625" style="109" customWidth="1"/>
    <col min="2572" max="2572" width="14.42578125" style="109" customWidth="1"/>
    <col min="2573" max="2573" width="9.7109375" style="109" customWidth="1"/>
    <col min="2574" max="2574" width="0" style="109" hidden="1" customWidth="1"/>
    <col min="2575" max="2815" width="8.85546875" style="109"/>
    <col min="2816" max="2816" width="16.140625" style="109" customWidth="1"/>
    <col min="2817" max="2817" width="8.7109375" style="109" customWidth="1"/>
    <col min="2818" max="2818" width="0" style="109" hidden="1" customWidth="1"/>
    <col min="2819" max="2819" width="13.5703125" style="109" customWidth="1"/>
    <col min="2820" max="2820" width="15.7109375" style="109" customWidth="1"/>
    <col min="2821" max="2821" width="14.7109375" style="109" customWidth="1"/>
    <col min="2822" max="2822" width="2.140625" style="109" customWidth="1"/>
    <col min="2823" max="2823" width="16.42578125" style="109" customWidth="1"/>
    <col min="2824" max="2824" width="15.7109375" style="109" customWidth="1"/>
    <col min="2825" max="2825" width="16.28515625" style="109" bestFit="1" customWidth="1"/>
    <col min="2826" max="2826" width="18.7109375" style="109" customWidth="1"/>
    <col min="2827" max="2827" width="9.140625" style="109" customWidth="1"/>
    <col min="2828" max="2828" width="14.42578125" style="109" customWidth="1"/>
    <col min="2829" max="2829" width="9.7109375" style="109" customWidth="1"/>
    <col min="2830" max="2830" width="0" style="109" hidden="1" customWidth="1"/>
    <col min="2831" max="3071" width="8.85546875" style="109"/>
    <col min="3072" max="3072" width="16.140625" style="109" customWidth="1"/>
    <col min="3073" max="3073" width="8.7109375" style="109" customWidth="1"/>
    <col min="3074" max="3074" width="0" style="109" hidden="1" customWidth="1"/>
    <col min="3075" max="3075" width="13.5703125" style="109" customWidth="1"/>
    <col min="3076" max="3076" width="15.7109375" style="109" customWidth="1"/>
    <col min="3077" max="3077" width="14.7109375" style="109" customWidth="1"/>
    <col min="3078" max="3078" width="2.140625" style="109" customWidth="1"/>
    <col min="3079" max="3079" width="16.42578125" style="109" customWidth="1"/>
    <col min="3080" max="3080" width="15.7109375" style="109" customWidth="1"/>
    <col min="3081" max="3081" width="16.28515625" style="109" bestFit="1" customWidth="1"/>
    <col min="3082" max="3082" width="18.7109375" style="109" customWidth="1"/>
    <col min="3083" max="3083" width="9.140625" style="109" customWidth="1"/>
    <col min="3084" max="3084" width="14.42578125" style="109" customWidth="1"/>
    <col min="3085" max="3085" width="9.7109375" style="109" customWidth="1"/>
    <col min="3086" max="3086" width="0" style="109" hidden="1" customWidth="1"/>
    <col min="3087" max="3327" width="8.85546875" style="109"/>
    <col min="3328" max="3328" width="16.140625" style="109" customWidth="1"/>
    <col min="3329" max="3329" width="8.7109375" style="109" customWidth="1"/>
    <col min="3330" max="3330" width="0" style="109" hidden="1" customWidth="1"/>
    <col min="3331" max="3331" width="13.5703125" style="109" customWidth="1"/>
    <col min="3332" max="3332" width="15.7109375" style="109" customWidth="1"/>
    <col min="3333" max="3333" width="14.7109375" style="109" customWidth="1"/>
    <col min="3334" max="3334" width="2.140625" style="109" customWidth="1"/>
    <col min="3335" max="3335" width="16.42578125" style="109" customWidth="1"/>
    <col min="3336" max="3336" width="15.7109375" style="109" customWidth="1"/>
    <col min="3337" max="3337" width="16.28515625" style="109" bestFit="1" customWidth="1"/>
    <col min="3338" max="3338" width="18.7109375" style="109" customWidth="1"/>
    <col min="3339" max="3339" width="9.140625" style="109" customWidth="1"/>
    <col min="3340" max="3340" width="14.42578125" style="109" customWidth="1"/>
    <col min="3341" max="3341" width="9.7109375" style="109" customWidth="1"/>
    <col min="3342" max="3342" width="0" style="109" hidden="1" customWidth="1"/>
    <col min="3343" max="3583" width="8.85546875" style="109"/>
    <col min="3584" max="3584" width="16.140625" style="109" customWidth="1"/>
    <col min="3585" max="3585" width="8.7109375" style="109" customWidth="1"/>
    <col min="3586" max="3586" width="0" style="109" hidden="1" customWidth="1"/>
    <col min="3587" max="3587" width="13.5703125" style="109" customWidth="1"/>
    <col min="3588" max="3588" width="15.7109375" style="109" customWidth="1"/>
    <col min="3589" max="3589" width="14.7109375" style="109" customWidth="1"/>
    <col min="3590" max="3590" width="2.140625" style="109" customWidth="1"/>
    <col min="3591" max="3591" width="16.42578125" style="109" customWidth="1"/>
    <col min="3592" max="3592" width="15.7109375" style="109" customWidth="1"/>
    <col min="3593" max="3593" width="16.28515625" style="109" bestFit="1" customWidth="1"/>
    <col min="3594" max="3594" width="18.7109375" style="109" customWidth="1"/>
    <col min="3595" max="3595" width="9.140625" style="109" customWidth="1"/>
    <col min="3596" max="3596" width="14.42578125" style="109" customWidth="1"/>
    <col min="3597" max="3597" width="9.7109375" style="109" customWidth="1"/>
    <col min="3598" max="3598" width="0" style="109" hidden="1" customWidth="1"/>
    <col min="3599" max="3839" width="8.85546875" style="109"/>
    <col min="3840" max="3840" width="16.140625" style="109" customWidth="1"/>
    <col min="3841" max="3841" width="8.7109375" style="109" customWidth="1"/>
    <col min="3842" max="3842" width="0" style="109" hidden="1" customWidth="1"/>
    <col min="3843" max="3843" width="13.5703125" style="109" customWidth="1"/>
    <col min="3844" max="3844" width="15.7109375" style="109" customWidth="1"/>
    <col min="3845" max="3845" width="14.7109375" style="109" customWidth="1"/>
    <col min="3846" max="3846" width="2.140625" style="109" customWidth="1"/>
    <col min="3847" max="3847" width="16.42578125" style="109" customWidth="1"/>
    <col min="3848" max="3848" width="15.7109375" style="109" customWidth="1"/>
    <col min="3849" max="3849" width="16.28515625" style="109" bestFit="1" customWidth="1"/>
    <col min="3850" max="3850" width="18.7109375" style="109" customWidth="1"/>
    <col min="3851" max="3851" width="9.140625" style="109" customWidth="1"/>
    <col min="3852" max="3852" width="14.42578125" style="109" customWidth="1"/>
    <col min="3853" max="3853" width="9.7109375" style="109" customWidth="1"/>
    <col min="3854" max="3854" width="0" style="109" hidden="1" customWidth="1"/>
    <col min="3855" max="4095" width="8.85546875" style="109"/>
    <col min="4096" max="4096" width="16.140625" style="109" customWidth="1"/>
    <col min="4097" max="4097" width="8.7109375" style="109" customWidth="1"/>
    <col min="4098" max="4098" width="0" style="109" hidden="1" customWidth="1"/>
    <col min="4099" max="4099" width="13.5703125" style="109" customWidth="1"/>
    <col min="4100" max="4100" width="15.7109375" style="109" customWidth="1"/>
    <col min="4101" max="4101" width="14.7109375" style="109" customWidth="1"/>
    <col min="4102" max="4102" width="2.140625" style="109" customWidth="1"/>
    <col min="4103" max="4103" width="16.42578125" style="109" customWidth="1"/>
    <col min="4104" max="4104" width="15.7109375" style="109" customWidth="1"/>
    <col min="4105" max="4105" width="16.28515625" style="109" bestFit="1" customWidth="1"/>
    <col min="4106" max="4106" width="18.7109375" style="109" customWidth="1"/>
    <col min="4107" max="4107" width="9.140625" style="109" customWidth="1"/>
    <col min="4108" max="4108" width="14.42578125" style="109" customWidth="1"/>
    <col min="4109" max="4109" width="9.7109375" style="109" customWidth="1"/>
    <col min="4110" max="4110" width="0" style="109" hidden="1" customWidth="1"/>
    <col min="4111" max="4351" width="8.85546875" style="109"/>
    <col min="4352" max="4352" width="16.140625" style="109" customWidth="1"/>
    <col min="4353" max="4353" width="8.7109375" style="109" customWidth="1"/>
    <col min="4354" max="4354" width="0" style="109" hidden="1" customWidth="1"/>
    <col min="4355" max="4355" width="13.5703125" style="109" customWidth="1"/>
    <col min="4356" max="4356" width="15.7109375" style="109" customWidth="1"/>
    <col min="4357" max="4357" width="14.7109375" style="109" customWidth="1"/>
    <col min="4358" max="4358" width="2.140625" style="109" customWidth="1"/>
    <col min="4359" max="4359" width="16.42578125" style="109" customWidth="1"/>
    <col min="4360" max="4360" width="15.7109375" style="109" customWidth="1"/>
    <col min="4361" max="4361" width="16.28515625" style="109" bestFit="1" customWidth="1"/>
    <col min="4362" max="4362" width="18.7109375" style="109" customWidth="1"/>
    <col min="4363" max="4363" width="9.140625" style="109" customWidth="1"/>
    <col min="4364" max="4364" width="14.42578125" style="109" customWidth="1"/>
    <col min="4365" max="4365" width="9.7109375" style="109" customWidth="1"/>
    <col min="4366" max="4366" width="0" style="109" hidden="1" customWidth="1"/>
    <col min="4367" max="4607" width="8.85546875" style="109"/>
    <col min="4608" max="4608" width="16.140625" style="109" customWidth="1"/>
    <col min="4609" max="4609" width="8.7109375" style="109" customWidth="1"/>
    <col min="4610" max="4610" width="0" style="109" hidden="1" customWidth="1"/>
    <col min="4611" max="4611" width="13.5703125" style="109" customWidth="1"/>
    <col min="4612" max="4612" width="15.7109375" style="109" customWidth="1"/>
    <col min="4613" max="4613" width="14.7109375" style="109" customWidth="1"/>
    <col min="4614" max="4614" width="2.140625" style="109" customWidth="1"/>
    <col min="4615" max="4615" width="16.42578125" style="109" customWidth="1"/>
    <col min="4616" max="4616" width="15.7109375" style="109" customWidth="1"/>
    <col min="4617" max="4617" width="16.28515625" style="109" bestFit="1" customWidth="1"/>
    <col min="4618" max="4618" width="18.7109375" style="109" customWidth="1"/>
    <col min="4619" max="4619" width="9.140625" style="109" customWidth="1"/>
    <col min="4620" max="4620" width="14.42578125" style="109" customWidth="1"/>
    <col min="4621" max="4621" width="9.7109375" style="109" customWidth="1"/>
    <col min="4622" max="4622" width="0" style="109" hidden="1" customWidth="1"/>
    <col min="4623" max="4863" width="8.85546875" style="109"/>
    <col min="4864" max="4864" width="16.140625" style="109" customWidth="1"/>
    <col min="4865" max="4865" width="8.7109375" style="109" customWidth="1"/>
    <col min="4866" max="4866" width="0" style="109" hidden="1" customWidth="1"/>
    <col min="4867" max="4867" width="13.5703125" style="109" customWidth="1"/>
    <col min="4868" max="4868" width="15.7109375" style="109" customWidth="1"/>
    <col min="4869" max="4869" width="14.7109375" style="109" customWidth="1"/>
    <col min="4870" max="4870" width="2.140625" style="109" customWidth="1"/>
    <col min="4871" max="4871" width="16.42578125" style="109" customWidth="1"/>
    <col min="4872" max="4872" width="15.7109375" style="109" customWidth="1"/>
    <col min="4873" max="4873" width="16.28515625" style="109" bestFit="1" customWidth="1"/>
    <col min="4874" max="4874" width="18.7109375" style="109" customWidth="1"/>
    <col min="4875" max="4875" width="9.140625" style="109" customWidth="1"/>
    <col min="4876" max="4876" width="14.42578125" style="109" customWidth="1"/>
    <col min="4877" max="4877" width="9.7109375" style="109" customWidth="1"/>
    <col min="4878" max="4878" width="0" style="109" hidden="1" customWidth="1"/>
    <col min="4879" max="5119" width="8.85546875" style="109"/>
    <col min="5120" max="5120" width="16.140625" style="109" customWidth="1"/>
    <col min="5121" max="5121" width="8.7109375" style="109" customWidth="1"/>
    <col min="5122" max="5122" width="0" style="109" hidden="1" customWidth="1"/>
    <col min="5123" max="5123" width="13.5703125" style="109" customWidth="1"/>
    <col min="5124" max="5124" width="15.7109375" style="109" customWidth="1"/>
    <col min="5125" max="5125" width="14.7109375" style="109" customWidth="1"/>
    <col min="5126" max="5126" width="2.140625" style="109" customWidth="1"/>
    <col min="5127" max="5127" width="16.42578125" style="109" customWidth="1"/>
    <col min="5128" max="5128" width="15.7109375" style="109" customWidth="1"/>
    <col min="5129" max="5129" width="16.28515625" style="109" bestFit="1" customWidth="1"/>
    <col min="5130" max="5130" width="18.7109375" style="109" customWidth="1"/>
    <col min="5131" max="5131" width="9.140625" style="109" customWidth="1"/>
    <col min="5132" max="5132" width="14.42578125" style="109" customWidth="1"/>
    <col min="5133" max="5133" width="9.7109375" style="109" customWidth="1"/>
    <col min="5134" max="5134" width="0" style="109" hidden="1" customWidth="1"/>
    <col min="5135" max="5375" width="8.85546875" style="109"/>
    <col min="5376" max="5376" width="16.140625" style="109" customWidth="1"/>
    <col min="5377" max="5377" width="8.7109375" style="109" customWidth="1"/>
    <col min="5378" max="5378" width="0" style="109" hidden="1" customWidth="1"/>
    <col min="5379" max="5379" width="13.5703125" style="109" customWidth="1"/>
    <col min="5380" max="5380" width="15.7109375" style="109" customWidth="1"/>
    <col min="5381" max="5381" width="14.7109375" style="109" customWidth="1"/>
    <col min="5382" max="5382" width="2.140625" style="109" customWidth="1"/>
    <col min="5383" max="5383" width="16.42578125" style="109" customWidth="1"/>
    <col min="5384" max="5384" width="15.7109375" style="109" customWidth="1"/>
    <col min="5385" max="5385" width="16.28515625" style="109" bestFit="1" customWidth="1"/>
    <col min="5386" max="5386" width="18.7109375" style="109" customWidth="1"/>
    <col min="5387" max="5387" width="9.140625" style="109" customWidth="1"/>
    <col min="5388" max="5388" width="14.42578125" style="109" customWidth="1"/>
    <col min="5389" max="5389" width="9.7109375" style="109" customWidth="1"/>
    <col min="5390" max="5390" width="0" style="109" hidden="1" customWidth="1"/>
    <col min="5391" max="5631" width="8.85546875" style="109"/>
    <col min="5632" max="5632" width="16.140625" style="109" customWidth="1"/>
    <col min="5633" max="5633" width="8.7109375" style="109" customWidth="1"/>
    <col min="5634" max="5634" width="0" style="109" hidden="1" customWidth="1"/>
    <col min="5635" max="5635" width="13.5703125" style="109" customWidth="1"/>
    <col min="5636" max="5636" width="15.7109375" style="109" customWidth="1"/>
    <col min="5637" max="5637" width="14.7109375" style="109" customWidth="1"/>
    <col min="5638" max="5638" width="2.140625" style="109" customWidth="1"/>
    <col min="5639" max="5639" width="16.42578125" style="109" customWidth="1"/>
    <col min="5640" max="5640" width="15.7109375" style="109" customWidth="1"/>
    <col min="5641" max="5641" width="16.28515625" style="109" bestFit="1" customWidth="1"/>
    <col min="5642" max="5642" width="18.7109375" style="109" customWidth="1"/>
    <col min="5643" max="5643" width="9.140625" style="109" customWidth="1"/>
    <col min="5644" max="5644" width="14.42578125" style="109" customWidth="1"/>
    <col min="5645" max="5645" width="9.7109375" style="109" customWidth="1"/>
    <col min="5646" max="5646" width="0" style="109" hidden="1" customWidth="1"/>
    <col min="5647" max="5887" width="8.85546875" style="109"/>
    <col min="5888" max="5888" width="16.140625" style="109" customWidth="1"/>
    <col min="5889" max="5889" width="8.7109375" style="109" customWidth="1"/>
    <col min="5890" max="5890" width="0" style="109" hidden="1" customWidth="1"/>
    <col min="5891" max="5891" width="13.5703125" style="109" customWidth="1"/>
    <col min="5892" max="5892" width="15.7109375" style="109" customWidth="1"/>
    <col min="5893" max="5893" width="14.7109375" style="109" customWidth="1"/>
    <col min="5894" max="5894" width="2.140625" style="109" customWidth="1"/>
    <col min="5895" max="5895" width="16.42578125" style="109" customWidth="1"/>
    <col min="5896" max="5896" width="15.7109375" style="109" customWidth="1"/>
    <col min="5897" max="5897" width="16.28515625" style="109" bestFit="1" customWidth="1"/>
    <col min="5898" max="5898" width="18.7109375" style="109" customWidth="1"/>
    <col min="5899" max="5899" width="9.140625" style="109" customWidth="1"/>
    <col min="5900" max="5900" width="14.42578125" style="109" customWidth="1"/>
    <col min="5901" max="5901" width="9.7109375" style="109" customWidth="1"/>
    <col min="5902" max="5902" width="0" style="109" hidden="1" customWidth="1"/>
    <col min="5903" max="6143" width="8.85546875" style="109"/>
    <col min="6144" max="6144" width="16.140625" style="109" customWidth="1"/>
    <col min="6145" max="6145" width="8.7109375" style="109" customWidth="1"/>
    <col min="6146" max="6146" width="0" style="109" hidden="1" customWidth="1"/>
    <col min="6147" max="6147" width="13.5703125" style="109" customWidth="1"/>
    <col min="6148" max="6148" width="15.7109375" style="109" customWidth="1"/>
    <col min="6149" max="6149" width="14.7109375" style="109" customWidth="1"/>
    <col min="6150" max="6150" width="2.140625" style="109" customWidth="1"/>
    <col min="6151" max="6151" width="16.42578125" style="109" customWidth="1"/>
    <col min="6152" max="6152" width="15.7109375" style="109" customWidth="1"/>
    <col min="6153" max="6153" width="16.28515625" style="109" bestFit="1" customWidth="1"/>
    <col min="6154" max="6154" width="18.7109375" style="109" customWidth="1"/>
    <col min="6155" max="6155" width="9.140625" style="109" customWidth="1"/>
    <col min="6156" max="6156" width="14.42578125" style="109" customWidth="1"/>
    <col min="6157" max="6157" width="9.7109375" style="109" customWidth="1"/>
    <col min="6158" max="6158" width="0" style="109" hidden="1" customWidth="1"/>
    <col min="6159" max="6399" width="8.85546875" style="109"/>
    <col min="6400" max="6400" width="16.140625" style="109" customWidth="1"/>
    <col min="6401" max="6401" width="8.7109375" style="109" customWidth="1"/>
    <col min="6402" max="6402" width="0" style="109" hidden="1" customWidth="1"/>
    <col min="6403" max="6403" width="13.5703125" style="109" customWidth="1"/>
    <col min="6404" max="6404" width="15.7109375" style="109" customWidth="1"/>
    <col min="6405" max="6405" width="14.7109375" style="109" customWidth="1"/>
    <col min="6406" max="6406" width="2.140625" style="109" customWidth="1"/>
    <col min="6407" max="6407" width="16.42578125" style="109" customWidth="1"/>
    <col min="6408" max="6408" width="15.7109375" style="109" customWidth="1"/>
    <col min="6409" max="6409" width="16.28515625" style="109" bestFit="1" customWidth="1"/>
    <col min="6410" max="6410" width="18.7109375" style="109" customWidth="1"/>
    <col min="6411" max="6411" width="9.140625" style="109" customWidth="1"/>
    <col min="6412" max="6412" width="14.42578125" style="109" customWidth="1"/>
    <col min="6413" max="6413" width="9.7109375" style="109" customWidth="1"/>
    <col min="6414" max="6414" width="0" style="109" hidden="1" customWidth="1"/>
    <col min="6415" max="6655" width="8.85546875" style="109"/>
    <col min="6656" max="6656" width="16.140625" style="109" customWidth="1"/>
    <col min="6657" max="6657" width="8.7109375" style="109" customWidth="1"/>
    <col min="6658" max="6658" width="0" style="109" hidden="1" customWidth="1"/>
    <col min="6659" max="6659" width="13.5703125" style="109" customWidth="1"/>
    <col min="6660" max="6660" width="15.7109375" style="109" customWidth="1"/>
    <col min="6661" max="6661" width="14.7109375" style="109" customWidth="1"/>
    <col min="6662" max="6662" width="2.140625" style="109" customWidth="1"/>
    <col min="6663" max="6663" width="16.42578125" style="109" customWidth="1"/>
    <col min="6664" max="6664" width="15.7109375" style="109" customWidth="1"/>
    <col min="6665" max="6665" width="16.28515625" style="109" bestFit="1" customWidth="1"/>
    <col min="6666" max="6666" width="18.7109375" style="109" customWidth="1"/>
    <col min="6667" max="6667" width="9.140625" style="109" customWidth="1"/>
    <col min="6668" max="6668" width="14.42578125" style="109" customWidth="1"/>
    <col min="6669" max="6669" width="9.7109375" style="109" customWidth="1"/>
    <col min="6670" max="6670" width="0" style="109" hidden="1" customWidth="1"/>
    <col min="6671" max="6911" width="8.85546875" style="109"/>
    <col min="6912" max="6912" width="16.140625" style="109" customWidth="1"/>
    <col min="6913" max="6913" width="8.7109375" style="109" customWidth="1"/>
    <col min="6914" max="6914" width="0" style="109" hidden="1" customWidth="1"/>
    <col min="6915" max="6915" width="13.5703125" style="109" customWidth="1"/>
    <col min="6916" max="6916" width="15.7109375" style="109" customWidth="1"/>
    <col min="6917" max="6917" width="14.7109375" style="109" customWidth="1"/>
    <col min="6918" max="6918" width="2.140625" style="109" customWidth="1"/>
    <col min="6919" max="6919" width="16.42578125" style="109" customWidth="1"/>
    <col min="6920" max="6920" width="15.7109375" style="109" customWidth="1"/>
    <col min="6921" max="6921" width="16.28515625" style="109" bestFit="1" customWidth="1"/>
    <col min="6922" max="6922" width="18.7109375" style="109" customWidth="1"/>
    <col min="6923" max="6923" width="9.140625" style="109" customWidth="1"/>
    <col min="6924" max="6924" width="14.42578125" style="109" customWidth="1"/>
    <col min="6925" max="6925" width="9.7109375" style="109" customWidth="1"/>
    <col min="6926" max="6926" width="0" style="109" hidden="1" customWidth="1"/>
    <col min="6927" max="7167" width="8.85546875" style="109"/>
    <col min="7168" max="7168" width="16.140625" style="109" customWidth="1"/>
    <col min="7169" max="7169" width="8.7109375" style="109" customWidth="1"/>
    <col min="7170" max="7170" width="0" style="109" hidden="1" customWidth="1"/>
    <col min="7171" max="7171" width="13.5703125" style="109" customWidth="1"/>
    <col min="7172" max="7172" width="15.7109375" style="109" customWidth="1"/>
    <col min="7173" max="7173" width="14.7109375" style="109" customWidth="1"/>
    <col min="7174" max="7174" width="2.140625" style="109" customWidth="1"/>
    <col min="7175" max="7175" width="16.42578125" style="109" customWidth="1"/>
    <col min="7176" max="7176" width="15.7109375" style="109" customWidth="1"/>
    <col min="7177" max="7177" width="16.28515625" style="109" bestFit="1" customWidth="1"/>
    <col min="7178" max="7178" width="18.7109375" style="109" customWidth="1"/>
    <col min="7179" max="7179" width="9.140625" style="109" customWidth="1"/>
    <col min="7180" max="7180" width="14.42578125" style="109" customWidth="1"/>
    <col min="7181" max="7181" width="9.7109375" style="109" customWidth="1"/>
    <col min="7182" max="7182" width="0" style="109" hidden="1" customWidth="1"/>
    <col min="7183" max="7423" width="8.85546875" style="109"/>
    <col min="7424" max="7424" width="16.140625" style="109" customWidth="1"/>
    <col min="7425" max="7425" width="8.7109375" style="109" customWidth="1"/>
    <col min="7426" max="7426" width="0" style="109" hidden="1" customWidth="1"/>
    <col min="7427" max="7427" width="13.5703125" style="109" customWidth="1"/>
    <col min="7428" max="7428" width="15.7109375" style="109" customWidth="1"/>
    <col min="7429" max="7429" width="14.7109375" style="109" customWidth="1"/>
    <col min="7430" max="7430" width="2.140625" style="109" customWidth="1"/>
    <col min="7431" max="7431" width="16.42578125" style="109" customWidth="1"/>
    <col min="7432" max="7432" width="15.7109375" style="109" customWidth="1"/>
    <col min="7433" max="7433" width="16.28515625" style="109" bestFit="1" customWidth="1"/>
    <col min="7434" max="7434" width="18.7109375" style="109" customWidth="1"/>
    <col min="7435" max="7435" width="9.140625" style="109" customWidth="1"/>
    <col min="7436" max="7436" width="14.42578125" style="109" customWidth="1"/>
    <col min="7437" max="7437" width="9.7109375" style="109" customWidth="1"/>
    <col min="7438" max="7438" width="0" style="109" hidden="1" customWidth="1"/>
    <col min="7439" max="7679" width="8.85546875" style="109"/>
    <col min="7680" max="7680" width="16.140625" style="109" customWidth="1"/>
    <col min="7681" max="7681" width="8.7109375" style="109" customWidth="1"/>
    <col min="7682" max="7682" width="0" style="109" hidden="1" customWidth="1"/>
    <col min="7683" max="7683" width="13.5703125" style="109" customWidth="1"/>
    <col min="7684" max="7684" width="15.7109375" style="109" customWidth="1"/>
    <col min="7685" max="7685" width="14.7109375" style="109" customWidth="1"/>
    <col min="7686" max="7686" width="2.140625" style="109" customWidth="1"/>
    <col min="7687" max="7687" width="16.42578125" style="109" customWidth="1"/>
    <col min="7688" max="7688" width="15.7109375" style="109" customWidth="1"/>
    <col min="7689" max="7689" width="16.28515625" style="109" bestFit="1" customWidth="1"/>
    <col min="7690" max="7690" width="18.7109375" style="109" customWidth="1"/>
    <col min="7691" max="7691" width="9.140625" style="109" customWidth="1"/>
    <col min="7692" max="7692" width="14.42578125" style="109" customWidth="1"/>
    <col min="7693" max="7693" width="9.7109375" style="109" customWidth="1"/>
    <col min="7694" max="7694" width="0" style="109" hidden="1" customWidth="1"/>
    <col min="7695" max="7935" width="8.85546875" style="109"/>
    <col min="7936" max="7936" width="16.140625" style="109" customWidth="1"/>
    <col min="7937" max="7937" width="8.7109375" style="109" customWidth="1"/>
    <col min="7938" max="7938" width="0" style="109" hidden="1" customWidth="1"/>
    <col min="7939" max="7939" width="13.5703125" style="109" customWidth="1"/>
    <col min="7940" max="7940" width="15.7109375" style="109" customWidth="1"/>
    <col min="7941" max="7941" width="14.7109375" style="109" customWidth="1"/>
    <col min="7942" max="7942" width="2.140625" style="109" customWidth="1"/>
    <col min="7943" max="7943" width="16.42578125" style="109" customWidth="1"/>
    <col min="7944" max="7944" width="15.7109375" style="109" customWidth="1"/>
    <col min="7945" max="7945" width="16.28515625" style="109" bestFit="1" customWidth="1"/>
    <col min="7946" max="7946" width="18.7109375" style="109" customWidth="1"/>
    <col min="7947" max="7947" width="9.140625" style="109" customWidth="1"/>
    <col min="7948" max="7948" width="14.42578125" style="109" customWidth="1"/>
    <col min="7949" max="7949" width="9.7109375" style="109" customWidth="1"/>
    <col min="7950" max="7950" width="0" style="109" hidden="1" customWidth="1"/>
    <col min="7951" max="8191" width="8.85546875" style="109"/>
    <col min="8192" max="8192" width="16.140625" style="109" customWidth="1"/>
    <col min="8193" max="8193" width="8.7109375" style="109" customWidth="1"/>
    <col min="8194" max="8194" width="0" style="109" hidden="1" customWidth="1"/>
    <col min="8195" max="8195" width="13.5703125" style="109" customWidth="1"/>
    <col min="8196" max="8196" width="15.7109375" style="109" customWidth="1"/>
    <col min="8197" max="8197" width="14.7109375" style="109" customWidth="1"/>
    <col min="8198" max="8198" width="2.140625" style="109" customWidth="1"/>
    <col min="8199" max="8199" width="16.42578125" style="109" customWidth="1"/>
    <col min="8200" max="8200" width="15.7109375" style="109" customWidth="1"/>
    <col min="8201" max="8201" width="16.28515625" style="109" bestFit="1" customWidth="1"/>
    <col min="8202" max="8202" width="18.7109375" style="109" customWidth="1"/>
    <col min="8203" max="8203" width="9.140625" style="109" customWidth="1"/>
    <col min="8204" max="8204" width="14.42578125" style="109" customWidth="1"/>
    <col min="8205" max="8205" width="9.7109375" style="109" customWidth="1"/>
    <col min="8206" max="8206" width="0" style="109" hidden="1" customWidth="1"/>
    <col min="8207" max="8447" width="8.85546875" style="109"/>
    <col min="8448" max="8448" width="16.140625" style="109" customWidth="1"/>
    <col min="8449" max="8449" width="8.7109375" style="109" customWidth="1"/>
    <col min="8450" max="8450" width="0" style="109" hidden="1" customWidth="1"/>
    <col min="8451" max="8451" width="13.5703125" style="109" customWidth="1"/>
    <col min="8452" max="8452" width="15.7109375" style="109" customWidth="1"/>
    <col min="8453" max="8453" width="14.7109375" style="109" customWidth="1"/>
    <col min="8454" max="8454" width="2.140625" style="109" customWidth="1"/>
    <col min="8455" max="8455" width="16.42578125" style="109" customWidth="1"/>
    <col min="8456" max="8456" width="15.7109375" style="109" customWidth="1"/>
    <col min="8457" max="8457" width="16.28515625" style="109" bestFit="1" customWidth="1"/>
    <col min="8458" max="8458" width="18.7109375" style="109" customWidth="1"/>
    <col min="8459" max="8459" width="9.140625" style="109" customWidth="1"/>
    <col min="8460" max="8460" width="14.42578125" style="109" customWidth="1"/>
    <col min="8461" max="8461" width="9.7109375" style="109" customWidth="1"/>
    <col min="8462" max="8462" width="0" style="109" hidden="1" customWidth="1"/>
    <col min="8463" max="8703" width="8.85546875" style="109"/>
    <col min="8704" max="8704" width="16.140625" style="109" customWidth="1"/>
    <col min="8705" max="8705" width="8.7109375" style="109" customWidth="1"/>
    <col min="8706" max="8706" width="0" style="109" hidden="1" customWidth="1"/>
    <col min="8707" max="8707" width="13.5703125" style="109" customWidth="1"/>
    <col min="8708" max="8708" width="15.7109375" style="109" customWidth="1"/>
    <col min="8709" max="8709" width="14.7109375" style="109" customWidth="1"/>
    <col min="8710" max="8710" width="2.140625" style="109" customWidth="1"/>
    <col min="8711" max="8711" width="16.42578125" style="109" customWidth="1"/>
    <col min="8712" max="8712" width="15.7109375" style="109" customWidth="1"/>
    <col min="8713" max="8713" width="16.28515625" style="109" bestFit="1" customWidth="1"/>
    <col min="8714" max="8714" width="18.7109375" style="109" customWidth="1"/>
    <col min="8715" max="8715" width="9.140625" style="109" customWidth="1"/>
    <col min="8716" max="8716" width="14.42578125" style="109" customWidth="1"/>
    <col min="8717" max="8717" width="9.7109375" style="109" customWidth="1"/>
    <col min="8718" max="8718" width="0" style="109" hidden="1" customWidth="1"/>
    <col min="8719" max="8959" width="8.85546875" style="109"/>
    <col min="8960" max="8960" width="16.140625" style="109" customWidth="1"/>
    <col min="8961" max="8961" width="8.7109375" style="109" customWidth="1"/>
    <col min="8962" max="8962" width="0" style="109" hidden="1" customWidth="1"/>
    <col min="8963" max="8963" width="13.5703125" style="109" customWidth="1"/>
    <col min="8964" max="8964" width="15.7109375" style="109" customWidth="1"/>
    <col min="8965" max="8965" width="14.7109375" style="109" customWidth="1"/>
    <col min="8966" max="8966" width="2.140625" style="109" customWidth="1"/>
    <col min="8967" max="8967" width="16.42578125" style="109" customWidth="1"/>
    <col min="8968" max="8968" width="15.7109375" style="109" customWidth="1"/>
    <col min="8969" max="8969" width="16.28515625" style="109" bestFit="1" customWidth="1"/>
    <col min="8970" max="8970" width="18.7109375" style="109" customWidth="1"/>
    <col min="8971" max="8971" width="9.140625" style="109" customWidth="1"/>
    <col min="8972" max="8972" width="14.42578125" style="109" customWidth="1"/>
    <col min="8973" max="8973" width="9.7109375" style="109" customWidth="1"/>
    <col min="8974" max="8974" width="0" style="109" hidden="1" customWidth="1"/>
    <col min="8975" max="9215" width="8.85546875" style="109"/>
    <col min="9216" max="9216" width="16.140625" style="109" customWidth="1"/>
    <col min="9217" max="9217" width="8.7109375" style="109" customWidth="1"/>
    <col min="9218" max="9218" width="0" style="109" hidden="1" customWidth="1"/>
    <col min="9219" max="9219" width="13.5703125" style="109" customWidth="1"/>
    <col min="9220" max="9220" width="15.7109375" style="109" customWidth="1"/>
    <col min="9221" max="9221" width="14.7109375" style="109" customWidth="1"/>
    <col min="9222" max="9222" width="2.140625" style="109" customWidth="1"/>
    <col min="9223" max="9223" width="16.42578125" style="109" customWidth="1"/>
    <col min="9224" max="9224" width="15.7109375" style="109" customWidth="1"/>
    <col min="9225" max="9225" width="16.28515625" style="109" bestFit="1" customWidth="1"/>
    <col min="9226" max="9226" width="18.7109375" style="109" customWidth="1"/>
    <col min="9227" max="9227" width="9.140625" style="109" customWidth="1"/>
    <col min="9228" max="9228" width="14.42578125" style="109" customWidth="1"/>
    <col min="9229" max="9229" width="9.7109375" style="109" customWidth="1"/>
    <col min="9230" max="9230" width="0" style="109" hidden="1" customWidth="1"/>
    <col min="9231" max="9471" width="8.85546875" style="109"/>
    <col min="9472" max="9472" width="16.140625" style="109" customWidth="1"/>
    <col min="9473" max="9473" width="8.7109375" style="109" customWidth="1"/>
    <col min="9474" max="9474" width="0" style="109" hidden="1" customWidth="1"/>
    <col min="9475" max="9475" width="13.5703125" style="109" customWidth="1"/>
    <col min="9476" max="9476" width="15.7109375" style="109" customWidth="1"/>
    <col min="9477" max="9477" width="14.7109375" style="109" customWidth="1"/>
    <col min="9478" max="9478" width="2.140625" style="109" customWidth="1"/>
    <col min="9479" max="9479" width="16.42578125" style="109" customWidth="1"/>
    <col min="9480" max="9480" width="15.7109375" style="109" customWidth="1"/>
    <col min="9481" max="9481" width="16.28515625" style="109" bestFit="1" customWidth="1"/>
    <col min="9482" max="9482" width="18.7109375" style="109" customWidth="1"/>
    <col min="9483" max="9483" width="9.140625" style="109" customWidth="1"/>
    <col min="9484" max="9484" width="14.42578125" style="109" customWidth="1"/>
    <col min="9485" max="9485" width="9.7109375" style="109" customWidth="1"/>
    <col min="9486" max="9486" width="0" style="109" hidden="1" customWidth="1"/>
    <col min="9487" max="9727" width="8.85546875" style="109"/>
    <col min="9728" max="9728" width="16.140625" style="109" customWidth="1"/>
    <col min="9729" max="9729" width="8.7109375" style="109" customWidth="1"/>
    <col min="9730" max="9730" width="0" style="109" hidden="1" customWidth="1"/>
    <col min="9731" max="9731" width="13.5703125" style="109" customWidth="1"/>
    <col min="9732" max="9732" width="15.7109375" style="109" customWidth="1"/>
    <col min="9733" max="9733" width="14.7109375" style="109" customWidth="1"/>
    <col min="9734" max="9734" width="2.140625" style="109" customWidth="1"/>
    <col min="9735" max="9735" width="16.42578125" style="109" customWidth="1"/>
    <col min="9736" max="9736" width="15.7109375" style="109" customWidth="1"/>
    <col min="9737" max="9737" width="16.28515625" style="109" bestFit="1" customWidth="1"/>
    <col min="9738" max="9738" width="18.7109375" style="109" customWidth="1"/>
    <col min="9739" max="9739" width="9.140625" style="109" customWidth="1"/>
    <col min="9740" max="9740" width="14.42578125" style="109" customWidth="1"/>
    <col min="9741" max="9741" width="9.7109375" style="109" customWidth="1"/>
    <col min="9742" max="9742" width="0" style="109" hidden="1" customWidth="1"/>
    <col min="9743" max="9983" width="8.85546875" style="109"/>
    <col min="9984" max="9984" width="16.140625" style="109" customWidth="1"/>
    <col min="9985" max="9985" width="8.7109375" style="109" customWidth="1"/>
    <col min="9986" max="9986" width="0" style="109" hidden="1" customWidth="1"/>
    <col min="9987" max="9987" width="13.5703125" style="109" customWidth="1"/>
    <col min="9988" max="9988" width="15.7109375" style="109" customWidth="1"/>
    <col min="9989" max="9989" width="14.7109375" style="109" customWidth="1"/>
    <col min="9990" max="9990" width="2.140625" style="109" customWidth="1"/>
    <col min="9991" max="9991" width="16.42578125" style="109" customWidth="1"/>
    <col min="9992" max="9992" width="15.7109375" style="109" customWidth="1"/>
    <col min="9993" max="9993" width="16.28515625" style="109" bestFit="1" customWidth="1"/>
    <col min="9994" max="9994" width="18.7109375" style="109" customWidth="1"/>
    <col min="9995" max="9995" width="9.140625" style="109" customWidth="1"/>
    <col min="9996" max="9996" width="14.42578125" style="109" customWidth="1"/>
    <col min="9997" max="9997" width="9.7109375" style="109" customWidth="1"/>
    <col min="9998" max="9998" width="0" style="109" hidden="1" customWidth="1"/>
    <col min="9999" max="10239" width="8.85546875" style="109"/>
    <col min="10240" max="10240" width="16.140625" style="109" customWidth="1"/>
    <col min="10241" max="10241" width="8.7109375" style="109" customWidth="1"/>
    <col min="10242" max="10242" width="0" style="109" hidden="1" customWidth="1"/>
    <col min="10243" max="10243" width="13.5703125" style="109" customWidth="1"/>
    <col min="10244" max="10244" width="15.7109375" style="109" customWidth="1"/>
    <col min="10245" max="10245" width="14.7109375" style="109" customWidth="1"/>
    <col min="10246" max="10246" width="2.140625" style="109" customWidth="1"/>
    <col min="10247" max="10247" width="16.42578125" style="109" customWidth="1"/>
    <col min="10248" max="10248" width="15.7109375" style="109" customWidth="1"/>
    <col min="10249" max="10249" width="16.28515625" style="109" bestFit="1" customWidth="1"/>
    <col min="10250" max="10250" width="18.7109375" style="109" customWidth="1"/>
    <col min="10251" max="10251" width="9.140625" style="109" customWidth="1"/>
    <col min="10252" max="10252" width="14.42578125" style="109" customWidth="1"/>
    <col min="10253" max="10253" width="9.7109375" style="109" customWidth="1"/>
    <col min="10254" max="10254" width="0" style="109" hidden="1" customWidth="1"/>
    <col min="10255" max="10495" width="8.85546875" style="109"/>
    <col min="10496" max="10496" width="16.140625" style="109" customWidth="1"/>
    <col min="10497" max="10497" width="8.7109375" style="109" customWidth="1"/>
    <col min="10498" max="10498" width="0" style="109" hidden="1" customWidth="1"/>
    <col min="10499" max="10499" width="13.5703125" style="109" customWidth="1"/>
    <col min="10500" max="10500" width="15.7109375" style="109" customWidth="1"/>
    <col min="10501" max="10501" width="14.7109375" style="109" customWidth="1"/>
    <col min="10502" max="10502" width="2.140625" style="109" customWidth="1"/>
    <col min="10503" max="10503" width="16.42578125" style="109" customWidth="1"/>
    <col min="10504" max="10504" width="15.7109375" style="109" customWidth="1"/>
    <col min="10505" max="10505" width="16.28515625" style="109" bestFit="1" customWidth="1"/>
    <col min="10506" max="10506" width="18.7109375" style="109" customWidth="1"/>
    <col min="10507" max="10507" width="9.140625" style="109" customWidth="1"/>
    <col min="10508" max="10508" width="14.42578125" style="109" customWidth="1"/>
    <col min="10509" max="10509" width="9.7109375" style="109" customWidth="1"/>
    <col min="10510" max="10510" width="0" style="109" hidden="1" customWidth="1"/>
    <col min="10511" max="10751" width="8.85546875" style="109"/>
    <col min="10752" max="10752" width="16.140625" style="109" customWidth="1"/>
    <col min="10753" max="10753" width="8.7109375" style="109" customWidth="1"/>
    <col min="10754" max="10754" width="0" style="109" hidden="1" customWidth="1"/>
    <col min="10755" max="10755" width="13.5703125" style="109" customWidth="1"/>
    <col min="10756" max="10756" width="15.7109375" style="109" customWidth="1"/>
    <col min="10757" max="10757" width="14.7109375" style="109" customWidth="1"/>
    <col min="10758" max="10758" width="2.140625" style="109" customWidth="1"/>
    <col min="10759" max="10759" width="16.42578125" style="109" customWidth="1"/>
    <col min="10760" max="10760" width="15.7109375" style="109" customWidth="1"/>
    <col min="10761" max="10761" width="16.28515625" style="109" bestFit="1" customWidth="1"/>
    <col min="10762" max="10762" width="18.7109375" style="109" customWidth="1"/>
    <col min="10763" max="10763" width="9.140625" style="109" customWidth="1"/>
    <col min="10764" max="10764" width="14.42578125" style="109" customWidth="1"/>
    <col min="10765" max="10765" width="9.7109375" style="109" customWidth="1"/>
    <col min="10766" max="10766" width="0" style="109" hidden="1" customWidth="1"/>
    <col min="10767" max="11007" width="8.85546875" style="109"/>
    <col min="11008" max="11008" width="16.140625" style="109" customWidth="1"/>
    <col min="11009" max="11009" width="8.7109375" style="109" customWidth="1"/>
    <col min="11010" max="11010" width="0" style="109" hidden="1" customWidth="1"/>
    <col min="11011" max="11011" width="13.5703125" style="109" customWidth="1"/>
    <col min="11012" max="11012" width="15.7109375" style="109" customWidth="1"/>
    <col min="11013" max="11013" width="14.7109375" style="109" customWidth="1"/>
    <col min="11014" max="11014" width="2.140625" style="109" customWidth="1"/>
    <col min="11015" max="11015" width="16.42578125" style="109" customWidth="1"/>
    <col min="11016" max="11016" width="15.7109375" style="109" customWidth="1"/>
    <col min="11017" max="11017" width="16.28515625" style="109" bestFit="1" customWidth="1"/>
    <col min="11018" max="11018" width="18.7109375" style="109" customWidth="1"/>
    <col min="11019" max="11019" width="9.140625" style="109" customWidth="1"/>
    <col min="11020" max="11020" width="14.42578125" style="109" customWidth="1"/>
    <col min="11021" max="11021" width="9.7109375" style="109" customWidth="1"/>
    <col min="11022" max="11022" width="0" style="109" hidden="1" customWidth="1"/>
    <col min="11023" max="11263" width="8.85546875" style="109"/>
    <col min="11264" max="11264" width="16.140625" style="109" customWidth="1"/>
    <col min="11265" max="11265" width="8.7109375" style="109" customWidth="1"/>
    <col min="11266" max="11266" width="0" style="109" hidden="1" customWidth="1"/>
    <col min="11267" max="11267" width="13.5703125" style="109" customWidth="1"/>
    <col min="11268" max="11268" width="15.7109375" style="109" customWidth="1"/>
    <col min="11269" max="11269" width="14.7109375" style="109" customWidth="1"/>
    <col min="11270" max="11270" width="2.140625" style="109" customWidth="1"/>
    <col min="11271" max="11271" width="16.42578125" style="109" customWidth="1"/>
    <col min="11272" max="11272" width="15.7109375" style="109" customWidth="1"/>
    <col min="11273" max="11273" width="16.28515625" style="109" bestFit="1" customWidth="1"/>
    <col min="11274" max="11274" width="18.7109375" style="109" customWidth="1"/>
    <col min="11275" max="11275" width="9.140625" style="109" customWidth="1"/>
    <col min="11276" max="11276" width="14.42578125" style="109" customWidth="1"/>
    <col min="11277" max="11277" width="9.7109375" style="109" customWidth="1"/>
    <col min="11278" max="11278" width="0" style="109" hidden="1" customWidth="1"/>
    <col min="11279" max="11519" width="8.85546875" style="109"/>
    <col min="11520" max="11520" width="16.140625" style="109" customWidth="1"/>
    <col min="11521" max="11521" width="8.7109375" style="109" customWidth="1"/>
    <col min="11522" max="11522" width="0" style="109" hidden="1" customWidth="1"/>
    <col min="11523" max="11523" width="13.5703125" style="109" customWidth="1"/>
    <col min="11524" max="11524" width="15.7109375" style="109" customWidth="1"/>
    <col min="11525" max="11525" width="14.7109375" style="109" customWidth="1"/>
    <col min="11526" max="11526" width="2.140625" style="109" customWidth="1"/>
    <col min="11527" max="11527" width="16.42578125" style="109" customWidth="1"/>
    <col min="11528" max="11528" width="15.7109375" style="109" customWidth="1"/>
    <col min="11529" max="11529" width="16.28515625" style="109" bestFit="1" customWidth="1"/>
    <col min="11530" max="11530" width="18.7109375" style="109" customWidth="1"/>
    <col min="11531" max="11531" width="9.140625" style="109" customWidth="1"/>
    <col min="11532" max="11532" width="14.42578125" style="109" customWidth="1"/>
    <col min="11533" max="11533" width="9.7109375" style="109" customWidth="1"/>
    <col min="11534" max="11534" width="0" style="109" hidden="1" customWidth="1"/>
    <col min="11535" max="11775" width="8.85546875" style="109"/>
    <col min="11776" max="11776" width="16.140625" style="109" customWidth="1"/>
    <col min="11777" max="11777" width="8.7109375" style="109" customWidth="1"/>
    <col min="11778" max="11778" width="0" style="109" hidden="1" customWidth="1"/>
    <col min="11779" max="11779" width="13.5703125" style="109" customWidth="1"/>
    <col min="11780" max="11780" width="15.7109375" style="109" customWidth="1"/>
    <col min="11781" max="11781" width="14.7109375" style="109" customWidth="1"/>
    <col min="11782" max="11782" width="2.140625" style="109" customWidth="1"/>
    <col min="11783" max="11783" width="16.42578125" style="109" customWidth="1"/>
    <col min="11784" max="11784" width="15.7109375" style="109" customWidth="1"/>
    <col min="11785" max="11785" width="16.28515625" style="109" bestFit="1" customWidth="1"/>
    <col min="11786" max="11786" width="18.7109375" style="109" customWidth="1"/>
    <col min="11787" max="11787" width="9.140625" style="109" customWidth="1"/>
    <col min="11788" max="11788" width="14.42578125" style="109" customWidth="1"/>
    <col min="11789" max="11789" width="9.7109375" style="109" customWidth="1"/>
    <col min="11790" max="11790" width="0" style="109" hidden="1" customWidth="1"/>
    <col min="11791" max="12031" width="8.85546875" style="109"/>
    <col min="12032" max="12032" width="16.140625" style="109" customWidth="1"/>
    <col min="12033" max="12033" width="8.7109375" style="109" customWidth="1"/>
    <col min="12034" max="12034" width="0" style="109" hidden="1" customWidth="1"/>
    <col min="12035" max="12035" width="13.5703125" style="109" customWidth="1"/>
    <col min="12036" max="12036" width="15.7109375" style="109" customWidth="1"/>
    <col min="12037" max="12037" width="14.7109375" style="109" customWidth="1"/>
    <col min="12038" max="12038" width="2.140625" style="109" customWidth="1"/>
    <col min="12039" max="12039" width="16.42578125" style="109" customWidth="1"/>
    <col min="12040" max="12040" width="15.7109375" style="109" customWidth="1"/>
    <col min="12041" max="12041" width="16.28515625" style="109" bestFit="1" customWidth="1"/>
    <col min="12042" max="12042" width="18.7109375" style="109" customWidth="1"/>
    <col min="12043" max="12043" width="9.140625" style="109" customWidth="1"/>
    <col min="12044" max="12044" width="14.42578125" style="109" customWidth="1"/>
    <col min="12045" max="12045" width="9.7109375" style="109" customWidth="1"/>
    <col min="12046" max="12046" width="0" style="109" hidden="1" customWidth="1"/>
    <col min="12047" max="12287" width="8.85546875" style="109"/>
    <col min="12288" max="12288" width="16.140625" style="109" customWidth="1"/>
    <col min="12289" max="12289" width="8.7109375" style="109" customWidth="1"/>
    <col min="12290" max="12290" width="0" style="109" hidden="1" customWidth="1"/>
    <col min="12291" max="12291" width="13.5703125" style="109" customWidth="1"/>
    <col min="12292" max="12292" width="15.7109375" style="109" customWidth="1"/>
    <col min="12293" max="12293" width="14.7109375" style="109" customWidth="1"/>
    <col min="12294" max="12294" width="2.140625" style="109" customWidth="1"/>
    <col min="12295" max="12295" width="16.42578125" style="109" customWidth="1"/>
    <col min="12296" max="12296" width="15.7109375" style="109" customWidth="1"/>
    <col min="12297" max="12297" width="16.28515625" style="109" bestFit="1" customWidth="1"/>
    <col min="12298" max="12298" width="18.7109375" style="109" customWidth="1"/>
    <col min="12299" max="12299" width="9.140625" style="109" customWidth="1"/>
    <col min="12300" max="12300" width="14.42578125" style="109" customWidth="1"/>
    <col min="12301" max="12301" width="9.7109375" style="109" customWidth="1"/>
    <col min="12302" max="12302" width="0" style="109" hidden="1" customWidth="1"/>
    <col min="12303" max="12543" width="8.85546875" style="109"/>
    <col min="12544" max="12544" width="16.140625" style="109" customWidth="1"/>
    <col min="12545" max="12545" width="8.7109375" style="109" customWidth="1"/>
    <col min="12546" max="12546" width="0" style="109" hidden="1" customWidth="1"/>
    <col min="12547" max="12547" width="13.5703125" style="109" customWidth="1"/>
    <col min="12548" max="12548" width="15.7109375" style="109" customWidth="1"/>
    <col min="12549" max="12549" width="14.7109375" style="109" customWidth="1"/>
    <col min="12550" max="12550" width="2.140625" style="109" customWidth="1"/>
    <col min="12551" max="12551" width="16.42578125" style="109" customWidth="1"/>
    <col min="12552" max="12552" width="15.7109375" style="109" customWidth="1"/>
    <col min="12553" max="12553" width="16.28515625" style="109" bestFit="1" customWidth="1"/>
    <col min="12554" max="12554" width="18.7109375" style="109" customWidth="1"/>
    <col min="12555" max="12555" width="9.140625" style="109" customWidth="1"/>
    <col min="12556" max="12556" width="14.42578125" style="109" customWidth="1"/>
    <col min="12557" max="12557" width="9.7109375" style="109" customWidth="1"/>
    <col min="12558" max="12558" width="0" style="109" hidden="1" customWidth="1"/>
    <col min="12559" max="12799" width="8.85546875" style="109"/>
    <col min="12800" max="12800" width="16.140625" style="109" customWidth="1"/>
    <col min="12801" max="12801" width="8.7109375" style="109" customWidth="1"/>
    <col min="12802" max="12802" width="0" style="109" hidden="1" customWidth="1"/>
    <col min="12803" max="12803" width="13.5703125" style="109" customWidth="1"/>
    <col min="12804" max="12804" width="15.7109375" style="109" customWidth="1"/>
    <col min="12805" max="12805" width="14.7109375" style="109" customWidth="1"/>
    <col min="12806" max="12806" width="2.140625" style="109" customWidth="1"/>
    <col min="12807" max="12807" width="16.42578125" style="109" customWidth="1"/>
    <col min="12808" max="12808" width="15.7109375" style="109" customWidth="1"/>
    <col min="12809" max="12809" width="16.28515625" style="109" bestFit="1" customWidth="1"/>
    <col min="12810" max="12810" width="18.7109375" style="109" customWidth="1"/>
    <col min="12811" max="12811" width="9.140625" style="109" customWidth="1"/>
    <col min="12812" max="12812" width="14.42578125" style="109" customWidth="1"/>
    <col min="12813" max="12813" width="9.7109375" style="109" customWidth="1"/>
    <col min="12814" max="12814" width="0" style="109" hidden="1" customWidth="1"/>
    <col min="12815" max="13055" width="8.85546875" style="109"/>
    <col min="13056" max="13056" width="16.140625" style="109" customWidth="1"/>
    <col min="13057" max="13057" width="8.7109375" style="109" customWidth="1"/>
    <col min="13058" max="13058" width="0" style="109" hidden="1" customWidth="1"/>
    <col min="13059" max="13059" width="13.5703125" style="109" customWidth="1"/>
    <col min="13060" max="13060" width="15.7109375" style="109" customWidth="1"/>
    <col min="13061" max="13061" width="14.7109375" style="109" customWidth="1"/>
    <col min="13062" max="13062" width="2.140625" style="109" customWidth="1"/>
    <col min="13063" max="13063" width="16.42578125" style="109" customWidth="1"/>
    <col min="13064" max="13064" width="15.7109375" style="109" customWidth="1"/>
    <col min="13065" max="13065" width="16.28515625" style="109" bestFit="1" customWidth="1"/>
    <col min="13066" max="13066" width="18.7109375" style="109" customWidth="1"/>
    <col min="13067" max="13067" width="9.140625" style="109" customWidth="1"/>
    <col min="13068" max="13068" width="14.42578125" style="109" customWidth="1"/>
    <col min="13069" max="13069" width="9.7109375" style="109" customWidth="1"/>
    <col min="13070" max="13070" width="0" style="109" hidden="1" customWidth="1"/>
    <col min="13071" max="13311" width="8.85546875" style="109"/>
    <col min="13312" max="13312" width="16.140625" style="109" customWidth="1"/>
    <col min="13313" max="13313" width="8.7109375" style="109" customWidth="1"/>
    <col min="13314" max="13314" width="0" style="109" hidden="1" customWidth="1"/>
    <col min="13315" max="13315" width="13.5703125" style="109" customWidth="1"/>
    <col min="13316" max="13316" width="15.7109375" style="109" customWidth="1"/>
    <col min="13317" max="13317" width="14.7109375" style="109" customWidth="1"/>
    <col min="13318" max="13318" width="2.140625" style="109" customWidth="1"/>
    <col min="13319" max="13319" width="16.42578125" style="109" customWidth="1"/>
    <col min="13320" max="13320" width="15.7109375" style="109" customWidth="1"/>
    <col min="13321" max="13321" width="16.28515625" style="109" bestFit="1" customWidth="1"/>
    <col min="13322" max="13322" width="18.7109375" style="109" customWidth="1"/>
    <col min="13323" max="13323" width="9.140625" style="109" customWidth="1"/>
    <col min="13324" max="13324" width="14.42578125" style="109" customWidth="1"/>
    <col min="13325" max="13325" width="9.7109375" style="109" customWidth="1"/>
    <col min="13326" max="13326" width="0" style="109" hidden="1" customWidth="1"/>
    <col min="13327" max="13567" width="8.85546875" style="109"/>
    <col min="13568" max="13568" width="16.140625" style="109" customWidth="1"/>
    <col min="13569" max="13569" width="8.7109375" style="109" customWidth="1"/>
    <col min="13570" max="13570" width="0" style="109" hidden="1" customWidth="1"/>
    <col min="13571" max="13571" width="13.5703125" style="109" customWidth="1"/>
    <col min="13572" max="13572" width="15.7109375" style="109" customWidth="1"/>
    <col min="13573" max="13573" width="14.7109375" style="109" customWidth="1"/>
    <col min="13574" max="13574" width="2.140625" style="109" customWidth="1"/>
    <col min="13575" max="13575" width="16.42578125" style="109" customWidth="1"/>
    <col min="13576" max="13576" width="15.7109375" style="109" customWidth="1"/>
    <col min="13577" max="13577" width="16.28515625" style="109" bestFit="1" customWidth="1"/>
    <col min="13578" max="13578" width="18.7109375" style="109" customWidth="1"/>
    <col min="13579" max="13579" width="9.140625" style="109" customWidth="1"/>
    <col min="13580" max="13580" width="14.42578125" style="109" customWidth="1"/>
    <col min="13581" max="13581" width="9.7109375" style="109" customWidth="1"/>
    <col min="13582" max="13582" width="0" style="109" hidden="1" customWidth="1"/>
    <col min="13583" max="13823" width="8.85546875" style="109"/>
    <col min="13824" max="13824" width="16.140625" style="109" customWidth="1"/>
    <col min="13825" max="13825" width="8.7109375" style="109" customWidth="1"/>
    <col min="13826" max="13826" width="0" style="109" hidden="1" customWidth="1"/>
    <col min="13827" max="13827" width="13.5703125" style="109" customWidth="1"/>
    <col min="13828" max="13828" width="15.7109375" style="109" customWidth="1"/>
    <col min="13829" max="13829" width="14.7109375" style="109" customWidth="1"/>
    <col min="13830" max="13830" width="2.140625" style="109" customWidth="1"/>
    <col min="13831" max="13831" width="16.42578125" style="109" customWidth="1"/>
    <col min="13832" max="13832" width="15.7109375" style="109" customWidth="1"/>
    <col min="13833" max="13833" width="16.28515625" style="109" bestFit="1" customWidth="1"/>
    <col min="13834" max="13834" width="18.7109375" style="109" customWidth="1"/>
    <col min="13835" max="13835" width="9.140625" style="109" customWidth="1"/>
    <col min="13836" max="13836" width="14.42578125" style="109" customWidth="1"/>
    <col min="13837" max="13837" width="9.7109375" style="109" customWidth="1"/>
    <col min="13838" max="13838" width="0" style="109" hidden="1" customWidth="1"/>
    <col min="13839" max="14079" width="8.85546875" style="109"/>
    <col min="14080" max="14080" width="16.140625" style="109" customWidth="1"/>
    <col min="14081" max="14081" width="8.7109375" style="109" customWidth="1"/>
    <col min="14082" max="14082" width="0" style="109" hidden="1" customWidth="1"/>
    <col min="14083" max="14083" width="13.5703125" style="109" customWidth="1"/>
    <col min="14084" max="14084" width="15.7109375" style="109" customWidth="1"/>
    <col min="14085" max="14085" width="14.7109375" style="109" customWidth="1"/>
    <col min="14086" max="14086" width="2.140625" style="109" customWidth="1"/>
    <col min="14087" max="14087" width="16.42578125" style="109" customWidth="1"/>
    <col min="14088" max="14088" width="15.7109375" style="109" customWidth="1"/>
    <col min="14089" max="14089" width="16.28515625" style="109" bestFit="1" customWidth="1"/>
    <col min="14090" max="14090" width="18.7109375" style="109" customWidth="1"/>
    <col min="14091" max="14091" width="9.140625" style="109" customWidth="1"/>
    <col min="14092" max="14092" width="14.42578125" style="109" customWidth="1"/>
    <col min="14093" max="14093" width="9.7109375" style="109" customWidth="1"/>
    <col min="14094" max="14094" width="0" style="109" hidden="1" customWidth="1"/>
    <col min="14095" max="14335" width="8.85546875" style="109"/>
    <col min="14336" max="14336" width="16.140625" style="109" customWidth="1"/>
    <col min="14337" max="14337" width="8.7109375" style="109" customWidth="1"/>
    <col min="14338" max="14338" width="0" style="109" hidden="1" customWidth="1"/>
    <col min="14339" max="14339" width="13.5703125" style="109" customWidth="1"/>
    <col min="14340" max="14340" width="15.7109375" style="109" customWidth="1"/>
    <col min="14341" max="14341" width="14.7109375" style="109" customWidth="1"/>
    <col min="14342" max="14342" width="2.140625" style="109" customWidth="1"/>
    <col min="14343" max="14343" width="16.42578125" style="109" customWidth="1"/>
    <col min="14344" max="14344" width="15.7109375" style="109" customWidth="1"/>
    <col min="14345" max="14345" width="16.28515625" style="109" bestFit="1" customWidth="1"/>
    <col min="14346" max="14346" width="18.7109375" style="109" customWidth="1"/>
    <col min="14347" max="14347" width="9.140625" style="109" customWidth="1"/>
    <col min="14348" max="14348" width="14.42578125" style="109" customWidth="1"/>
    <col min="14349" max="14349" width="9.7109375" style="109" customWidth="1"/>
    <col min="14350" max="14350" width="0" style="109" hidden="1" customWidth="1"/>
    <col min="14351" max="14591" width="8.85546875" style="109"/>
    <col min="14592" max="14592" width="16.140625" style="109" customWidth="1"/>
    <col min="14593" max="14593" width="8.7109375" style="109" customWidth="1"/>
    <col min="14594" max="14594" width="0" style="109" hidden="1" customWidth="1"/>
    <col min="14595" max="14595" width="13.5703125" style="109" customWidth="1"/>
    <col min="14596" max="14596" width="15.7109375" style="109" customWidth="1"/>
    <col min="14597" max="14597" width="14.7109375" style="109" customWidth="1"/>
    <col min="14598" max="14598" width="2.140625" style="109" customWidth="1"/>
    <col min="14599" max="14599" width="16.42578125" style="109" customWidth="1"/>
    <col min="14600" max="14600" width="15.7109375" style="109" customWidth="1"/>
    <col min="14601" max="14601" width="16.28515625" style="109" bestFit="1" customWidth="1"/>
    <col min="14602" max="14602" width="18.7109375" style="109" customWidth="1"/>
    <col min="14603" max="14603" width="9.140625" style="109" customWidth="1"/>
    <col min="14604" max="14604" width="14.42578125" style="109" customWidth="1"/>
    <col min="14605" max="14605" width="9.7109375" style="109" customWidth="1"/>
    <col min="14606" max="14606" width="0" style="109" hidden="1" customWidth="1"/>
    <col min="14607" max="14847" width="8.85546875" style="109"/>
    <col min="14848" max="14848" width="16.140625" style="109" customWidth="1"/>
    <col min="14849" max="14849" width="8.7109375" style="109" customWidth="1"/>
    <col min="14850" max="14850" width="0" style="109" hidden="1" customWidth="1"/>
    <col min="14851" max="14851" width="13.5703125" style="109" customWidth="1"/>
    <col min="14852" max="14852" width="15.7109375" style="109" customWidth="1"/>
    <col min="14853" max="14853" width="14.7109375" style="109" customWidth="1"/>
    <col min="14854" max="14854" width="2.140625" style="109" customWidth="1"/>
    <col min="14855" max="14855" width="16.42578125" style="109" customWidth="1"/>
    <col min="14856" max="14856" width="15.7109375" style="109" customWidth="1"/>
    <col min="14857" max="14857" width="16.28515625" style="109" bestFit="1" customWidth="1"/>
    <col min="14858" max="14858" width="18.7109375" style="109" customWidth="1"/>
    <col min="14859" max="14859" width="9.140625" style="109" customWidth="1"/>
    <col min="14860" max="14860" width="14.42578125" style="109" customWidth="1"/>
    <col min="14861" max="14861" width="9.7109375" style="109" customWidth="1"/>
    <col min="14862" max="14862" width="0" style="109" hidden="1" customWidth="1"/>
    <col min="14863" max="15103" width="8.85546875" style="109"/>
    <col min="15104" max="15104" width="16.140625" style="109" customWidth="1"/>
    <col min="15105" max="15105" width="8.7109375" style="109" customWidth="1"/>
    <col min="15106" max="15106" width="0" style="109" hidden="1" customWidth="1"/>
    <col min="15107" max="15107" width="13.5703125" style="109" customWidth="1"/>
    <col min="15108" max="15108" width="15.7109375" style="109" customWidth="1"/>
    <col min="15109" max="15109" width="14.7109375" style="109" customWidth="1"/>
    <col min="15110" max="15110" width="2.140625" style="109" customWidth="1"/>
    <col min="15111" max="15111" width="16.42578125" style="109" customWidth="1"/>
    <col min="15112" max="15112" width="15.7109375" style="109" customWidth="1"/>
    <col min="15113" max="15113" width="16.28515625" style="109" bestFit="1" customWidth="1"/>
    <col min="15114" max="15114" width="18.7109375" style="109" customWidth="1"/>
    <col min="15115" max="15115" width="9.140625" style="109" customWidth="1"/>
    <col min="15116" max="15116" width="14.42578125" style="109" customWidth="1"/>
    <col min="15117" max="15117" width="9.7109375" style="109" customWidth="1"/>
    <col min="15118" max="15118" width="0" style="109" hidden="1" customWidth="1"/>
    <col min="15119" max="15359" width="8.85546875" style="109"/>
    <col min="15360" max="15360" width="16.140625" style="109" customWidth="1"/>
    <col min="15361" max="15361" width="8.7109375" style="109" customWidth="1"/>
    <col min="15362" max="15362" width="0" style="109" hidden="1" customWidth="1"/>
    <col min="15363" max="15363" width="13.5703125" style="109" customWidth="1"/>
    <col min="15364" max="15364" width="15.7109375" style="109" customWidth="1"/>
    <col min="15365" max="15365" width="14.7109375" style="109" customWidth="1"/>
    <col min="15366" max="15366" width="2.140625" style="109" customWidth="1"/>
    <col min="15367" max="15367" width="16.42578125" style="109" customWidth="1"/>
    <col min="15368" max="15368" width="15.7109375" style="109" customWidth="1"/>
    <col min="15369" max="15369" width="16.28515625" style="109" bestFit="1" customWidth="1"/>
    <col min="15370" max="15370" width="18.7109375" style="109" customWidth="1"/>
    <col min="15371" max="15371" width="9.140625" style="109" customWidth="1"/>
    <col min="15372" max="15372" width="14.42578125" style="109" customWidth="1"/>
    <col min="15373" max="15373" width="9.7109375" style="109" customWidth="1"/>
    <col min="15374" max="15374" width="0" style="109" hidden="1" customWidth="1"/>
    <col min="15375" max="15615" width="8.85546875" style="109"/>
    <col min="15616" max="15616" width="16.140625" style="109" customWidth="1"/>
    <col min="15617" max="15617" width="8.7109375" style="109" customWidth="1"/>
    <col min="15618" max="15618" width="0" style="109" hidden="1" customWidth="1"/>
    <col min="15619" max="15619" width="13.5703125" style="109" customWidth="1"/>
    <col min="15620" max="15620" width="15.7109375" style="109" customWidth="1"/>
    <col min="15621" max="15621" width="14.7109375" style="109" customWidth="1"/>
    <col min="15622" max="15622" width="2.140625" style="109" customWidth="1"/>
    <col min="15623" max="15623" width="16.42578125" style="109" customWidth="1"/>
    <col min="15624" max="15624" width="15.7109375" style="109" customWidth="1"/>
    <col min="15625" max="15625" width="16.28515625" style="109" bestFit="1" customWidth="1"/>
    <col min="15626" max="15626" width="18.7109375" style="109" customWidth="1"/>
    <col min="15627" max="15627" width="9.140625" style="109" customWidth="1"/>
    <col min="15628" max="15628" width="14.42578125" style="109" customWidth="1"/>
    <col min="15629" max="15629" width="9.7109375" style="109" customWidth="1"/>
    <col min="15630" max="15630" width="0" style="109" hidden="1" customWidth="1"/>
    <col min="15631" max="15871" width="8.85546875" style="109"/>
    <col min="15872" max="15872" width="16.140625" style="109" customWidth="1"/>
    <col min="15873" max="15873" width="8.7109375" style="109" customWidth="1"/>
    <col min="15874" max="15874" width="0" style="109" hidden="1" customWidth="1"/>
    <col min="15875" max="15875" width="13.5703125" style="109" customWidth="1"/>
    <col min="15876" max="15876" width="15.7109375" style="109" customWidth="1"/>
    <col min="15877" max="15877" width="14.7109375" style="109" customWidth="1"/>
    <col min="15878" max="15878" width="2.140625" style="109" customWidth="1"/>
    <col min="15879" max="15879" width="16.42578125" style="109" customWidth="1"/>
    <col min="15880" max="15880" width="15.7109375" style="109" customWidth="1"/>
    <col min="15881" max="15881" width="16.28515625" style="109" bestFit="1" customWidth="1"/>
    <col min="15882" max="15882" width="18.7109375" style="109" customWidth="1"/>
    <col min="15883" max="15883" width="9.140625" style="109" customWidth="1"/>
    <col min="15884" max="15884" width="14.42578125" style="109" customWidth="1"/>
    <col min="15885" max="15885" width="9.7109375" style="109" customWidth="1"/>
    <col min="15886" max="15886" width="0" style="109" hidden="1" customWidth="1"/>
    <col min="15887" max="16127" width="8.85546875" style="109"/>
    <col min="16128" max="16128" width="16.140625" style="109" customWidth="1"/>
    <col min="16129" max="16129" width="8.7109375" style="109" customWidth="1"/>
    <col min="16130" max="16130" width="0" style="109" hidden="1" customWidth="1"/>
    <col min="16131" max="16131" width="13.5703125" style="109" customWidth="1"/>
    <col min="16132" max="16132" width="15.7109375" style="109" customWidth="1"/>
    <col min="16133" max="16133" width="14.7109375" style="109" customWidth="1"/>
    <col min="16134" max="16134" width="2.140625" style="109" customWidth="1"/>
    <col min="16135" max="16135" width="16.42578125" style="109" customWidth="1"/>
    <col min="16136" max="16136" width="15.7109375" style="109" customWidth="1"/>
    <col min="16137" max="16137" width="16.28515625" style="109" bestFit="1" customWidth="1"/>
    <col min="16138" max="16138" width="18.7109375" style="109" customWidth="1"/>
    <col min="16139" max="16139" width="9.140625" style="109" customWidth="1"/>
    <col min="16140" max="16140" width="14.42578125" style="109" customWidth="1"/>
    <col min="16141" max="16141" width="9.7109375" style="109" customWidth="1"/>
    <col min="16142" max="16142" width="0" style="109" hidden="1" customWidth="1"/>
    <col min="16143" max="16384" width="8.85546875" style="109"/>
  </cols>
  <sheetData>
    <row r="1" spans="1:23" ht="20.100000000000001" customHeight="1" x14ac:dyDescent="0.25">
      <c r="A1" s="282" t="s">
        <v>15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23" ht="20.100000000000001" customHeight="1" x14ac:dyDescent="0.25">
      <c r="A2" s="282" t="s">
        <v>137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23" ht="12" customHeight="1" x14ac:dyDescent="0.25">
      <c r="A3" s="110"/>
      <c r="B3" s="111"/>
      <c r="C3" s="111"/>
      <c r="D3" s="111"/>
      <c r="E3" s="111"/>
      <c r="F3" s="111"/>
      <c r="G3" s="112"/>
      <c r="H3" s="111"/>
      <c r="I3" s="111"/>
      <c r="J3" s="111"/>
      <c r="K3" s="111"/>
      <c r="L3" s="111"/>
      <c r="M3" s="111"/>
      <c r="N3" s="111"/>
    </row>
    <row r="4" spans="1:23" ht="12" customHeight="1" x14ac:dyDescent="0.25">
      <c r="A4" s="113"/>
      <c r="B4" s="113"/>
      <c r="C4" s="113"/>
      <c r="D4" s="113"/>
      <c r="E4" s="113"/>
      <c r="F4" s="113"/>
      <c r="G4" s="114"/>
      <c r="H4" s="113"/>
      <c r="I4" s="113"/>
      <c r="J4" s="113"/>
      <c r="K4" s="113"/>
      <c r="L4" s="115"/>
      <c r="M4" s="113"/>
      <c r="N4" s="115"/>
    </row>
    <row r="5" spans="1:23" ht="12" customHeight="1" x14ac:dyDescent="0.25">
      <c r="A5" s="113"/>
      <c r="B5" s="113"/>
      <c r="C5" s="113"/>
      <c r="D5" s="113"/>
      <c r="E5" s="113"/>
      <c r="F5" s="113"/>
      <c r="G5" s="114"/>
      <c r="H5" s="113"/>
      <c r="I5" s="113"/>
      <c r="J5" s="113"/>
      <c r="K5" s="113"/>
      <c r="L5" s="115"/>
      <c r="M5" s="113"/>
      <c r="N5" s="115"/>
    </row>
    <row r="6" spans="1:23" x14ac:dyDescent="0.25">
      <c r="A6" s="113"/>
      <c r="B6" s="116" t="s">
        <v>45</v>
      </c>
      <c r="C6" s="116" t="s">
        <v>20</v>
      </c>
      <c r="D6" s="116" t="s">
        <v>20</v>
      </c>
      <c r="E6" s="117" t="s">
        <v>46</v>
      </c>
      <c r="F6" s="117" t="s">
        <v>22</v>
      </c>
      <c r="G6" s="118"/>
      <c r="H6" s="116" t="s">
        <v>47</v>
      </c>
      <c r="I6" s="116" t="s">
        <v>48</v>
      </c>
      <c r="J6" s="117" t="s">
        <v>49</v>
      </c>
      <c r="K6" s="117" t="s">
        <v>50</v>
      </c>
      <c r="L6" s="117" t="s">
        <v>51</v>
      </c>
      <c r="M6" s="117" t="s">
        <v>52</v>
      </c>
      <c r="N6" s="117" t="s">
        <v>78</v>
      </c>
      <c r="P6" s="128"/>
      <c r="Q6" s="128"/>
      <c r="R6" s="128"/>
      <c r="S6" s="128"/>
      <c r="T6" s="223"/>
      <c r="U6" s="223"/>
      <c r="V6" s="223"/>
      <c r="W6" s="224"/>
    </row>
    <row r="7" spans="1:23" x14ac:dyDescent="0.25">
      <c r="A7" s="113"/>
      <c r="B7" s="113"/>
      <c r="C7" s="115"/>
      <c r="D7" s="115"/>
      <c r="E7" s="119"/>
      <c r="F7" s="119"/>
      <c r="G7" s="120"/>
      <c r="H7" s="115"/>
      <c r="I7" s="119" t="s">
        <v>85</v>
      </c>
      <c r="J7" s="115"/>
      <c r="K7" s="119" t="s">
        <v>86</v>
      </c>
      <c r="L7" s="115"/>
      <c r="M7" s="119" t="s">
        <v>86</v>
      </c>
      <c r="N7" s="115"/>
      <c r="P7" s="128"/>
      <c r="Q7" s="128"/>
      <c r="R7" s="128"/>
      <c r="S7" s="128"/>
      <c r="T7" s="223"/>
      <c r="U7" s="223"/>
      <c r="V7" s="223"/>
      <c r="W7" s="224"/>
    </row>
    <row r="8" spans="1:23" ht="12" customHeight="1" x14ac:dyDescent="0.25">
      <c r="A8" s="113" t="s">
        <v>42</v>
      </c>
      <c r="B8" s="113"/>
      <c r="C8" s="113"/>
      <c r="D8" s="115"/>
      <c r="E8" s="115"/>
      <c r="F8" s="115"/>
      <c r="G8" s="114"/>
      <c r="H8" s="115"/>
      <c r="I8" s="115"/>
      <c r="J8" s="115"/>
      <c r="K8" s="115" t="s">
        <v>87</v>
      </c>
      <c r="L8" s="115"/>
      <c r="M8" s="115" t="s">
        <v>88</v>
      </c>
      <c r="N8" s="115"/>
      <c r="P8" s="128"/>
      <c r="Q8" s="128"/>
      <c r="R8" s="128"/>
      <c r="S8" s="128"/>
      <c r="T8" s="223"/>
      <c r="U8" s="223"/>
      <c r="V8" s="223"/>
      <c r="W8" s="224"/>
    </row>
    <row r="9" spans="1:23" ht="12" customHeight="1" x14ac:dyDescent="0.25">
      <c r="A9" s="113"/>
      <c r="B9" s="115" t="s">
        <v>53</v>
      </c>
      <c r="C9" s="115" t="s">
        <v>89</v>
      </c>
      <c r="D9" s="115" t="s">
        <v>54</v>
      </c>
      <c r="E9" s="115" t="s">
        <v>53</v>
      </c>
      <c r="F9" s="129" t="s">
        <v>53</v>
      </c>
      <c r="G9" s="181"/>
      <c r="H9" s="129" t="s">
        <v>55</v>
      </c>
      <c r="I9" s="129" t="s">
        <v>19</v>
      </c>
      <c r="J9" s="129" t="s">
        <v>56</v>
      </c>
      <c r="K9" s="129" t="s">
        <v>90</v>
      </c>
      <c r="L9" s="129"/>
      <c r="M9" s="129" t="s">
        <v>60</v>
      </c>
      <c r="N9" s="129"/>
      <c r="O9" s="83"/>
      <c r="P9" s="128"/>
      <c r="Q9" s="128"/>
      <c r="R9" s="128"/>
      <c r="S9" s="128"/>
      <c r="T9" s="223"/>
      <c r="U9" s="223"/>
      <c r="V9" s="223"/>
      <c r="W9" s="224"/>
    </row>
    <row r="10" spans="1:23" ht="12" customHeight="1" x14ac:dyDescent="0.25">
      <c r="A10" s="113"/>
      <c r="B10" s="115" t="s">
        <v>57</v>
      </c>
      <c r="C10" s="115" t="s">
        <v>91</v>
      </c>
      <c r="D10" s="115" t="s">
        <v>92</v>
      </c>
      <c r="E10" s="115" t="s">
        <v>93</v>
      </c>
      <c r="F10" s="129" t="s">
        <v>89</v>
      </c>
      <c r="G10" s="181"/>
      <c r="H10" s="129" t="s">
        <v>94</v>
      </c>
      <c r="I10" s="129" t="s">
        <v>53</v>
      </c>
      <c r="J10" s="129" t="s">
        <v>59</v>
      </c>
      <c r="K10" s="129" t="s">
        <v>95</v>
      </c>
      <c r="L10" s="129" t="s">
        <v>63</v>
      </c>
      <c r="M10" s="129">
        <v>60230010</v>
      </c>
      <c r="N10" s="129" t="s">
        <v>63</v>
      </c>
      <c r="O10" s="83"/>
      <c r="P10" s="128"/>
      <c r="Q10" s="128"/>
      <c r="R10" s="128"/>
      <c r="S10" s="128"/>
      <c r="T10" s="223"/>
      <c r="U10" s="223"/>
      <c r="V10" s="223"/>
      <c r="W10" s="224"/>
    </row>
    <row r="11" spans="1:23" ht="12" customHeight="1" x14ac:dyDescent="0.25">
      <c r="A11" s="113"/>
      <c r="B11" s="115" t="s">
        <v>61</v>
      </c>
      <c r="C11" s="115" t="s">
        <v>96</v>
      </c>
      <c r="D11" s="115" t="s">
        <v>97</v>
      </c>
      <c r="E11" s="115" t="s">
        <v>98</v>
      </c>
      <c r="F11" s="129" t="s">
        <v>91</v>
      </c>
      <c r="G11" s="181"/>
      <c r="H11" s="129" t="s">
        <v>99</v>
      </c>
      <c r="I11" s="129" t="s">
        <v>58</v>
      </c>
      <c r="J11" s="129" t="s">
        <v>62</v>
      </c>
      <c r="K11" s="129" t="s">
        <v>100</v>
      </c>
      <c r="L11" s="129"/>
      <c r="M11" s="129">
        <v>1150</v>
      </c>
      <c r="N11" s="129"/>
      <c r="O11" s="83"/>
      <c r="P11" s="128"/>
      <c r="Q11" s="128"/>
      <c r="R11" s="128"/>
      <c r="S11" s="128"/>
      <c r="T11" s="223"/>
      <c r="U11" s="223"/>
      <c r="V11" s="223"/>
      <c r="W11" s="224"/>
    </row>
    <row r="12" spans="1:23" ht="12" customHeight="1" x14ac:dyDescent="0.25">
      <c r="A12" s="113"/>
      <c r="B12" s="121" t="s">
        <v>64</v>
      </c>
      <c r="C12" s="121">
        <v>23290030</v>
      </c>
      <c r="D12" s="121">
        <v>151920100</v>
      </c>
      <c r="E12" s="121">
        <v>23290040</v>
      </c>
      <c r="F12" s="182">
        <v>23200483</v>
      </c>
      <c r="G12" s="183"/>
      <c r="H12" s="182">
        <v>23200483</v>
      </c>
      <c r="I12" s="182">
        <v>23200483</v>
      </c>
      <c r="J12" s="182">
        <v>23200483</v>
      </c>
      <c r="K12" s="182" t="s">
        <v>101</v>
      </c>
      <c r="L12" s="182" t="s">
        <v>64</v>
      </c>
      <c r="M12" s="182">
        <v>10790090</v>
      </c>
      <c r="N12" s="182" t="s">
        <v>64</v>
      </c>
      <c r="O12" s="83"/>
      <c r="P12" s="128"/>
      <c r="Q12" s="128"/>
      <c r="R12" s="128"/>
      <c r="S12" s="128"/>
      <c r="T12" s="223"/>
      <c r="U12" s="223"/>
      <c r="V12" s="223"/>
      <c r="W12" s="224"/>
    </row>
    <row r="13" spans="1:23" ht="15" customHeight="1" x14ac:dyDescent="0.25">
      <c r="A13" s="113"/>
      <c r="B13" s="121"/>
      <c r="C13" s="122"/>
      <c r="D13" s="122"/>
      <c r="E13" s="121"/>
      <c r="F13" s="182"/>
      <c r="G13" s="183"/>
      <c r="H13" s="182"/>
      <c r="I13" s="182"/>
      <c r="J13" s="182"/>
      <c r="K13" s="129"/>
      <c r="L13" s="182"/>
      <c r="M13" s="182"/>
      <c r="N13" s="182"/>
      <c r="O13" s="83"/>
      <c r="P13" s="128"/>
      <c r="Q13" s="128"/>
      <c r="R13" s="128"/>
      <c r="S13" s="128"/>
      <c r="T13" s="223"/>
      <c r="U13" s="223"/>
      <c r="V13" s="223"/>
      <c r="W13" s="224"/>
    </row>
    <row r="14" spans="1:23" ht="14.85" customHeight="1" x14ac:dyDescent="0.25">
      <c r="A14" s="250" t="s">
        <v>138</v>
      </c>
      <c r="B14" s="252"/>
      <c r="C14" s="253"/>
      <c r="D14" s="253"/>
      <c r="E14" s="252"/>
      <c r="F14" s="252"/>
      <c r="G14" s="254"/>
      <c r="H14" s="255">
        <v>-25026017.510000002</v>
      </c>
      <c r="I14" s="255"/>
      <c r="J14" s="255">
        <v>-25026017.510000002</v>
      </c>
      <c r="K14" s="265">
        <v>0</v>
      </c>
      <c r="L14" s="266" t="s">
        <v>139</v>
      </c>
      <c r="M14" s="265">
        <v>0</v>
      </c>
      <c r="N14" s="266" t="s">
        <v>139</v>
      </c>
      <c r="O14" s="83"/>
      <c r="P14" s="128"/>
      <c r="Q14" s="128"/>
      <c r="R14" s="128"/>
      <c r="S14" s="128"/>
      <c r="T14" s="223"/>
      <c r="U14" s="223"/>
      <c r="V14" s="223"/>
      <c r="W14" s="224"/>
    </row>
    <row r="15" spans="1:23" ht="14.85" customHeight="1" x14ac:dyDescent="0.25">
      <c r="A15" s="251">
        <v>43466</v>
      </c>
      <c r="B15" s="256">
        <v>0.112</v>
      </c>
      <c r="C15" s="257">
        <v>0</v>
      </c>
      <c r="D15" s="258">
        <v>-3625</v>
      </c>
      <c r="E15" s="259">
        <v>-2266263.36</v>
      </c>
      <c r="F15" s="257">
        <v>0</v>
      </c>
      <c r="G15" s="260"/>
      <c r="H15" s="257">
        <v>0</v>
      </c>
      <c r="I15" s="211">
        <f t="shared" ref="I15:I27" si="0">SUM(D15:H15)</f>
        <v>-2269888.36</v>
      </c>
      <c r="J15" s="255">
        <f>J14+H15</f>
        <v>-25026017.510000002</v>
      </c>
      <c r="K15" s="259">
        <v>0</v>
      </c>
      <c r="L15" s="267" t="s">
        <v>139</v>
      </c>
      <c r="M15" s="259">
        <v>0</v>
      </c>
      <c r="N15" s="267" t="s">
        <v>139</v>
      </c>
      <c r="O15" s="83"/>
    </row>
    <row r="16" spans="1:23" ht="14.85" customHeight="1" x14ac:dyDescent="0.25">
      <c r="A16" s="251">
        <v>43497</v>
      </c>
      <c r="B16" s="256">
        <v>0.112</v>
      </c>
      <c r="C16" s="257"/>
      <c r="D16" s="261">
        <v>-3625</v>
      </c>
      <c r="E16" s="262">
        <v>-2101830.87</v>
      </c>
      <c r="F16" s="257"/>
      <c r="G16" s="260"/>
      <c r="H16" s="257"/>
      <c r="I16" s="211">
        <f t="shared" si="0"/>
        <v>-2105455.87</v>
      </c>
      <c r="J16" s="259">
        <f>J15+H16</f>
        <v>-25026017.510000002</v>
      </c>
      <c r="K16" s="259">
        <v>0</v>
      </c>
      <c r="L16" s="262" t="s">
        <v>139</v>
      </c>
      <c r="M16" s="259">
        <v>0</v>
      </c>
      <c r="N16" s="262" t="s">
        <v>139</v>
      </c>
      <c r="O16" s="83"/>
    </row>
    <row r="17" spans="1:17" ht="14.85" customHeight="1" x14ac:dyDescent="0.25">
      <c r="A17" s="251">
        <v>43525</v>
      </c>
      <c r="B17" s="83"/>
      <c r="C17" s="83"/>
      <c r="D17" s="83"/>
      <c r="E17" s="83"/>
      <c r="F17" s="257"/>
      <c r="G17" s="260"/>
      <c r="H17" s="257">
        <v>25472394.239999998</v>
      </c>
      <c r="I17" s="211">
        <f t="shared" si="0"/>
        <v>25472394.239999998</v>
      </c>
      <c r="J17" s="259"/>
      <c r="K17" s="83"/>
      <c r="L17" s="83"/>
      <c r="M17" s="83"/>
      <c r="N17" s="83"/>
      <c r="O17" s="83"/>
    </row>
    <row r="18" spans="1:17" ht="14.85" customHeight="1" x14ac:dyDescent="0.25">
      <c r="A18" s="251">
        <v>43526</v>
      </c>
      <c r="B18" s="83"/>
      <c r="C18" s="83"/>
      <c r="D18" s="83"/>
      <c r="E18" s="83"/>
      <c r="F18" s="257"/>
      <c r="G18" s="260"/>
      <c r="H18" s="257">
        <v>-438251.35</v>
      </c>
      <c r="I18" s="211">
        <f t="shared" si="0"/>
        <v>-438251.35</v>
      </c>
      <c r="J18" s="259"/>
      <c r="K18" s="257">
        <v>221841.42</v>
      </c>
      <c r="L18" s="268">
        <f t="shared" ref="L18:L28" si="1">K18/(K18+M18)</f>
        <v>0.50619677497855975</v>
      </c>
      <c r="M18" s="257">
        <v>216409.93</v>
      </c>
      <c r="N18" s="268">
        <f>M18/(M18+K18)</f>
        <v>0.49380322502144031</v>
      </c>
      <c r="O18" s="83"/>
    </row>
    <row r="19" spans="1:17" ht="14.85" customHeight="1" x14ac:dyDescent="0.25">
      <c r="A19" s="251">
        <v>43525</v>
      </c>
      <c r="B19" s="256">
        <v>0.112</v>
      </c>
      <c r="C19" s="257"/>
      <c r="D19" s="257">
        <v>-3822</v>
      </c>
      <c r="E19" s="257">
        <v>-2552170.87</v>
      </c>
      <c r="F19" s="259">
        <v>49261.75</v>
      </c>
      <c r="G19" s="263"/>
      <c r="H19" s="257">
        <v>0</v>
      </c>
      <c r="I19" s="211">
        <f t="shared" si="0"/>
        <v>-2506731.12</v>
      </c>
      <c r="J19" s="259">
        <f>J16+H19</f>
        <v>-25026017.510000002</v>
      </c>
      <c r="K19" s="259">
        <v>-24353.67</v>
      </c>
      <c r="L19" s="268">
        <f t="shared" si="1"/>
        <v>0.4943728146076824</v>
      </c>
      <c r="M19" s="259">
        <v>-24908.080000000002</v>
      </c>
      <c r="N19" s="268">
        <f>M19/(M19+K19)</f>
        <v>0.50562718539231766</v>
      </c>
      <c r="O19" s="83"/>
    </row>
    <row r="20" spans="1:17" ht="14.85" customHeight="1" x14ac:dyDescent="0.25">
      <c r="A20" s="251">
        <v>43556</v>
      </c>
      <c r="B20" s="256">
        <v>0.112</v>
      </c>
      <c r="C20" s="258"/>
      <c r="D20" s="258">
        <v>-3691</v>
      </c>
      <c r="E20" s="259">
        <v>-2533301.3199999998</v>
      </c>
      <c r="F20" s="259">
        <v>274080.42</v>
      </c>
      <c r="G20" s="263"/>
      <c r="H20" s="257">
        <v>0</v>
      </c>
      <c r="I20" s="211">
        <f t="shared" si="0"/>
        <v>-2262911.9</v>
      </c>
      <c r="J20" s="259">
        <f>J19+H20</f>
        <v>-25026017.510000002</v>
      </c>
      <c r="K20" s="259">
        <v>-135994.59</v>
      </c>
      <c r="L20" s="268">
        <f t="shared" si="1"/>
        <v>0.49618498833298635</v>
      </c>
      <c r="M20" s="259">
        <v>-138085.82999999999</v>
      </c>
      <c r="N20" s="268">
        <f t="shared" ref="N20:N23" si="2">M20/(M20+K20)</f>
        <v>0.50381501166701359</v>
      </c>
      <c r="O20" s="83"/>
    </row>
    <row r="21" spans="1:17" ht="14.85" customHeight="1" x14ac:dyDescent="0.25">
      <c r="A21" s="251">
        <v>43586</v>
      </c>
      <c r="B21" s="256">
        <v>0.112</v>
      </c>
      <c r="C21" s="258"/>
      <c r="D21" s="258">
        <v>-3691</v>
      </c>
      <c r="E21" s="259">
        <v>-2502247.2400000002</v>
      </c>
      <c r="F21" s="259">
        <v>56028.37</v>
      </c>
      <c r="G21" s="263"/>
      <c r="H21" s="257">
        <v>0</v>
      </c>
      <c r="I21" s="211">
        <f t="shared" si="0"/>
        <v>-2449909.87</v>
      </c>
      <c r="J21" s="259">
        <f>J20+H21</f>
        <v>-25026017.510000002</v>
      </c>
      <c r="K21" s="259">
        <v>-27728.86</v>
      </c>
      <c r="L21" s="268">
        <f t="shared" si="1"/>
        <v>0.49490749061591482</v>
      </c>
      <c r="M21" s="259">
        <v>-28299.51</v>
      </c>
      <c r="N21" s="268">
        <f t="shared" si="2"/>
        <v>0.50509250938408523</v>
      </c>
      <c r="O21" s="83"/>
    </row>
    <row r="22" spans="1:17" ht="14.85" customHeight="1" x14ac:dyDescent="0.25">
      <c r="A22" s="251">
        <v>43617</v>
      </c>
      <c r="B22" s="256">
        <v>0.112</v>
      </c>
      <c r="C22" s="258"/>
      <c r="D22" s="258">
        <v>-3691</v>
      </c>
      <c r="E22" s="259">
        <v>-2308160.4</v>
      </c>
      <c r="F22" s="259">
        <v>-193863.65</v>
      </c>
      <c r="G22" s="263"/>
      <c r="H22" s="257">
        <v>0</v>
      </c>
      <c r="I22" s="211">
        <f t="shared" si="0"/>
        <v>-2505715.0499999998</v>
      </c>
      <c r="J22" s="259">
        <v>-14092486.789999999</v>
      </c>
      <c r="K22" s="259">
        <v>95674.92</v>
      </c>
      <c r="L22" s="268">
        <f t="shared" si="1"/>
        <v>0.49351655145252865</v>
      </c>
      <c r="M22" s="259">
        <v>98188.73</v>
      </c>
      <c r="N22" s="268">
        <f>M22/(M22+K22)</f>
        <v>0.5064834485474714</v>
      </c>
      <c r="O22" s="83"/>
      <c r="Q22" s="194"/>
    </row>
    <row r="23" spans="1:17" ht="14.85" customHeight="1" x14ac:dyDescent="0.25">
      <c r="A23" s="251">
        <v>43647</v>
      </c>
      <c r="B23" s="256">
        <v>0.1</v>
      </c>
      <c r="C23" s="258"/>
      <c r="D23" s="258">
        <v>-3691</v>
      </c>
      <c r="E23" s="259">
        <v>-2120122.8199999998</v>
      </c>
      <c r="F23" s="259">
        <v>-537943.46</v>
      </c>
      <c r="G23" s="263"/>
      <c r="H23" s="257">
        <v>0</v>
      </c>
      <c r="I23" s="211">
        <f t="shared" si="0"/>
        <v>-2661757.2799999998</v>
      </c>
      <c r="J23" s="259">
        <v>-16754244.07</v>
      </c>
      <c r="K23" s="259">
        <v>265668.31</v>
      </c>
      <c r="L23" s="268">
        <f t="shared" si="1"/>
        <v>0.49385916876840552</v>
      </c>
      <c r="M23" s="259">
        <v>272275.15000000002</v>
      </c>
      <c r="N23" s="268">
        <f t="shared" si="2"/>
        <v>0.50614083123159459</v>
      </c>
      <c r="O23" s="83"/>
      <c r="Q23" s="194"/>
    </row>
    <row r="24" spans="1:17" ht="14.85" customHeight="1" x14ac:dyDescent="0.25">
      <c r="A24" s="251">
        <v>43678</v>
      </c>
      <c r="B24" s="256">
        <v>0.1</v>
      </c>
      <c r="C24" s="258"/>
      <c r="D24" s="258">
        <v>-3691</v>
      </c>
      <c r="E24" s="259">
        <v>-2129284.63</v>
      </c>
      <c r="F24" s="259">
        <v>172547.86</v>
      </c>
      <c r="G24" s="263"/>
      <c r="H24" s="257">
        <v>0</v>
      </c>
      <c r="I24" s="211">
        <f t="shared" si="0"/>
        <v>-1960427.77</v>
      </c>
      <c r="J24" s="259">
        <v>-18714671.84</v>
      </c>
      <c r="K24" s="259">
        <v>-85156.529999999984</v>
      </c>
      <c r="L24" s="268">
        <f t="shared" si="1"/>
        <v>0.49352411557002207</v>
      </c>
      <c r="M24" s="259">
        <v>-87391.33</v>
      </c>
      <c r="N24" s="268">
        <f>M24/(M24+K24)</f>
        <v>0.50647588442997793</v>
      </c>
      <c r="O24" s="83"/>
      <c r="P24" s="194"/>
      <c r="Q24" s="194"/>
    </row>
    <row r="25" spans="1:17" ht="14.85" customHeight="1" x14ac:dyDescent="0.25">
      <c r="A25" s="251">
        <v>43709</v>
      </c>
      <c r="B25" s="256">
        <v>7.0000000000000007E-2</v>
      </c>
      <c r="C25" s="258"/>
      <c r="D25" s="258">
        <v>-3691</v>
      </c>
      <c r="E25" s="259">
        <v>-1438757.29</v>
      </c>
      <c r="F25" s="259">
        <v>1373559.29</v>
      </c>
      <c r="G25" s="263"/>
      <c r="H25" s="257">
        <v>0</v>
      </c>
      <c r="I25" s="211">
        <f t="shared" si="0"/>
        <v>-68889</v>
      </c>
      <c r="J25" s="259">
        <v>-18783560.84</v>
      </c>
      <c r="K25" s="259">
        <v>-678650.36</v>
      </c>
      <c r="L25" s="268">
        <f t="shared" si="1"/>
        <v>0.49408159148339348</v>
      </c>
      <c r="M25" s="259">
        <v>-694908.93</v>
      </c>
      <c r="N25" s="268">
        <f>M25/(M25+K25)</f>
        <v>0.50591840851660652</v>
      </c>
      <c r="O25" s="83"/>
      <c r="P25" s="194"/>
      <c r="Q25" s="194"/>
    </row>
    <row r="26" spans="1:17" ht="14.85" customHeight="1" x14ac:dyDescent="0.25">
      <c r="A26" s="251">
        <v>43739</v>
      </c>
      <c r="B26" s="256">
        <v>7.0000000000000007E-2</v>
      </c>
      <c r="C26" s="258"/>
      <c r="D26" s="258">
        <v>-3691</v>
      </c>
      <c r="E26" s="259">
        <v>-1615005.48</v>
      </c>
      <c r="F26" s="259">
        <v>427003.08</v>
      </c>
      <c r="G26" s="263"/>
      <c r="H26" s="257">
        <v>0</v>
      </c>
      <c r="I26" s="211">
        <f t="shared" si="0"/>
        <v>-1191693.3999999999</v>
      </c>
      <c r="J26" s="259">
        <f>J25+H26</f>
        <v>-18783560.84</v>
      </c>
      <c r="K26" s="259">
        <v>-210593.11</v>
      </c>
      <c r="L26" s="268">
        <f t="shared" si="1"/>
        <v>0.49318873765500709</v>
      </c>
      <c r="M26" s="259">
        <v>-216409.97</v>
      </c>
      <c r="N26" s="268">
        <f>M26/(M26+K26)</f>
        <v>0.50681126234499296</v>
      </c>
      <c r="O26" s="83"/>
      <c r="P26" s="194"/>
      <c r="Q26" s="194"/>
    </row>
    <row r="27" spans="1:17" ht="15" customHeight="1" x14ac:dyDescent="0.25">
      <c r="A27" s="251">
        <v>43770</v>
      </c>
      <c r="B27" s="256">
        <v>7.0000000000000007E-2</v>
      </c>
      <c r="C27" s="258"/>
      <c r="D27" s="258">
        <v>-3691</v>
      </c>
      <c r="E27" s="259">
        <v>-1393051.4</v>
      </c>
      <c r="F27" s="259">
        <v>2541535.54</v>
      </c>
      <c r="G27" s="263"/>
      <c r="H27" s="257">
        <v>0</v>
      </c>
      <c r="I27" s="211">
        <f t="shared" si="0"/>
        <v>1144793.1400000001</v>
      </c>
      <c r="J27" s="259">
        <f t="shared" ref="J27" si="3">J26+H27</f>
        <v>-18783560.84</v>
      </c>
      <c r="K27" s="259">
        <v>-1254249.23</v>
      </c>
      <c r="L27" s="268">
        <f t="shared" si="1"/>
        <v>0.49350056698400524</v>
      </c>
      <c r="M27" s="259">
        <v>-1287286.31</v>
      </c>
      <c r="N27" s="268">
        <f>M27/(M27+K27)</f>
        <v>0.50649943301599476</v>
      </c>
      <c r="O27" s="83"/>
      <c r="P27" s="194"/>
      <c r="Q27" s="194"/>
    </row>
    <row r="28" spans="1:17" s="113" customFormat="1" ht="15" customHeight="1" x14ac:dyDescent="0.25">
      <c r="A28" s="251">
        <v>43800</v>
      </c>
      <c r="B28" s="256">
        <v>7.0000000000000007E-2</v>
      </c>
      <c r="C28" s="258"/>
      <c r="D28" s="258">
        <v>-3691</v>
      </c>
      <c r="E28" s="259">
        <v>-1433891</v>
      </c>
      <c r="F28" s="259">
        <v>-3564973.09</v>
      </c>
      <c r="G28" s="263"/>
      <c r="H28" s="257">
        <v>0</v>
      </c>
      <c r="I28" s="211">
        <f>SUM(D28:H28)</f>
        <v>-5002555.09</v>
      </c>
      <c r="J28" s="259">
        <v>-23833017.100000001</v>
      </c>
      <c r="K28" s="259">
        <v>1750752.53</v>
      </c>
      <c r="L28" s="268">
        <f t="shared" si="1"/>
        <v>0.49109838582259818</v>
      </c>
      <c r="M28" s="259">
        <v>1814220.56</v>
      </c>
      <c r="N28" s="268">
        <f>M28/(M28+K28)</f>
        <v>0.50890161417740187</v>
      </c>
      <c r="O28" s="83"/>
      <c r="P28" s="194"/>
      <c r="Q28" s="194"/>
    </row>
    <row r="29" spans="1:17" s="113" customFormat="1" ht="15" customHeight="1" x14ac:dyDescent="0.25">
      <c r="A29" s="251"/>
      <c r="B29" s="256"/>
      <c r="C29" s="258"/>
      <c r="D29" s="258"/>
      <c r="E29" s="259"/>
      <c r="F29" s="259"/>
      <c r="G29" s="263"/>
      <c r="H29" s="257"/>
      <c r="I29" s="211"/>
      <c r="J29" s="211"/>
      <c r="K29" s="211"/>
      <c r="L29" s="213"/>
      <c r="M29" s="128"/>
      <c r="N29" s="213"/>
      <c r="O29" s="83"/>
      <c r="P29" s="194"/>
      <c r="Q29" s="194"/>
    </row>
    <row r="30" spans="1:17" ht="15.95" customHeight="1" thickBot="1" x14ac:dyDescent="0.3">
      <c r="B30" s="108"/>
      <c r="C30" s="124">
        <f>SUM(C14:C27)</f>
        <v>0</v>
      </c>
      <c r="D30" s="124">
        <f>SUM(D14:D28)</f>
        <v>-44291</v>
      </c>
      <c r="E30" s="124">
        <f t="shared" ref="E30:M30" si="4">SUM(E14:E28)</f>
        <v>-24394086.68</v>
      </c>
      <c r="F30" s="124">
        <f t="shared" si="4"/>
        <v>597236.11000000034</v>
      </c>
      <c r="G30" s="124">
        <f t="shared" ref="G30" si="5">SUM(G14:G28)</f>
        <v>0</v>
      </c>
      <c r="H30" s="264">
        <f>H17+H18</f>
        <v>25034142.889999997</v>
      </c>
      <c r="I30" s="124">
        <f t="shared" si="4"/>
        <v>1193001.3199999966</v>
      </c>
      <c r="J30" s="125"/>
      <c r="K30" s="124">
        <f>SUM(K15:K28)</f>
        <v>-82789.169999999925</v>
      </c>
      <c r="L30" s="88"/>
      <c r="M30" s="124">
        <f t="shared" si="4"/>
        <v>-76195.590000000084</v>
      </c>
      <c r="N30" s="88"/>
    </row>
    <row r="31" spans="1:17" ht="15" customHeight="1" thickTop="1" x14ac:dyDescent="0.25">
      <c r="A31" s="91"/>
      <c r="B31" s="92"/>
      <c r="C31" s="113"/>
      <c r="D31" s="92"/>
      <c r="E31" s="93"/>
      <c r="F31" s="93"/>
      <c r="G31" s="126"/>
      <c r="H31" s="93"/>
      <c r="I31" s="93"/>
      <c r="J31" s="94"/>
      <c r="K31" s="95"/>
      <c r="L31" s="96"/>
      <c r="M31" s="97"/>
      <c r="N31" s="96"/>
    </row>
    <row r="32" spans="1:17" ht="15" customHeight="1" x14ac:dyDescent="0.25">
      <c r="A32" s="91"/>
      <c r="B32" s="92"/>
      <c r="C32" s="113"/>
      <c r="D32" s="263" t="s">
        <v>102</v>
      </c>
      <c r="E32" s="83"/>
      <c r="F32" s="83" t="s">
        <v>116</v>
      </c>
      <c r="G32" s="126"/>
      <c r="H32" s="93"/>
      <c r="I32" s="93"/>
      <c r="J32" s="94"/>
      <c r="K32" s="95"/>
      <c r="L32" s="96"/>
      <c r="M32" s="192"/>
      <c r="N32" s="96"/>
    </row>
    <row r="33" spans="2:11" s="193" customFormat="1" x14ac:dyDescent="0.25">
      <c r="B33" s="123"/>
      <c r="G33" s="222"/>
      <c r="J33" s="113"/>
      <c r="K33" s="113"/>
    </row>
    <row r="34" spans="2:11" ht="15.75" thickBot="1" x14ac:dyDescent="0.3">
      <c r="J34" s="113"/>
      <c r="K34" s="113"/>
    </row>
    <row r="35" spans="2:11" x14ac:dyDescent="0.25">
      <c r="E35" s="214"/>
      <c r="F35" s="215"/>
      <c r="H35" s="45"/>
      <c r="I35" s="105"/>
      <c r="J35" s="113"/>
      <c r="K35" s="113"/>
    </row>
    <row r="36" spans="2:11" x14ac:dyDescent="0.25">
      <c r="E36" s="216">
        <v>23078473.609999999</v>
      </c>
      <c r="F36" s="217" t="s">
        <v>140</v>
      </c>
      <c r="H36" s="156"/>
      <c r="I36" s="269"/>
      <c r="J36" s="113"/>
      <c r="K36" s="113"/>
    </row>
    <row r="37" spans="2:11" x14ac:dyDescent="0.25">
      <c r="E37" s="216"/>
      <c r="F37" s="217"/>
      <c r="H37" s="156"/>
      <c r="I37" s="269"/>
      <c r="J37" s="113"/>
      <c r="K37" s="113"/>
    </row>
    <row r="38" spans="2:11" ht="16.5" x14ac:dyDescent="0.35">
      <c r="E38" s="218">
        <v>-84254.399999999994</v>
      </c>
      <c r="F38" s="217" t="s">
        <v>115</v>
      </c>
      <c r="H38" s="270"/>
      <c r="I38" s="269"/>
      <c r="J38" s="113"/>
      <c r="K38" s="113"/>
    </row>
    <row r="39" spans="2:11" ht="15.75" thickBot="1" x14ac:dyDescent="0.3">
      <c r="E39" s="219">
        <f>SUM(E36:E38)</f>
        <v>22994219.210000001</v>
      </c>
      <c r="F39" s="217" t="s">
        <v>141</v>
      </c>
      <c r="H39" s="271"/>
      <c r="I39" s="269"/>
      <c r="J39" s="113"/>
      <c r="K39" s="113"/>
    </row>
    <row r="40" spans="2:11" ht="15.75" thickTop="1" x14ac:dyDescent="0.25">
      <c r="E40" s="216"/>
      <c r="F40" s="217"/>
      <c r="H40" s="156"/>
      <c r="I40" s="269"/>
      <c r="J40" s="113"/>
      <c r="K40" s="113"/>
    </row>
    <row r="41" spans="2:11" ht="15.75" thickBot="1" x14ac:dyDescent="0.3">
      <c r="E41" s="220"/>
      <c r="F41" s="221"/>
      <c r="H41" s="105"/>
      <c r="I41" s="105"/>
      <c r="J41" s="113"/>
      <c r="K41" s="113"/>
    </row>
    <row r="42" spans="2:11" x14ac:dyDescent="0.25">
      <c r="J42" s="113"/>
      <c r="K42" s="113"/>
    </row>
    <row r="43" spans="2:11" x14ac:dyDescent="0.25">
      <c r="J43" s="113"/>
      <c r="K43" s="113"/>
    </row>
    <row r="44" spans="2:11" x14ac:dyDescent="0.25">
      <c r="J44" s="113"/>
      <c r="K44" s="113"/>
    </row>
    <row r="45" spans="2:11" x14ac:dyDescent="0.25">
      <c r="J45" s="113"/>
      <c r="K45" s="113"/>
    </row>
    <row r="46" spans="2:11" x14ac:dyDescent="0.25">
      <c r="J46" s="113"/>
      <c r="K46" s="113"/>
    </row>
  </sheetData>
  <mergeCells count="2">
    <mergeCell ref="A1:M1"/>
    <mergeCell ref="A2:M2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9"/>
  <sheetViews>
    <sheetView tabSelected="1" workbookViewId="0">
      <selection activeCell="C16" sqref="C16"/>
    </sheetView>
  </sheetViews>
  <sheetFormatPr defaultColWidth="8.85546875" defaultRowHeight="15" x14ac:dyDescent="0.25"/>
  <cols>
    <col min="1" max="1" width="6.42578125" style="83" customWidth="1"/>
    <col min="2" max="2" width="39.140625" style="83" customWidth="1"/>
    <col min="3" max="4" width="13.140625" style="83" bestFit="1" customWidth="1"/>
    <col min="5" max="5" width="13.7109375" style="83" bestFit="1" customWidth="1"/>
    <col min="6" max="6" width="18.7109375" style="83" customWidth="1"/>
    <col min="7" max="7" width="13.7109375" style="83" customWidth="1"/>
    <col min="8" max="9" width="12.28515625" style="83" bestFit="1" customWidth="1"/>
    <col min="10" max="10" width="11.5703125" style="83" bestFit="1" customWidth="1"/>
    <col min="11" max="11" width="12.140625" style="83" bestFit="1" customWidth="1"/>
    <col min="12" max="12" width="12.28515625" style="83" bestFit="1" customWidth="1"/>
    <col min="13" max="13" width="11.5703125" style="83" bestFit="1" customWidth="1"/>
    <col min="14" max="14" width="10.7109375" style="83" bestFit="1" customWidth="1"/>
    <col min="15" max="15" width="12.28515625" style="83" bestFit="1" customWidth="1"/>
    <col min="16" max="16" width="8.85546875" style="83"/>
    <col min="17" max="17" width="15.85546875" style="83" customWidth="1"/>
    <col min="18" max="18" width="10.7109375" style="83" bestFit="1" customWidth="1"/>
    <col min="19" max="19" width="24.5703125" style="83" bestFit="1" customWidth="1"/>
    <col min="20" max="16384" width="8.85546875" style="83"/>
  </cols>
  <sheetData>
    <row r="1" spans="1:18" x14ac:dyDescent="0.25">
      <c r="A1" s="83" t="s">
        <v>79</v>
      </c>
    </row>
    <row r="2" spans="1:18" x14ac:dyDescent="0.25">
      <c r="A2" s="83" t="s">
        <v>114</v>
      </c>
      <c r="Q2" s="140">
        <v>41710062</v>
      </c>
      <c r="R2" s="83" t="s">
        <v>126</v>
      </c>
    </row>
    <row r="3" spans="1:18" x14ac:dyDescent="0.25">
      <c r="B3" s="280" t="s">
        <v>74</v>
      </c>
      <c r="C3" s="280"/>
      <c r="D3" s="280"/>
      <c r="E3" s="280"/>
      <c r="F3" s="280"/>
      <c r="G3" s="280"/>
      <c r="Q3" s="85">
        <v>54600140</v>
      </c>
      <c r="R3" s="83" t="s">
        <v>127</v>
      </c>
    </row>
    <row r="4" spans="1:18" x14ac:dyDescent="0.25">
      <c r="Q4" s="85">
        <v>56000140</v>
      </c>
      <c r="R4" s="83" t="s">
        <v>127</v>
      </c>
    </row>
    <row r="5" spans="1:18" x14ac:dyDescent="0.25">
      <c r="B5" s="131"/>
      <c r="C5" s="130"/>
      <c r="D5" s="130"/>
      <c r="E5" s="130"/>
      <c r="F5" s="130"/>
      <c r="G5" s="130"/>
      <c r="H5" s="130"/>
      <c r="I5" s="130"/>
      <c r="Q5" s="85">
        <v>58000140</v>
      </c>
      <c r="R5" s="83" t="s">
        <v>127</v>
      </c>
    </row>
    <row r="6" spans="1:18" x14ac:dyDescent="0.25">
      <c r="B6" s="132" t="s">
        <v>109</v>
      </c>
      <c r="C6" s="130"/>
      <c r="D6" s="198"/>
      <c r="E6" s="130"/>
      <c r="F6" s="130"/>
      <c r="G6" s="130"/>
      <c r="H6" s="130"/>
      <c r="I6" s="130"/>
      <c r="Q6" s="85">
        <v>88000140</v>
      </c>
      <c r="R6" s="83" t="s">
        <v>128</v>
      </c>
    </row>
    <row r="7" spans="1:18" x14ac:dyDescent="0.25">
      <c r="A7" s="272"/>
      <c r="B7" s="139" t="s">
        <v>65</v>
      </c>
      <c r="C7" s="197" t="s">
        <v>113</v>
      </c>
      <c r="D7" s="198">
        <v>43800</v>
      </c>
      <c r="E7" s="198">
        <v>43770</v>
      </c>
      <c r="F7" s="198">
        <v>43739</v>
      </c>
      <c r="G7" s="198">
        <v>43709</v>
      </c>
      <c r="H7" s="198">
        <v>43678</v>
      </c>
      <c r="I7" s="198">
        <v>43647</v>
      </c>
      <c r="J7" s="198">
        <v>43617</v>
      </c>
      <c r="K7" s="198">
        <v>43586</v>
      </c>
      <c r="L7" s="198">
        <v>43556</v>
      </c>
      <c r="M7" s="198">
        <v>43525</v>
      </c>
      <c r="N7" s="198">
        <v>43497</v>
      </c>
      <c r="O7" s="198">
        <v>43466</v>
      </c>
      <c r="Q7" s="141">
        <v>92006494</v>
      </c>
      <c r="R7" s="83" t="s">
        <v>129</v>
      </c>
    </row>
    <row r="8" spans="1:18" x14ac:dyDescent="0.25">
      <c r="A8" s="272"/>
      <c r="B8" s="140" t="s">
        <v>75</v>
      </c>
      <c r="C8" s="273">
        <f>SUM(D8:O8)</f>
        <v>-655.19000000000028</v>
      </c>
      <c r="D8" s="273">
        <v>17407.45</v>
      </c>
      <c r="E8" s="273">
        <v>-12441.84</v>
      </c>
      <c r="F8" s="273">
        <v>-2089.14</v>
      </c>
      <c r="G8" s="273">
        <v>-6597.35</v>
      </c>
      <c r="H8" s="273">
        <v>-826.83</v>
      </c>
      <c r="I8" s="273">
        <v>2559.81</v>
      </c>
      <c r="J8" s="273">
        <v>918.56</v>
      </c>
      <c r="K8" s="273">
        <v>-266.83</v>
      </c>
      <c r="L8" s="273">
        <v>-1321.38</v>
      </c>
      <c r="M8" s="273">
        <v>2002.36</v>
      </c>
      <c r="N8" s="273">
        <v>0</v>
      </c>
      <c r="O8" s="273">
        <v>0</v>
      </c>
    </row>
    <row r="9" spans="1:18" x14ac:dyDescent="0.25">
      <c r="A9" s="272"/>
      <c r="B9" s="85" t="s">
        <v>103</v>
      </c>
      <c r="C9" s="273">
        <f t="shared" ref="C9:C13" si="0">SUM(D9:O9)</f>
        <v>-7794.9199999999837</v>
      </c>
      <c r="D9" s="273">
        <v>294902.15000000002</v>
      </c>
      <c r="E9" s="273">
        <v>-208616.84</v>
      </c>
      <c r="F9" s="273">
        <v>-35095.74</v>
      </c>
      <c r="G9" s="273">
        <v>-112674.06</v>
      </c>
      <c r="H9" s="273">
        <v>-14124.39</v>
      </c>
      <c r="I9" s="273">
        <v>43795.71</v>
      </c>
      <c r="J9" s="273">
        <v>15752.58</v>
      </c>
      <c r="K9" s="273">
        <v>-4552.09</v>
      </c>
      <c r="L9" s="273">
        <v>-21768.63</v>
      </c>
      <c r="M9" s="273">
        <v>34586.39</v>
      </c>
      <c r="N9" s="273">
        <v>0</v>
      </c>
      <c r="O9" s="273">
        <v>0</v>
      </c>
    </row>
    <row r="10" spans="1:18" x14ac:dyDescent="0.25">
      <c r="B10" s="85" t="s">
        <v>104</v>
      </c>
      <c r="C10" s="273">
        <f t="shared" si="0"/>
        <v>-2190.5699999999924</v>
      </c>
      <c r="D10" s="273">
        <v>100542.36</v>
      </c>
      <c r="E10" s="273">
        <v>-70706.37</v>
      </c>
      <c r="F10" s="273">
        <v>-11904.36</v>
      </c>
      <c r="G10" s="273">
        <v>-37910.57</v>
      </c>
      <c r="H10" s="273">
        <v>-4732.67</v>
      </c>
      <c r="I10" s="273">
        <v>14845.08</v>
      </c>
      <c r="J10" s="273">
        <v>5387.89</v>
      </c>
      <c r="K10" s="273">
        <v>-1572.33</v>
      </c>
      <c r="L10" s="273">
        <v>-7586.89</v>
      </c>
      <c r="M10" s="273">
        <v>11447.29</v>
      </c>
      <c r="N10" s="273">
        <v>0</v>
      </c>
      <c r="O10" s="273">
        <v>0</v>
      </c>
    </row>
    <row r="11" spans="1:18" x14ac:dyDescent="0.25">
      <c r="B11" s="85" t="s">
        <v>105</v>
      </c>
      <c r="C11" s="273">
        <f t="shared" si="0"/>
        <v>-14826.000000000058</v>
      </c>
      <c r="D11" s="273">
        <v>310215.15999999997</v>
      </c>
      <c r="E11" s="273">
        <v>-220308.04</v>
      </c>
      <c r="F11" s="273">
        <v>-37262.400000000001</v>
      </c>
      <c r="G11" s="273">
        <v>-119843.99</v>
      </c>
      <c r="H11" s="273">
        <v>-15196.44</v>
      </c>
      <c r="I11" s="273">
        <v>47759.96</v>
      </c>
      <c r="J11" s="273">
        <v>17252.18</v>
      </c>
      <c r="K11" s="273">
        <v>-5081.75</v>
      </c>
      <c r="L11" s="273">
        <v>-25789.49</v>
      </c>
      <c r="M11" s="273">
        <v>33428.81</v>
      </c>
      <c r="N11" s="273">
        <v>0</v>
      </c>
      <c r="O11" s="273">
        <v>0</v>
      </c>
    </row>
    <row r="12" spans="1:18" x14ac:dyDescent="0.25">
      <c r="B12" s="85" t="s">
        <v>106</v>
      </c>
      <c r="C12" s="273">
        <f t="shared" si="0"/>
        <v>-10404.360000000022</v>
      </c>
      <c r="D12" s="273">
        <v>319335.59999999998</v>
      </c>
      <c r="E12" s="273">
        <v>-225732.43</v>
      </c>
      <c r="F12" s="273">
        <v>-37882.75</v>
      </c>
      <c r="G12" s="273">
        <v>-121977.38</v>
      </c>
      <c r="H12" s="273">
        <v>-15400.5</v>
      </c>
      <c r="I12" s="273">
        <v>48061.57</v>
      </c>
      <c r="J12" s="273">
        <v>17283.150000000001</v>
      </c>
      <c r="K12" s="273">
        <v>-5103.3500000000004</v>
      </c>
      <c r="L12" s="273">
        <v>-24892.54</v>
      </c>
      <c r="M12" s="273">
        <v>35904.269999999997</v>
      </c>
      <c r="N12" s="273">
        <v>0</v>
      </c>
      <c r="O12" s="273">
        <v>0</v>
      </c>
    </row>
    <row r="13" spans="1:18" x14ac:dyDescent="0.25">
      <c r="B13" s="141" t="s">
        <v>107</v>
      </c>
      <c r="C13" s="273">
        <f t="shared" si="0"/>
        <v>-46918.129999999961</v>
      </c>
      <c r="D13" s="273">
        <v>708349.81</v>
      </c>
      <c r="E13" s="273">
        <v>-516443.71</v>
      </c>
      <c r="F13" s="273">
        <v>-86358.720000000001</v>
      </c>
      <c r="G13" s="273">
        <v>-279647.01</v>
      </c>
      <c r="H13" s="273">
        <v>-34875.699999999997</v>
      </c>
      <c r="I13" s="273">
        <v>108646.18</v>
      </c>
      <c r="J13" s="273">
        <v>39080.559999999998</v>
      </c>
      <c r="K13" s="273">
        <v>-11152.51</v>
      </c>
      <c r="L13" s="273">
        <v>-54635.66</v>
      </c>
      <c r="M13" s="273">
        <v>80118.63</v>
      </c>
      <c r="N13" s="273">
        <v>0</v>
      </c>
      <c r="O13" s="273">
        <v>0</v>
      </c>
    </row>
    <row r="14" spans="1:18" x14ac:dyDescent="0.25">
      <c r="B14" s="142" t="s">
        <v>76</v>
      </c>
      <c r="C14" s="274">
        <f t="shared" ref="C14:D14" si="1">SUM(C8:C13)</f>
        <v>-82789.170000000013</v>
      </c>
      <c r="D14" s="274">
        <f t="shared" si="1"/>
        <v>1750752.53</v>
      </c>
      <c r="E14" s="275">
        <f t="shared" ref="E14:H14" si="2">SUM(E8:E13)</f>
        <v>-1254249.23</v>
      </c>
      <c r="F14" s="275">
        <f t="shared" si="2"/>
        <v>-210593.11</v>
      </c>
      <c r="G14" s="275">
        <f t="shared" si="2"/>
        <v>-678650.3600000001</v>
      </c>
      <c r="H14" s="275">
        <f t="shared" si="2"/>
        <v>-85156.53</v>
      </c>
      <c r="I14" s="275">
        <f>SUM(I8:I13)</f>
        <v>265668.31</v>
      </c>
      <c r="J14" s="275">
        <f>SUM(J8:J13)</f>
        <v>95674.92</v>
      </c>
      <c r="K14" s="275">
        <f>SUM(K8:K13)</f>
        <v>-27728.86</v>
      </c>
      <c r="L14" s="275">
        <f t="shared" ref="L14" si="3">SUM(L8:L13)</f>
        <v>-135994.59</v>
      </c>
      <c r="M14" s="276">
        <f>SUM(M8:M13)</f>
        <v>197487.75</v>
      </c>
      <c r="N14" s="276">
        <f>SUM(N8:N13)</f>
        <v>0</v>
      </c>
      <c r="O14" s="276">
        <f>SUM(O8:O13)</f>
        <v>0</v>
      </c>
    </row>
    <row r="15" spans="1:18" ht="5.45" customHeight="1" x14ac:dyDescent="0.25">
      <c r="B15" s="85"/>
      <c r="C15" s="143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8" ht="15.75" thickBot="1" x14ac:dyDescent="0.3">
      <c r="B16" s="144" t="s">
        <v>108</v>
      </c>
      <c r="C16" s="199">
        <f>+C14</f>
        <v>-82789.170000000013</v>
      </c>
      <c r="D16" s="199">
        <f t="shared" ref="D16:O16" si="4">+D14</f>
        <v>1750752.53</v>
      </c>
      <c r="E16" s="199">
        <f t="shared" si="4"/>
        <v>-1254249.23</v>
      </c>
      <c r="F16" s="199">
        <f t="shared" si="4"/>
        <v>-210593.11</v>
      </c>
      <c r="G16" s="199">
        <f t="shared" si="4"/>
        <v>-678650.3600000001</v>
      </c>
      <c r="H16" s="199">
        <f t="shared" si="4"/>
        <v>-85156.53</v>
      </c>
      <c r="I16" s="199">
        <f t="shared" si="4"/>
        <v>265668.31</v>
      </c>
      <c r="J16" s="199">
        <f t="shared" si="4"/>
        <v>95674.92</v>
      </c>
      <c r="K16" s="199">
        <f t="shared" si="4"/>
        <v>-27728.86</v>
      </c>
      <c r="L16" s="199">
        <f t="shared" si="4"/>
        <v>-135994.59</v>
      </c>
      <c r="M16" s="199">
        <f t="shared" si="4"/>
        <v>197487.75</v>
      </c>
      <c r="N16" s="199">
        <f t="shared" si="4"/>
        <v>0</v>
      </c>
      <c r="O16" s="199">
        <f t="shared" si="4"/>
        <v>0</v>
      </c>
    </row>
    <row r="17" spans="2:14" ht="15.75" thickTop="1" x14ac:dyDescent="0.25">
      <c r="N17" s="129"/>
    </row>
    <row r="18" spans="2:14" x14ac:dyDescent="0.25">
      <c r="C18" s="281" t="s">
        <v>66</v>
      </c>
      <c r="D18" s="281"/>
      <c r="E18" s="281"/>
      <c r="F18" s="281"/>
      <c r="G18" s="281"/>
      <c r="H18" s="281"/>
      <c r="N18" s="129"/>
    </row>
    <row r="19" spans="2:14" x14ac:dyDescent="0.25">
      <c r="B19" s="101"/>
      <c r="C19" s="152"/>
      <c r="D19" s="153"/>
      <c r="E19" s="140"/>
      <c r="F19" s="154" t="s">
        <v>67</v>
      </c>
      <c r="G19" s="154"/>
      <c r="H19" s="155"/>
      <c r="N19" s="277"/>
    </row>
    <row r="20" spans="2:14" x14ac:dyDescent="0.25">
      <c r="B20" s="101"/>
      <c r="C20" s="100" t="s">
        <v>19</v>
      </c>
      <c r="D20" s="100" t="s">
        <v>68</v>
      </c>
      <c r="E20" s="86" t="s">
        <v>69</v>
      </c>
      <c r="F20" s="100" t="s">
        <v>34</v>
      </c>
      <c r="G20" s="100" t="s">
        <v>35</v>
      </c>
      <c r="H20" s="101" t="s">
        <v>19</v>
      </c>
    </row>
    <row r="21" spans="2:14" x14ac:dyDescent="0.25">
      <c r="B21" s="101"/>
      <c r="C21" s="145"/>
      <c r="D21" s="145" t="s">
        <v>44</v>
      </c>
      <c r="E21" s="146" t="s">
        <v>70</v>
      </c>
      <c r="F21" s="200">
        <f>'Incent &amp; Related PR Tax - TY'!C11</f>
        <v>0.69820000000000004</v>
      </c>
      <c r="G21" s="200">
        <f>'Incent &amp; Related PR Tax - TY'!D11</f>
        <v>0.30180000000000001</v>
      </c>
      <c r="H21" s="147"/>
    </row>
    <row r="22" spans="2:14" x14ac:dyDescent="0.25">
      <c r="B22" s="201" t="s">
        <v>34</v>
      </c>
      <c r="C22" s="202">
        <f>SUM(C9:C11)</f>
        <v>-24811.490000000034</v>
      </c>
      <c r="D22" s="202"/>
      <c r="E22" s="203">
        <f>SUM(C22:D22)</f>
        <v>-24811.490000000034</v>
      </c>
      <c r="F22" s="202">
        <f>+E24*F21</f>
        <v>-32758.238365999976</v>
      </c>
      <c r="G22" s="202"/>
      <c r="H22" s="204">
        <f>SUM(E22:G22)</f>
        <v>-57569.72836600001</v>
      </c>
    </row>
    <row r="23" spans="2:14" x14ac:dyDescent="0.25">
      <c r="B23" s="201" t="s">
        <v>35</v>
      </c>
      <c r="C23" s="202">
        <f>C12</f>
        <v>-10404.360000000022</v>
      </c>
      <c r="D23" s="202"/>
      <c r="E23" s="203">
        <f>SUM(C23:D23)</f>
        <v>-10404.360000000022</v>
      </c>
      <c r="F23" s="202"/>
      <c r="G23" s="202">
        <f>+E24*G21</f>
        <v>-14159.891633999989</v>
      </c>
      <c r="H23" s="204">
        <f>SUM(E23:G23)</f>
        <v>-24564.251634000011</v>
      </c>
    </row>
    <row r="24" spans="2:14" x14ac:dyDescent="0.25">
      <c r="B24" s="201" t="s">
        <v>41</v>
      </c>
      <c r="C24" s="202">
        <f>C13</f>
        <v>-46918.129999999961</v>
      </c>
      <c r="D24" s="202"/>
      <c r="E24" s="203">
        <f>SUM(C24:D24)</f>
        <v>-46918.129999999961</v>
      </c>
      <c r="F24" s="202">
        <f>-F22</f>
        <v>32758.238365999976</v>
      </c>
      <c r="G24" s="202">
        <f>-G23</f>
        <v>14159.891633999989</v>
      </c>
      <c r="H24" s="204">
        <f>SUM(E24:G24)</f>
        <v>0</v>
      </c>
    </row>
    <row r="25" spans="2:14" x14ac:dyDescent="0.25">
      <c r="B25" s="201" t="s">
        <v>71</v>
      </c>
      <c r="C25" s="205">
        <f>SUM(C22:C24)</f>
        <v>-82133.98000000001</v>
      </c>
      <c r="D25" s="205">
        <f>SUM(D22:D24)</f>
        <v>0</v>
      </c>
      <c r="E25" s="206">
        <f>SUM(C25:D25)</f>
        <v>-82133.98000000001</v>
      </c>
      <c r="F25" s="205">
        <f>SUM(F22:F24)</f>
        <v>0</v>
      </c>
      <c r="G25" s="205">
        <f>SUM(G22:G24)</f>
        <v>0</v>
      </c>
      <c r="H25" s="207">
        <f>SUM(H22:H24)</f>
        <v>-82133.980000000025</v>
      </c>
    </row>
    <row r="26" spans="2:14" x14ac:dyDescent="0.25">
      <c r="B26" s="201" t="s">
        <v>72</v>
      </c>
      <c r="C26" s="202">
        <f>C8</f>
        <v>-655.19000000000028</v>
      </c>
      <c r="D26" s="202">
        <f>-C8</f>
        <v>655.19000000000028</v>
      </c>
      <c r="E26" s="203">
        <f>SUM(C26:D26)</f>
        <v>0</v>
      </c>
      <c r="F26" s="202"/>
      <c r="G26" s="202"/>
      <c r="H26" s="204">
        <f>SUM(E26:G26)</f>
        <v>0</v>
      </c>
    </row>
    <row r="27" spans="2:14" ht="15.75" thickBot="1" x14ac:dyDescent="0.3">
      <c r="B27" s="201" t="s">
        <v>73</v>
      </c>
      <c r="C27" s="148">
        <f t="shared" ref="C27:G27" si="5">+C25+C26</f>
        <v>-82789.170000000013</v>
      </c>
      <c r="D27" s="148">
        <f t="shared" si="5"/>
        <v>655.19000000000028</v>
      </c>
      <c r="E27" s="208">
        <f>+E25+E26</f>
        <v>-82133.98000000001</v>
      </c>
      <c r="F27" s="148">
        <f t="shared" si="5"/>
        <v>0</v>
      </c>
      <c r="G27" s="148">
        <f t="shared" si="5"/>
        <v>0</v>
      </c>
      <c r="H27" s="209">
        <f>+H25+H26</f>
        <v>-82133.980000000025</v>
      </c>
    </row>
    <row r="28" spans="2:14" ht="15.75" thickTop="1" x14ac:dyDescent="0.25">
      <c r="E28" s="141"/>
      <c r="F28" s="149"/>
      <c r="G28" s="149"/>
      <c r="H28" s="150"/>
    </row>
    <row r="29" spans="2:14" ht="15.75" thickBot="1" x14ac:dyDescent="0.3">
      <c r="B29" s="99" t="s">
        <v>112</v>
      </c>
      <c r="C29" s="148">
        <f>+'Report 2019'!K30</f>
        <v>-82789.169999999925</v>
      </c>
      <c r="E29" s="134"/>
    </row>
    <row r="30" spans="2:14" ht="15.75" thickTop="1" x14ac:dyDescent="0.25">
      <c r="B30" s="99" t="s">
        <v>77</v>
      </c>
      <c r="C30" s="151">
        <f>+C29-C27</f>
        <v>0</v>
      </c>
      <c r="E30" s="102"/>
      <c r="F30" s="102"/>
    </row>
    <row r="31" spans="2:14" x14ac:dyDescent="0.25">
      <c r="D31" s="98"/>
      <c r="E31" s="98"/>
    </row>
    <row r="32" spans="2:14" x14ac:dyDescent="0.25">
      <c r="B32" s="102"/>
      <c r="D32" s="98"/>
      <c r="E32" s="98"/>
      <c r="L32" s="278"/>
    </row>
    <row r="33" spans="4:12" x14ac:dyDescent="0.25">
      <c r="D33" s="98"/>
      <c r="E33" s="98"/>
      <c r="L33" s="278"/>
    </row>
    <row r="34" spans="4:12" x14ac:dyDescent="0.25">
      <c r="D34" s="98"/>
      <c r="E34" s="98"/>
      <c r="L34" s="278"/>
    </row>
    <row r="35" spans="4:12" x14ac:dyDescent="0.25">
      <c r="D35" s="98"/>
      <c r="E35" s="98"/>
      <c r="L35" s="278"/>
    </row>
    <row r="36" spans="4:12" x14ac:dyDescent="0.25">
      <c r="D36" s="98"/>
      <c r="E36" s="98"/>
      <c r="L36" s="278"/>
    </row>
    <row r="37" spans="4:12" x14ac:dyDescent="0.25">
      <c r="L37" s="278"/>
    </row>
    <row r="38" spans="4:12" x14ac:dyDescent="0.25">
      <c r="L38" s="278"/>
    </row>
    <row r="39" spans="4:12" x14ac:dyDescent="0.25">
      <c r="L39" s="278"/>
    </row>
  </sheetData>
  <mergeCells count="2">
    <mergeCell ref="B3:G3"/>
    <mergeCell ref="C18:H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zoomScaleNormal="100" workbookViewId="0">
      <selection activeCell="E16" sqref="E16"/>
    </sheetView>
  </sheetViews>
  <sheetFormatPr defaultColWidth="9.140625" defaultRowHeight="15" x14ac:dyDescent="0.25"/>
  <cols>
    <col min="1" max="1" width="17.28515625" style="225" customWidth="1"/>
    <col min="2" max="2" width="3.85546875" style="225" customWidth="1"/>
    <col min="3" max="3" width="12.5703125" style="225" bestFit="1" customWidth="1"/>
    <col min="4" max="4" width="1.7109375" style="225" customWidth="1"/>
    <col min="5" max="5" width="12.42578125" style="225" bestFit="1" customWidth="1"/>
    <col min="6" max="6" width="1.7109375" style="225" customWidth="1"/>
    <col min="7" max="7" width="12.42578125" style="225" bestFit="1" customWidth="1"/>
    <col min="8" max="8" width="1.7109375" style="225" customWidth="1"/>
    <col min="9" max="9" width="12.140625" style="225" bestFit="1" customWidth="1"/>
    <col min="10" max="13" width="9.140625" style="225"/>
    <col min="14" max="14" width="11.42578125" style="225" bestFit="1" customWidth="1"/>
    <col min="15" max="252" width="9.140625" style="225"/>
    <col min="253" max="253" width="16.28515625" style="225" customWidth="1"/>
    <col min="254" max="254" width="1.7109375" style="225" customWidth="1"/>
    <col min="255" max="255" width="10" style="225" bestFit="1" customWidth="1"/>
    <col min="256" max="256" width="1.7109375" style="225" customWidth="1"/>
    <col min="257" max="257" width="9.28515625" style="225" customWidth="1"/>
    <col min="258" max="258" width="1.7109375" style="225" customWidth="1"/>
    <col min="259" max="259" width="10.7109375" style="225" customWidth="1"/>
    <col min="260" max="260" width="1.7109375" style="225" customWidth="1"/>
    <col min="261" max="261" width="11.28515625" style="225" bestFit="1" customWidth="1"/>
    <col min="262" max="262" width="1.7109375" style="225" customWidth="1"/>
    <col min="263" max="263" width="11.28515625" style="225" bestFit="1" customWidth="1"/>
    <col min="264" max="264" width="1.7109375" style="225" customWidth="1"/>
    <col min="265" max="265" width="11.28515625" style="225" bestFit="1" customWidth="1"/>
    <col min="266" max="508" width="9.140625" style="225"/>
    <col min="509" max="509" width="16.28515625" style="225" customWidth="1"/>
    <col min="510" max="510" width="1.7109375" style="225" customWidth="1"/>
    <col min="511" max="511" width="10" style="225" bestFit="1" customWidth="1"/>
    <col min="512" max="512" width="1.7109375" style="225" customWidth="1"/>
    <col min="513" max="513" width="9.28515625" style="225" customWidth="1"/>
    <col min="514" max="514" width="1.7109375" style="225" customWidth="1"/>
    <col min="515" max="515" width="10.7109375" style="225" customWidth="1"/>
    <col min="516" max="516" width="1.7109375" style="225" customWidth="1"/>
    <col min="517" max="517" width="11.28515625" style="225" bestFit="1" customWidth="1"/>
    <col min="518" max="518" width="1.7109375" style="225" customWidth="1"/>
    <col min="519" max="519" width="11.28515625" style="225" bestFit="1" customWidth="1"/>
    <col min="520" max="520" width="1.7109375" style="225" customWidth="1"/>
    <col min="521" max="521" width="11.28515625" style="225" bestFit="1" customWidth="1"/>
    <col min="522" max="764" width="9.140625" style="225"/>
    <col min="765" max="765" width="16.28515625" style="225" customWidth="1"/>
    <col min="766" max="766" width="1.7109375" style="225" customWidth="1"/>
    <col min="767" max="767" width="10" style="225" bestFit="1" customWidth="1"/>
    <col min="768" max="768" width="1.7109375" style="225" customWidth="1"/>
    <col min="769" max="769" width="9.28515625" style="225" customWidth="1"/>
    <col min="770" max="770" width="1.7109375" style="225" customWidth="1"/>
    <col min="771" max="771" width="10.7109375" style="225" customWidth="1"/>
    <col min="772" max="772" width="1.7109375" style="225" customWidth="1"/>
    <col min="773" max="773" width="11.28515625" style="225" bestFit="1" customWidth="1"/>
    <col min="774" max="774" width="1.7109375" style="225" customWidth="1"/>
    <col min="775" max="775" width="11.28515625" style="225" bestFit="1" customWidth="1"/>
    <col min="776" max="776" width="1.7109375" style="225" customWidth="1"/>
    <col min="777" max="777" width="11.28515625" style="225" bestFit="1" customWidth="1"/>
    <col min="778" max="1020" width="9.140625" style="225"/>
    <col min="1021" max="1021" width="16.28515625" style="225" customWidth="1"/>
    <col min="1022" max="1022" width="1.7109375" style="225" customWidth="1"/>
    <col min="1023" max="1023" width="10" style="225" bestFit="1" customWidth="1"/>
    <col min="1024" max="1024" width="1.7109375" style="225" customWidth="1"/>
    <col min="1025" max="1025" width="9.28515625" style="225" customWidth="1"/>
    <col min="1026" max="1026" width="1.7109375" style="225" customWidth="1"/>
    <col min="1027" max="1027" width="10.7109375" style="225" customWidth="1"/>
    <col min="1028" max="1028" width="1.7109375" style="225" customWidth="1"/>
    <col min="1029" max="1029" width="11.28515625" style="225" bestFit="1" customWidth="1"/>
    <col min="1030" max="1030" width="1.7109375" style="225" customWidth="1"/>
    <col min="1031" max="1031" width="11.28515625" style="225" bestFit="1" customWidth="1"/>
    <col min="1032" max="1032" width="1.7109375" style="225" customWidth="1"/>
    <col min="1033" max="1033" width="11.28515625" style="225" bestFit="1" customWidth="1"/>
    <col min="1034" max="1276" width="9.140625" style="225"/>
    <col min="1277" max="1277" width="16.28515625" style="225" customWidth="1"/>
    <col min="1278" max="1278" width="1.7109375" style="225" customWidth="1"/>
    <col min="1279" max="1279" width="10" style="225" bestFit="1" customWidth="1"/>
    <col min="1280" max="1280" width="1.7109375" style="225" customWidth="1"/>
    <col min="1281" max="1281" width="9.28515625" style="225" customWidth="1"/>
    <col min="1282" max="1282" width="1.7109375" style="225" customWidth="1"/>
    <col min="1283" max="1283" width="10.7109375" style="225" customWidth="1"/>
    <col min="1284" max="1284" width="1.7109375" style="225" customWidth="1"/>
    <col min="1285" max="1285" width="11.28515625" style="225" bestFit="1" customWidth="1"/>
    <col min="1286" max="1286" width="1.7109375" style="225" customWidth="1"/>
    <col min="1287" max="1287" width="11.28515625" style="225" bestFit="1" customWidth="1"/>
    <col min="1288" max="1288" width="1.7109375" style="225" customWidth="1"/>
    <col min="1289" max="1289" width="11.28515625" style="225" bestFit="1" customWidth="1"/>
    <col min="1290" max="1532" width="9.140625" style="225"/>
    <col min="1533" max="1533" width="16.28515625" style="225" customWidth="1"/>
    <col min="1534" max="1534" width="1.7109375" style="225" customWidth="1"/>
    <col min="1535" max="1535" width="10" style="225" bestFit="1" customWidth="1"/>
    <col min="1536" max="1536" width="1.7109375" style="225" customWidth="1"/>
    <col min="1537" max="1537" width="9.28515625" style="225" customWidth="1"/>
    <col min="1538" max="1538" width="1.7109375" style="225" customWidth="1"/>
    <col min="1539" max="1539" width="10.7109375" style="225" customWidth="1"/>
    <col min="1540" max="1540" width="1.7109375" style="225" customWidth="1"/>
    <col min="1541" max="1541" width="11.28515625" style="225" bestFit="1" customWidth="1"/>
    <col min="1542" max="1542" width="1.7109375" style="225" customWidth="1"/>
    <col min="1543" max="1543" width="11.28515625" style="225" bestFit="1" customWidth="1"/>
    <col min="1544" max="1544" width="1.7109375" style="225" customWidth="1"/>
    <col min="1545" max="1545" width="11.28515625" style="225" bestFit="1" customWidth="1"/>
    <col min="1546" max="1788" width="9.140625" style="225"/>
    <col min="1789" max="1789" width="16.28515625" style="225" customWidth="1"/>
    <col min="1790" max="1790" width="1.7109375" style="225" customWidth="1"/>
    <col min="1791" max="1791" width="10" style="225" bestFit="1" customWidth="1"/>
    <col min="1792" max="1792" width="1.7109375" style="225" customWidth="1"/>
    <col min="1793" max="1793" width="9.28515625" style="225" customWidth="1"/>
    <col min="1794" max="1794" width="1.7109375" style="225" customWidth="1"/>
    <col min="1795" max="1795" width="10.7109375" style="225" customWidth="1"/>
    <col min="1796" max="1796" width="1.7109375" style="225" customWidth="1"/>
    <col min="1797" max="1797" width="11.28515625" style="225" bestFit="1" customWidth="1"/>
    <col min="1798" max="1798" width="1.7109375" style="225" customWidth="1"/>
    <col min="1799" max="1799" width="11.28515625" style="225" bestFit="1" customWidth="1"/>
    <col min="1800" max="1800" width="1.7109375" style="225" customWidth="1"/>
    <col min="1801" max="1801" width="11.28515625" style="225" bestFit="1" customWidth="1"/>
    <col min="1802" max="2044" width="9.140625" style="225"/>
    <col min="2045" max="2045" width="16.28515625" style="225" customWidth="1"/>
    <col min="2046" max="2046" width="1.7109375" style="225" customWidth="1"/>
    <col min="2047" max="2047" width="10" style="225" bestFit="1" customWidth="1"/>
    <col min="2048" max="2048" width="1.7109375" style="225" customWidth="1"/>
    <col min="2049" max="2049" width="9.28515625" style="225" customWidth="1"/>
    <col min="2050" max="2050" width="1.7109375" style="225" customWidth="1"/>
    <col min="2051" max="2051" width="10.7109375" style="225" customWidth="1"/>
    <col min="2052" max="2052" width="1.7109375" style="225" customWidth="1"/>
    <col min="2053" max="2053" width="11.28515625" style="225" bestFit="1" customWidth="1"/>
    <col min="2054" max="2054" width="1.7109375" style="225" customWidth="1"/>
    <col min="2055" max="2055" width="11.28515625" style="225" bestFit="1" customWidth="1"/>
    <col min="2056" max="2056" width="1.7109375" style="225" customWidth="1"/>
    <col min="2057" max="2057" width="11.28515625" style="225" bestFit="1" customWidth="1"/>
    <col min="2058" max="2300" width="9.140625" style="225"/>
    <col min="2301" max="2301" width="16.28515625" style="225" customWidth="1"/>
    <col min="2302" max="2302" width="1.7109375" style="225" customWidth="1"/>
    <col min="2303" max="2303" width="10" style="225" bestFit="1" customWidth="1"/>
    <col min="2304" max="2304" width="1.7109375" style="225" customWidth="1"/>
    <col min="2305" max="2305" width="9.28515625" style="225" customWidth="1"/>
    <col min="2306" max="2306" width="1.7109375" style="225" customWidth="1"/>
    <col min="2307" max="2307" width="10.7109375" style="225" customWidth="1"/>
    <col min="2308" max="2308" width="1.7109375" style="225" customWidth="1"/>
    <col min="2309" max="2309" width="11.28515625" style="225" bestFit="1" customWidth="1"/>
    <col min="2310" max="2310" width="1.7109375" style="225" customWidth="1"/>
    <col min="2311" max="2311" width="11.28515625" style="225" bestFit="1" customWidth="1"/>
    <col min="2312" max="2312" width="1.7109375" style="225" customWidth="1"/>
    <col min="2313" max="2313" width="11.28515625" style="225" bestFit="1" customWidth="1"/>
    <col min="2314" max="2556" width="9.140625" style="225"/>
    <col min="2557" max="2557" width="16.28515625" style="225" customWidth="1"/>
    <col min="2558" max="2558" width="1.7109375" style="225" customWidth="1"/>
    <col min="2559" max="2559" width="10" style="225" bestFit="1" customWidth="1"/>
    <col min="2560" max="2560" width="1.7109375" style="225" customWidth="1"/>
    <col min="2561" max="2561" width="9.28515625" style="225" customWidth="1"/>
    <col min="2562" max="2562" width="1.7109375" style="225" customWidth="1"/>
    <col min="2563" max="2563" width="10.7109375" style="225" customWidth="1"/>
    <col min="2564" max="2564" width="1.7109375" style="225" customWidth="1"/>
    <col min="2565" max="2565" width="11.28515625" style="225" bestFit="1" customWidth="1"/>
    <col min="2566" max="2566" width="1.7109375" style="225" customWidth="1"/>
    <col min="2567" max="2567" width="11.28515625" style="225" bestFit="1" customWidth="1"/>
    <col min="2568" max="2568" width="1.7109375" style="225" customWidth="1"/>
    <col min="2569" max="2569" width="11.28515625" style="225" bestFit="1" customWidth="1"/>
    <col min="2570" max="2812" width="9.140625" style="225"/>
    <col min="2813" max="2813" width="16.28515625" style="225" customWidth="1"/>
    <col min="2814" max="2814" width="1.7109375" style="225" customWidth="1"/>
    <col min="2815" max="2815" width="10" style="225" bestFit="1" customWidth="1"/>
    <col min="2816" max="2816" width="1.7109375" style="225" customWidth="1"/>
    <col min="2817" max="2817" width="9.28515625" style="225" customWidth="1"/>
    <col min="2818" max="2818" width="1.7109375" style="225" customWidth="1"/>
    <col min="2819" max="2819" width="10.7109375" style="225" customWidth="1"/>
    <col min="2820" max="2820" width="1.7109375" style="225" customWidth="1"/>
    <col min="2821" max="2821" width="11.28515625" style="225" bestFit="1" customWidth="1"/>
    <col min="2822" max="2822" width="1.7109375" style="225" customWidth="1"/>
    <col min="2823" max="2823" width="11.28515625" style="225" bestFit="1" customWidth="1"/>
    <col min="2824" max="2824" width="1.7109375" style="225" customWidth="1"/>
    <col min="2825" max="2825" width="11.28515625" style="225" bestFit="1" customWidth="1"/>
    <col min="2826" max="3068" width="9.140625" style="225"/>
    <col min="3069" max="3069" width="16.28515625" style="225" customWidth="1"/>
    <col min="3070" max="3070" width="1.7109375" style="225" customWidth="1"/>
    <col min="3071" max="3071" width="10" style="225" bestFit="1" customWidth="1"/>
    <col min="3072" max="3072" width="1.7109375" style="225" customWidth="1"/>
    <col min="3073" max="3073" width="9.28515625" style="225" customWidth="1"/>
    <col min="3074" max="3074" width="1.7109375" style="225" customWidth="1"/>
    <col min="3075" max="3075" width="10.7109375" style="225" customWidth="1"/>
    <col min="3076" max="3076" width="1.7109375" style="225" customWidth="1"/>
    <col min="3077" max="3077" width="11.28515625" style="225" bestFit="1" customWidth="1"/>
    <col min="3078" max="3078" width="1.7109375" style="225" customWidth="1"/>
    <col min="3079" max="3079" width="11.28515625" style="225" bestFit="1" customWidth="1"/>
    <col min="3080" max="3080" width="1.7109375" style="225" customWidth="1"/>
    <col min="3081" max="3081" width="11.28515625" style="225" bestFit="1" customWidth="1"/>
    <col min="3082" max="3324" width="9.140625" style="225"/>
    <col min="3325" max="3325" width="16.28515625" style="225" customWidth="1"/>
    <col min="3326" max="3326" width="1.7109375" style="225" customWidth="1"/>
    <col min="3327" max="3327" width="10" style="225" bestFit="1" customWidth="1"/>
    <col min="3328" max="3328" width="1.7109375" style="225" customWidth="1"/>
    <col min="3329" max="3329" width="9.28515625" style="225" customWidth="1"/>
    <col min="3330" max="3330" width="1.7109375" style="225" customWidth="1"/>
    <col min="3331" max="3331" width="10.7109375" style="225" customWidth="1"/>
    <col min="3332" max="3332" width="1.7109375" style="225" customWidth="1"/>
    <col min="3333" max="3333" width="11.28515625" style="225" bestFit="1" customWidth="1"/>
    <col min="3334" max="3334" width="1.7109375" style="225" customWidth="1"/>
    <col min="3335" max="3335" width="11.28515625" style="225" bestFit="1" customWidth="1"/>
    <col min="3336" max="3336" width="1.7109375" style="225" customWidth="1"/>
    <col min="3337" max="3337" width="11.28515625" style="225" bestFit="1" customWidth="1"/>
    <col min="3338" max="3580" width="9.140625" style="225"/>
    <col min="3581" max="3581" width="16.28515625" style="225" customWidth="1"/>
    <col min="3582" max="3582" width="1.7109375" style="225" customWidth="1"/>
    <col min="3583" max="3583" width="10" style="225" bestFit="1" customWidth="1"/>
    <col min="3584" max="3584" width="1.7109375" style="225" customWidth="1"/>
    <col min="3585" max="3585" width="9.28515625" style="225" customWidth="1"/>
    <col min="3586" max="3586" width="1.7109375" style="225" customWidth="1"/>
    <col min="3587" max="3587" width="10.7109375" style="225" customWidth="1"/>
    <col min="3588" max="3588" width="1.7109375" style="225" customWidth="1"/>
    <col min="3589" max="3589" width="11.28515625" style="225" bestFit="1" customWidth="1"/>
    <col min="3590" max="3590" width="1.7109375" style="225" customWidth="1"/>
    <col min="3591" max="3591" width="11.28515625" style="225" bestFit="1" customWidth="1"/>
    <col min="3592" max="3592" width="1.7109375" style="225" customWidth="1"/>
    <col min="3593" max="3593" width="11.28515625" style="225" bestFit="1" customWidth="1"/>
    <col min="3594" max="3836" width="9.140625" style="225"/>
    <col min="3837" max="3837" width="16.28515625" style="225" customWidth="1"/>
    <col min="3838" max="3838" width="1.7109375" style="225" customWidth="1"/>
    <col min="3839" max="3839" width="10" style="225" bestFit="1" customWidth="1"/>
    <col min="3840" max="3840" width="1.7109375" style="225" customWidth="1"/>
    <col min="3841" max="3841" width="9.28515625" style="225" customWidth="1"/>
    <col min="3842" max="3842" width="1.7109375" style="225" customWidth="1"/>
    <col min="3843" max="3843" width="10.7109375" style="225" customWidth="1"/>
    <col min="3844" max="3844" width="1.7109375" style="225" customWidth="1"/>
    <col min="3845" max="3845" width="11.28515625" style="225" bestFit="1" customWidth="1"/>
    <col min="3846" max="3846" width="1.7109375" style="225" customWidth="1"/>
    <col min="3847" max="3847" width="11.28515625" style="225" bestFit="1" customWidth="1"/>
    <col min="3848" max="3848" width="1.7109375" style="225" customWidth="1"/>
    <col min="3849" max="3849" width="11.28515625" style="225" bestFit="1" customWidth="1"/>
    <col min="3850" max="4092" width="9.140625" style="225"/>
    <col min="4093" max="4093" width="16.28515625" style="225" customWidth="1"/>
    <col min="4094" max="4094" width="1.7109375" style="225" customWidth="1"/>
    <col min="4095" max="4095" width="10" style="225" bestFit="1" customWidth="1"/>
    <col min="4096" max="4096" width="1.7109375" style="225" customWidth="1"/>
    <col min="4097" max="4097" width="9.28515625" style="225" customWidth="1"/>
    <col min="4098" max="4098" width="1.7109375" style="225" customWidth="1"/>
    <col min="4099" max="4099" width="10.7109375" style="225" customWidth="1"/>
    <col min="4100" max="4100" width="1.7109375" style="225" customWidth="1"/>
    <col min="4101" max="4101" width="11.28515625" style="225" bestFit="1" customWidth="1"/>
    <col min="4102" max="4102" width="1.7109375" style="225" customWidth="1"/>
    <col min="4103" max="4103" width="11.28515625" style="225" bestFit="1" customWidth="1"/>
    <col min="4104" max="4104" width="1.7109375" style="225" customWidth="1"/>
    <col min="4105" max="4105" width="11.28515625" style="225" bestFit="1" customWidth="1"/>
    <col min="4106" max="4348" width="9.140625" style="225"/>
    <col min="4349" max="4349" width="16.28515625" style="225" customWidth="1"/>
    <col min="4350" max="4350" width="1.7109375" style="225" customWidth="1"/>
    <col min="4351" max="4351" width="10" style="225" bestFit="1" customWidth="1"/>
    <col min="4352" max="4352" width="1.7109375" style="225" customWidth="1"/>
    <col min="4353" max="4353" width="9.28515625" style="225" customWidth="1"/>
    <col min="4354" max="4354" width="1.7109375" style="225" customWidth="1"/>
    <col min="4355" max="4355" width="10.7109375" style="225" customWidth="1"/>
    <col min="4356" max="4356" width="1.7109375" style="225" customWidth="1"/>
    <col min="4357" max="4357" width="11.28515625" style="225" bestFit="1" customWidth="1"/>
    <col min="4358" max="4358" width="1.7109375" style="225" customWidth="1"/>
    <col min="4359" max="4359" width="11.28515625" style="225" bestFit="1" customWidth="1"/>
    <col min="4360" max="4360" width="1.7109375" style="225" customWidth="1"/>
    <col min="4361" max="4361" width="11.28515625" style="225" bestFit="1" customWidth="1"/>
    <col min="4362" max="4604" width="9.140625" style="225"/>
    <col min="4605" max="4605" width="16.28515625" style="225" customWidth="1"/>
    <col min="4606" max="4606" width="1.7109375" style="225" customWidth="1"/>
    <col min="4607" max="4607" width="10" style="225" bestFit="1" customWidth="1"/>
    <col min="4608" max="4608" width="1.7109375" style="225" customWidth="1"/>
    <col min="4609" max="4609" width="9.28515625" style="225" customWidth="1"/>
    <col min="4610" max="4610" width="1.7109375" style="225" customWidth="1"/>
    <col min="4611" max="4611" width="10.7109375" style="225" customWidth="1"/>
    <col min="4612" max="4612" width="1.7109375" style="225" customWidth="1"/>
    <col min="4613" max="4613" width="11.28515625" style="225" bestFit="1" customWidth="1"/>
    <col min="4614" max="4614" width="1.7109375" style="225" customWidth="1"/>
    <col min="4615" max="4615" width="11.28515625" style="225" bestFit="1" customWidth="1"/>
    <col min="4616" max="4616" width="1.7109375" style="225" customWidth="1"/>
    <col min="4617" max="4617" width="11.28515625" style="225" bestFit="1" customWidth="1"/>
    <col min="4618" max="4860" width="9.140625" style="225"/>
    <col min="4861" max="4861" width="16.28515625" style="225" customWidth="1"/>
    <col min="4862" max="4862" width="1.7109375" style="225" customWidth="1"/>
    <col min="4863" max="4863" width="10" style="225" bestFit="1" customWidth="1"/>
    <col min="4864" max="4864" width="1.7109375" style="225" customWidth="1"/>
    <col min="4865" max="4865" width="9.28515625" style="225" customWidth="1"/>
    <col min="4866" max="4866" width="1.7109375" style="225" customWidth="1"/>
    <col min="4867" max="4867" width="10.7109375" style="225" customWidth="1"/>
    <col min="4868" max="4868" width="1.7109375" style="225" customWidth="1"/>
    <col min="4869" max="4869" width="11.28515625" style="225" bestFit="1" customWidth="1"/>
    <col min="4870" max="4870" width="1.7109375" style="225" customWidth="1"/>
    <col min="4871" max="4871" width="11.28515625" style="225" bestFit="1" customWidth="1"/>
    <col min="4872" max="4872" width="1.7109375" style="225" customWidth="1"/>
    <col min="4873" max="4873" width="11.28515625" style="225" bestFit="1" customWidth="1"/>
    <col min="4874" max="5116" width="9.140625" style="225"/>
    <col min="5117" max="5117" width="16.28515625" style="225" customWidth="1"/>
    <col min="5118" max="5118" width="1.7109375" style="225" customWidth="1"/>
    <col min="5119" max="5119" width="10" style="225" bestFit="1" customWidth="1"/>
    <col min="5120" max="5120" width="1.7109375" style="225" customWidth="1"/>
    <col min="5121" max="5121" width="9.28515625" style="225" customWidth="1"/>
    <col min="5122" max="5122" width="1.7109375" style="225" customWidth="1"/>
    <col min="5123" max="5123" width="10.7109375" style="225" customWidth="1"/>
    <col min="5124" max="5124" width="1.7109375" style="225" customWidth="1"/>
    <col min="5125" max="5125" width="11.28515625" style="225" bestFit="1" customWidth="1"/>
    <col min="5126" max="5126" width="1.7109375" style="225" customWidth="1"/>
    <col min="5127" max="5127" width="11.28515625" style="225" bestFit="1" customWidth="1"/>
    <col min="5128" max="5128" width="1.7109375" style="225" customWidth="1"/>
    <col min="5129" max="5129" width="11.28515625" style="225" bestFit="1" customWidth="1"/>
    <col min="5130" max="5372" width="9.140625" style="225"/>
    <col min="5373" max="5373" width="16.28515625" style="225" customWidth="1"/>
    <col min="5374" max="5374" width="1.7109375" style="225" customWidth="1"/>
    <col min="5375" max="5375" width="10" style="225" bestFit="1" customWidth="1"/>
    <col min="5376" max="5376" width="1.7109375" style="225" customWidth="1"/>
    <col min="5377" max="5377" width="9.28515625" style="225" customWidth="1"/>
    <col min="5378" max="5378" width="1.7109375" style="225" customWidth="1"/>
    <col min="5379" max="5379" width="10.7109375" style="225" customWidth="1"/>
    <col min="5380" max="5380" width="1.7109375" style="225" customWidth="1"/>
    <col min="5381" max="5381" width="11.28515625" style="225" bestFit="1" customWidth="1"/>
    <col min="5382" max="5382" width="1.7109375" style="225" customWidth="1"/>
    <col min="5383" max="5383" width="11.28515625" style="225" bestFit="1" customWidth="1"/>
    <col min="5384" max="5384" width="1.7109375" style="225" customWidth="1"/>
    <col min="5385" max="5385" width="11.28515625" style="225" bestFit="1" customWidth="1"/>
    <col min="5386" max="5628" width="9.140625" style="225"/>
    <col min="5629" max="5629" width="16.28515625" style="225" customWidth="1"/>
    <col min="5630" max="5630" width="1.7109375" style="225" customWidth="1"/>
    <col min="5631" max="5631" width="10" style="225" bestFit="1" customWidth="1"/>
    <col min="5632" max="5632" width="1.7109375" style="225" customWidth="1"/>
    <col min="5633" max="5633" width="9.28515625" style="225" customWidth="1"/>
    <col min="5634" max="5634" width="1.7109375" style="225" customWidth="1"/>
    <col min="5635" max="5635" width="10.7109375" style="225" customWidth="1"/>
    <col min="5636" max="5636" width="1.7109375" style="225" customWidth="1"/>
    <col min="5637" max="5637" width="11.28515625" style="225" bestFit="1" customWidth="1"/>
    <col min="5638" max="5638" width="1.7109375" style="225" customWidth="1"/>
    <col min="5639" max="5639" width="11.28515625" style="225" bestFit="1" customWidth="1"/>
    <col min="5640" max="5640" width="1.7109375" style="225" customWidth="1"/>
    <col min="5641" max="5641" width="11.28515625" style="225" bestFit="1" customWidth="1"/>
    <col min="5642" max="5884" width="9.140625" style="225"/>
    <col min="5885" max="5885" width="16.28515625" style="225" customWidth="1"/>
    <col min="5886" max="5886" width="1.7109375" style="225" customWidth="1"/>
    <col min="5887" max="5887" width="10" style="225" bestFit="1" customWidth="1"/>
    <col min="5888" max="5888" width="1.7109375" style="225" customWidth="1"/>
    <col min="5889" max="5889" width="9.28515625" style="225" customWidth="1"/>
    <col min="5890" max="5890" width="1.7109375" style="225" customWidth="1"/>
    <col min="5891" max="5891" width="10.7109375" style="225" customWidth="1"/>
    <col min="5892" max="5892" width="1.7109375" style="225" customWidth="1"/>
    <col min="5893" max="5893" width="11.28515625" style="225" bestFit="1" customWidth="1"/>
    <col min="5894" max="5894" width="1.7109375" style="225" customWidth="1"/>
    <col min="5895" max="5895" width="11.28515625" style="225" bestFit="1" customWidth="1"/>
    <col min="5896" max="5896" width="1.7109375" style="225" customWidth="1"/>
    <col min="5897" max="5897" width="11.28515625" style="225" bestFit="1" customWidth="1"/>
    <col min="5898" max="6140" width="9.140625" style="225"/>
    <col min="6141" max="6141" width="16.28515625" style="225" customWidth="1"/>
    <col min="6142" max="6142" width="1.7109375" style="225" customWidth="1"/>
    <col min="6143" max="6143" width="10" style="225" bestFit="1" customWidth="1"/>
    <col min="6144" max="6144" width="1.7109375" style="225" customWidth="1"/>
    <col min="6145" max="6145" width="9.28515625" style="225" customWidth="1"/>
    <col min="6146" max="6146" width="1.7109375" style="225" customWidth="1"/>
    <col min="6147" max="6147" width="10.7109375" style="225" customWidth="1"/>
    <col min="6148" max="6148" width="1.7109375" style="225" customWidth="1"/>
    <col min="6149" max="6149" width="11.28515625" style="225" bestFit="1" customWidth="1"/>
    <col min="6150" max="6150" width="1.7109375" style="225" customWidth="1"/>
    <col min="6151" max="6151" width="11.28515625" style="225" bestFit="1" customWidth="1"/>
    <col min="6152" max="6152" width="1.7109375" style="225" customWidth="1"/>
    <col min="6153" max="6153" width="11.28515625" style="225" bestFit="1" customWidth="1"/>
    <col min="6154" max="6396" width="9.140625" style="225"/>
    <col min="6397" max="6397" width="16.28515625" style="225" customWidth="1"/>
    <col min="6398" max="6398" width="1.7109375" style="225" customWidth="1"/>
    <col min="6399" max="6399" width="10" style="225" bestFit="1" customWidth="1"/>
    <col min="6400" max="6400" width="1.7109375" style="225" customWidth="1"/>
    <col min="6401" max="6401" width="9.28515625" style="225" customWidth="1"/>
    <col min="6402" max="6402" width="1.7109375" style="225" customWidth="1"/>
    <col min="6403" max="6403" width="10.7109375" style="225" customWidth="1"/>
    <col min="6404" max="6404" width="1.7109375" style="225" customWidth="1"/>
    <col min="6405" max="6405" width="11.28515625" style="225" bestFit="1" customWidth="1"/>
    <col min="6406" max="6406" width="1.7109375" style="225" customWidth="1"/>
    <col min="6407" max="6407" width="11.28515625" style="225" bestFit="1" customWidth="1"/>
    <col min="6408" max="6408" width="1.7109375" style="225" customWidth="1"/>
    <col min="6409" max="6409" width="11.28515625" style="225" bestFit="1" customWidth="1"/>
    <col min="6410" max="6652" width="9.140625" style="225"/>
    <col min="6653" max="6653" width="16.28515625" style="225" customWidth="1"/>
    <col min="6654" max="6654" width="1.7109375" style="225" customWidth="1"/>
    <col min="6655" max="6655" width="10" style="225" bestFit="1" customWidth="1"/>
    <col min="6656" max="6656" width="1.7109375" style="225" customWidth="1"/>
    <col min="6657" max="6657" width="9.28515625" style="225" customWidth="1"/>
    <col min="6658" max="6658" width="1.7109375" style="225" customWidth="1"/>
    <col min="6659" max="6659" width="10.7109375" style="225" customWidth="1"/>
    <col min="6660" max="6660" width="1.7109375" style="225" customWidth="1"/>
    <col min="6661" max="6661" width="11.28515625" style="225" bestFit="1" customWidth="1"/>
    <col min="6662" max="6662" width="1.7109375" style="225" customWidth="1"/>
    <col min="6663" max="6663" width="11.28515625" style="225" bestFit="1" customWidth="1"/>
    <col min="6664" max="6664" width="1.7109375" style="225" customWidth="1"/>
    <col min="6665" max="6665" width="11.28515625" style="225" bestFit="1" customWidth="1"/>
    <col min="6666" max="6908" width="9.140625" style="225"/>
    <col min="6909" max="6909" width="16.28515625" style="225" customWidth="1"/>
    <col min="6910" max="6910" width="1.7109375" style="225" customWidth="1"/>
    <col min="6911" max="6911" width="10" style="225" bestFit="1" customWidth="1"/>
    <col min="6912" max="6912" width="1.7109375" style="225" customWidth="1"/>
    <col min="6913" max="6913" width="9.28515625" style="225" customWidth="1"/>
    <col min="6914" max="6914" width="1.7109375" style="225" customWidth="1"/>
    <col min="6915" max="6915" width="10.7109375" style="225" customWidth="1"/>
    <col min="6916" max="6916" width="1.7109375" style="225" customWidth="1"/>
    <col min="6917" max="6917" width="11.28515625" style="225" bestFit="1" customWidth="1"/>
    <col min="6918" max="6918" width="1.7109375" style="225" customWidth="1"/>
    <col min="6919" max="6919" width="11.28515625" style="225" bestFit="1" customWidth="1"/>
    <col min="6920" max="6920" width="1.7109375" style="225" customWidth="1"/>
    <col min="6921" max="6921" width="11.28515625" style="225" bestFit="1" customWidth="1"/>
    <col min="6922" max="7164" width="9.140625" style="225"/>
    <col min="7165" max="7165" width="16.28515625" style="225" customWidth="1"/>
    <col min="7166" max="7166" width="1.7109375" style="225" customWidth="1"/>
    <col min="7167" max="7167" width="10" style="225" bestFit="1" customWidth="1"/>
    <col min="7168" max="7168" width="1.7109375" style="225" customWidth="1"/>
    <col min="7169" max="7169" width="9.28515625" style="225" customWidth="1"/>
    <col min="7170" max="7170" width="1.7109375" style="225" customWidth="1"/>
    <col min="7171" max="7171" width="10.7109375" style="225" customWidth="1"/>
    <col min="7172" max="7172" width="1.7109375" style="225" customWidth="1"/>
    <col min="7173" max="7173" width="11.28515625" style="225" bestFit="1" customWidth="1"/>
    <col min="7174" max="7174" width="1.7109375" style="225" customWidth="1"/>
    <col min="7175" max="7175" width="11.28515625" style="225" bestFit="1" customWidth="1"/>
    <col min="7176" max="7176" width="1.7109375" style="225" customWidth="1"/>
    <col min="7177" max="7177" width="11.28515625" style="225" bestFit="1" customWidth="1"/>
    <col min="7178" max="7420" width="9.140625" style="225"/>
    <col min="7421" max="7421" width="16.28515625" style="225" customWidth="1"/>
    <col min="7422" max="7422" width="1.7109375" style="225" customWidth="1"/>
    <col min="7423" max="7423" width="10" style="225" bestFit="1" customWidth="1"/>
    <col min="7424" max="7424" width="1.7109375" style="225" customWidth="1"/>
    <col min="7425" max="7425" width="9.28515625" style="225" customWidth="1"/>
    <col min="7426" max="7426" width="1.7109375" style="225" customWidth="1"/>
    <col min="7427" max="7427" width="10.7109375" style="225" customWidth="1"/>
    <col min="7428" max="7428" width="1.7109375" style="225" customWidth="1"/>
    <col min="7429" max="7429" width="11.28515625" style="225" bestFit="1" customWidth="1"/>
    <col min="7430" max="7430" width="1.7109375" style="225" customWidth="1"/>
    <col min="7431" max="7431" width="11.28515625" style="225" bestFit="1" customWidth="1"/>
    <col min="7432" max="7432" width="1.7109375" style="225" customWidth="1"/>
    <col min="7433" max="7433" width="11.28515625" style="225" bestFit="1" customWidth="1"/>
    <col min="7434" max="7676" width="9.140625" style="225"/>
    <col min="7677" max="7677" width="16.28515625" style="225" customWidth="1"/>
    <col min="7678" max="7678" width="1.7109375" style="225" customWidth="1"/>
    <col min="7679" max="7679" width="10" style="225" bestFit="1" customWidth="1"/>
    <col min="7680" max="7680" width="1.7109375" style="225" customWidth="1"/>
    <col min="7681" max="7681" width="9.28515625" style="225" customWidth="1"/>
    <col min="7682" max="7682" width="1.7109375" style="225" customWidth="1"/>
    <col min="7683" max="7683" width="10.7109375" style="225" customWidth="1"/>
    <col min="7684" max="7684" width="1.7109375" style="225" customWidth="1"/>
    <col min="7685" max="7685" width="11.28515625" style="225" bestFit="1" customWidth="1"/>
    <col min="7686" max="7686" width="1.7109375" style="225" customWidth="1"/>
    <col min="7687" max="7687" width="11.28515625" style="225" bestFit="1" customWidth="1"/>
    <col min="7688" max="7688" width="1.7109375" style="225" customWidth="1"/>
    <col min="7689" max="7689" width="11.28515625" style="225" bestFit="1" customWidth="1"/>
    <col min="7690" max="7932" width="9.140625" style="225"/>
    <col min="7933" max="7933" width="16.28515625" style="225" customWidth="1"/>
    <col min="7934" max="7934" width="1.7109375" style="225" customWidth="1"/>
    <col min="7935" max="7935" width="10" style="225" bestFit="1" customWidth="1"/>
    <col min="7936" max="7936" width="1.7109375" style="225" customWidth="1"/>
    <col min="7937" max="7937" width="9.28515625" style="225" customWidth="1"/>
    <col min="7938" max="7938" width="1.7109375" style="225" customWidth="1"/>
    <col min="7939" max="7939" width="10.7109375" style="225" customWidth="1"/>
    <col min="7940" max="7940" width="1.7109375" style="225" customWidth="1"/>
    <col min="7941" max="7941" width="11.28515625" style="225" bestFit="1" customWidth="1"/>
    <col min="7942" max="7942" width="1.7109375" style="225" customWidth="1"/>
    <col min="7943" max="7943" width="11.28515625" style="225" bestFit="1" customWidth="1"/>
    <col min="7944" max="7944" width="1.7109375" style="225" customWidth="1"/>
    <col min="7945" max="7945" width="11.28515625" style="225" bestFit="1" customWidth="1"/>
    <col min="7946" max="8188" width="9.140625" style="225"/>
    <col min="8189" max="8189" width="16.28515625" style="225" customWidth="1"/>
    <col min="8190" max="8190" width="1.7109375" style="225" customWidth="1"/>
    <col min="8191" max="8191" width="10" style="225" bestFit="1" customWidth="1"/>
    <col min="8192" max="8192" width="1.7109375" style="225" customWidth="1"/>
    <col min="8193" max="8193" width="9.28515625" style="225" customWidth="1"/>
    <col min="8194" max="8194" width="1.7109375" style="225" customWidth="1"/>
    <col min="8195" max="8195" width="10.7109375" style="225" customWidth="1"/>
    <col min="8196" max="8196" width="1.7109375" style="225" customWidth="1"/>
    <col min="8197" max="8197" width="11.28515625" style="225" bestFit="1" customWidth="1"/>
    <col min="8198" max="8198" width="1.7109375" style="225" customWidth="1"/>
    <col min="8199" max="8199" width="11.28515625" style="225" bestFit="1" customWidth="1"/>
    <col min="8200" max="8200" width="1.7109375" style="225" customWidth="1"/>
    <col min="8201" max="8201" width="11.28515625" style="225" bestFit="1" customWidth="1"/>
    <col min="8202" max="8444" width="9.140625" style="225"/>
    <col min="8445" max="8445" width="16.28515625" style="225" customWidth="1"/>
    <col min="8446" max="8446" width="1.7109375" style="225" customWidth="1"/>
    <col min="8447" max="8447" width="10" style="225" bestFit="1" customWidth="1"/>
    <col min="8448" max="8448" width="1.7109375" style="225" customWidth="1"/>
    <col min="8449" max="8449" width="9.28515625" style="225" customWidth="1"/>
    <col min="8450" max="8450" width="1.7109375" style="225" customWidth="1"/>
    <col min="8451" max="8451" width="10.7109375" style="225" customWidth="1"/>
    <col min="8452" max="8452" width="1.7109375" style="225" customWidth="1"/>
    <col min="8453" max="8453" width="11.28515625" style="225" bestFit="1" customWidth="1"/>
    <col min="8454" max="8454" width="1.7109375" style="225" customWidth="1"/>
    <col min="8455" max="8455" width="11.28515625" style="225" bestFit="1" customWidth="1"/>
    <col min="8456" max="8456" width="1.7109375" style="225" customWidth="1"/>
    <col min="8457" max="8457" width="11.28515625" style="225" bestFit="1" customWidth="1"/>
    <col min="8458" max="8700" width="9.140625" style="225"/>
    <col min="8701" max="8701" width="16.28515625" style="225" customWidth="1"/>
    <col min="8702" max="8702" width="1.7109375" style="225" customWidth="1"/>
    <col min="8703" max="8703" width="10" style="225" bestFit="1" customWidth="1"/>
    <col min="8704" max="8704" width="1.7109375" style="225" customWidth="1"/>
    <col min="8705" max="8705" width="9.28515625" style="225" customWidth="1"/>
    <col min="8706" max="8706" width="1.7109375" style="225" customWidth="1"/>
    <col min="8707" max="8707" width="10.7109375" style="225" customWidth="1"/>
    <col min="8708" max="8708" width="1.7109375" style="225" customWidth="1"/>
    <col min="8709" max="8709" width="11.28515625" style="225" bestFit="1" customWidth="1"/>
    <col min="8710" max="8710" width="1.7109375" style="225" customWidth="1"/>
    <col min="8711" max="8711" width="11.28515625" style="225" bestFit="1" customWidth="1"/>
    <col min="8712" max="8712" width="1.7109375" style="225" customWidth="1"/>
    <col min="8713" max="8713" width="11.28515625" style="225" bestFit="1" customWidth="1"/>
    <col min="8714" max="8956" width="9.140625" style="225"/>
    <col min="8957" max="8957" width="16.28515625" style="225" customWidth="1"/>
    <col min="8958" max="8958" width="1.7109375" style="225" customWidth="1"/>
    <col min="8959" max="8959" width="10" style="225" bestFit="1" customWidth="1"/>
    <col min="8960" max="8960" width="1.7109375" style="225" customWidth="1"/>
    <col min="8961" max="8961" width="9.28515625" style="225" customWidth="1"/>
    <col min="8962" max="8962" width="1.7109375" style="225" customWidth="1"/>
    <col min="8963" max="8963" width="10.7109375" style="225" customWidth="1"/>
    <col min="8964" max="8964" width="1.7109375" style="225" customWidth="1"/>
    <col min="8965" max="8965" width="11.28515625" style="225" bestFit="1" customWidth="1"/>
    <col min="8966" max="8966" width="1.7109375" style="225" customWidth="1"/>
    <col min="8967" max="8967" width="11.28515625" style="225" bestFit="1" customWidth="1"/>
    <col min="8968" max="8968" width="1.7109375" style="225" customWidth="1"/>
    <col min="8969" max="8969" width="11.28515625" style="225" bestFit="1" customWidth="1"/>
    <col min="8970" max="9212" width="9.140625" style="225"/>
    <col min="9213" max="9213" width="16.28515625" style="225" customWidth="1"/>
    <col min="9214" max="9214" width="1.7109375" style="225" customWidth="1"/>
    <col min="9215" max="9215" width="10" style="225" bestFit="1" customWidth="1"/>
    <col min="9216" max="9216" width="1.7109375" style="225" customWidth="1"/>
    <col min="9217" max="9217" width="9.28515625" style="225" customWidth="1"/>
    <col min="9218" max="9218" width="1.7109375" style="225" customWidth="1"/>
    <col min="9219" max="9219" width="10.7109375" style="225" customWidth="1"/>
    <col min="9220" max="9220" width="1.7109375" style="225" customWidth="1"/>
    <col min="9221" max="9221" width="11.28515625" style="225" bestFit="1" customWidth="1"/>
    <col min="9222" max="9222" width="1.7109375" style="225" customWidth="1"/>
    <col min="9223" max="9223" width="11.28515625" style="225" bestFit="1" customWidth="1"/>
    <col min="9224" max="9224" width="1.7109375" style="225" customWidth="1"/>
    <col min="9225" max="9225" width="11.28515625" style="225" bestFit="1" customWidth="1"/>
    <col min="9226" max="9468" width="9.140625" style="225"/>
    <col min="9469" max="9469" width="16.28515625" style="225" customWidth="1"/>
    <col min="9470" max="9470" width="1.7109375" style="225" customWidth="1"/>
    <col min="9471" max="9471" width="10" style="225" bestFit="1" customWidth="1"/>
    <col min="9472" max="9472" width="1.7109375" style="225" customWidth="1"/>
    <col min="9473" max="9473" width="9.28515625" style="225" customWidth="1"/>
    <col min="9474" max="9474" width="1.7109375" style="225" customWidth="1"/>
    <col min="9475" max="9475" width="10.7109375" style="225" customWidth="1"/>
    <col min="9476" max="9476" width="1.7109375" style="225" customWidth="1"/>
    <col min="9477" max="9477" width="11.28515625" style="225" bestFit="1" customWidth="1"/>
    <col min="9478" max="9478" width="1.7109375" style="225" customWidth="1"/>
    <col min="9479" max="9479" width="11.28515625" style="225" bestFit="1" customWidth="1"/>
    <col min="9480" max="9480" width="1.7109375" style="225" customWidth="1"/>
    <col min="9481" max="9481" width="11.28515625" style="225" bestFit="1" customWidth="1"/>
    <col min="9482" max="9724" width="9.140625" style="225"/>
    <col min="9725" max="9725" width="16.28515625" style="225" customWidth="1"/>
    <col min="9726" max="9726" width="1.7109375" style="225" customWidth="1"/>
    <col min="9727" max="9727" width="10" style="225" bestFit="1" customWidth="1"/>
    <col min="9728" max="9728" width="1.7109375" style="225" customWidth="1"/>
    <col min="9729" max="9729" width="9.28515625" style="225" customWidth="1"/>
    <col min="9730" max="9730" width="1.7109375" style="225" customWidth="1"/>
    <col min="9731" max="9731" width="10.7109375" style="225" customWidth="1"/>
    <col min="9732" max="9732" width="1.7109375" style="225" customWidth="1"/>
    <col min="9733" max="9733" width="11.28515625" style="225" bestFit="1" customWidth="1"/>
    <col min="9734" max="9734" width="1.7109375" style="225" customWidth="1"/>
    <col min="9735" max="9735" width="11.28515625" style="225" bestFit="1" customWidth="1"/>
    <col min="9736" max="9736" width="1.7109375" style="225" customWidth="1"/>
    <col min="9737" max="9737" width="11.28515625" style="225" bestFit="1" customWidth="1"/>
    <col min="9738" max="9980" width="9.140625" style="225"/>
    <col min="9981" max="9981" width="16.28515625" style="225" customWidth="1"/>
    <col min="9982" max="9982" width="1.7109375" style="225" customWidth="1"/>
    <col min="9983" max="9983" width="10" style="225" bestFit="1" customWidth="1"/>
    <col min="9984" max="9984" width="1.7109375" style="225" customWidth="1"/>
    <col min="9985" max="9985" width="9.28515625" style="225" customWidth="1"/>
    <col min="9986" max="9986" width="1.7109375" style="225" customWidth="1"/>
    <col min="9987" max="9987" width="10.7109375" style="225" customWidth="1"/>
    <col min="9988" max="9988" width="1.7109375" style="225" customWidth="1"/>
    <col min="9989" max="9989" width="11.28515625" style="225" bestFit="1" customWidth="1"/>
    <col min="9990" max="9990" width="1.7109375" style="225" customWidth="1"/>
    <col min="9991" max="9991" width="11.28515625" style="225" bestFit="1" customWidth="1"/>
    <col min="9992" max="9992" width="1.7109375" style="225" customWidth="1"/>
    <col min="9993" max="9993" width="11.28515625" style="225" bestFit="1" customWidth="1"/>
    <col min="9994" max="10236" width="9.140625" style="225"/>
    <col min="10237" max="10237" width="16.28515625" style="225" customWidth="1"/>
    <col min="10238" max="10238" width="1.7109375" style="225" customWidth="1"/>
    <col min="10239" max="10239" width="10" style="225" bestFit="1" customWidth="1"/>
    <col min="10240" max="10240" width="1.7109375" style="225" customWidth="1"/>
    <col min="10241" max="10241" width="9.28515625" style="225" customWidth="1"/>
    <col min="10242" max="10242" width="1.7109375" style="225" customWidth="1"/>
    <col min="10243" max="10243" width="10.7109375" style="225" customWidth="1"/>
    <col min="10244" max="10244" width="1.7109375" style="225" customWidth="1"/>
    <col min="10245" max="10245" width="11.28515625" style="225" bestFit="1" customWidth="1"/>
    <col min="10246" max="10246" width="1.7109375" style="225" customWidth="1"/>
    <col min="10247" max="10247" width="11.28515625" style="225" bestFit="1" customWidth="1"/>
    <col min="10248" max="10248" width="1.7109375" style="225" customWidth="1"/>
    <col min="10249" max="10249" width="11.28515625" style="225" bestFit="1" customWidth="1"/>
    <col min="10250" max="10492" width="9.140625" style="225"/>
    <col min="10493" max="10493" width="16.28515625" style="225" customWidth="1"/>
    <col min="10494" max="10494" width="1.7109375" style="225" customWidth="1"/>
    <col min="10495" max="10495" width="10" style="225" bestFit="1" customWidth="1"/>
    <col min="10496" max="10496" width="1.7109375" style="225" customWidth="1"/>
    <col min="10497" max="10497" width="9.28515625" style="225" customWidth="1"/>
    <col min="10498" max="10498" width="1.7109375" style="225" customWidth="1"/>
    <col min="10499" max="10499" width="10.7109375" style="225" customWidth="1"/>
    <col min="10500" max="10500" width="1.7109375" style="225" customWidth="1"/>
    <col min="10501" max="10501" width="11.28515625" style="225" bestFit="1" customWidth="1"/>
    <col min="10502" max="10502" width="1.7109375" style="225" customWidth="1"/>
    <col min="10503" max="10503" width="11.28515625" style="225" bestFit="1" customWidth="1"/>
    <col min="10504" max="10504" width="1.7109375" style="225" customWidth="1"/>
    <col min="10505" max="10505" width="11.28515625" style="225" bestFit="1" customWidth="1"/>
    <col min="10506" max="10748" width="9.140625" style="225"/>
    <col min="10749" max="10749" width="16.28515625" style="225" customWidth="1"/>
    <col min="10750" max="10750" width="1.7109375" style="225" customWidth="1"/>
    <col min="10751" max="10751" width="10" style="225" bestFit="1" customWidth="1"/>
    <col min="10752" max="10752" width="1.7109375" style="225" customWidth="1"/>
    <col min="10753" max="10753" width="9.28515625" style="225" customWidth="1"/>
    <col min="10754" max="10754" width="1.7109375" style="225" customWidth="1"/>
    <col min="10755" max="10755" width="10.7109375" style="225" customWidth="1"/>
    <col min="10756" max="10756" width="1.7109375" style="225" customWidth="1"/>
    <col min="10757" max="10757" width="11.28515625" style="225" bestFit="1" customWidth="1"/>
    <col min="10758" max="10758" width="1.7109375" style="225" customWidth="1"/>
    <col min="10759" max="10759" width="11.28515625" style="225" bestFit="1" customWidth="1"/>
    <col min="10760" max="10760" width="1.7109375" style="225" customWidth="1"/>
    <col min="10761" max="10761" width="11.28515625" style="225" bestFit="1" customWidth="1"/>
    <col min="10762" max="11004" width="9.140625" style="225"/>
    <col min="11005" max="11005" width="16.28515625" style="225" customWidth="1"/>
    <col min="11006" max="11006" width="1.7109375" style="225" customWidth="1"/>
    <col min="11007" max="11007" width="10" style="225" bestFit="1" customWidth="1"/>
    <col min="11008" max="11008" width="1.7109375" style="225" customWidth="1"/>
    <col min="11009" max="11009" width="9.28515625" style="225" customWidth="1"/>
    <col min="11010" max="11010" width="1.7109375" style="225" customWidth="1"/>
    <col min="11011" max="11011" width="10.7109375" style="225" customWidth="1"/>
    <col min="11012" max="11012" width="1.7109375" style="225" customWidth="1"/>
    <col min="11013" max="11013" width="11.28515625" style="225" bestFit="1" customWidth="1"/>
    <col min="11014" max="11014" width="1.7109375" style="225" customWidth="1"/>
    <col min="11015" max="11015" width="11.28515625" style="225" bestFit="1" customWidth="1"/>
    <col min="11016" max="11016" width="1.7109375" style="225" customWidth="1"/>
    <col min="11017" max="11017" width="11.28515625" style="225" bestFit="1" customWidth="1"/>
    <col min="11018" max="11260" width="9.140625" style="225"/>
    <col min="11261" max="11261" width="16.28515625" style="225" customWidth="1"/>
    <col min="11262" max="11262" width="1.7109375" style="225" customWidth="1"/>
    <col min="11263" max="11263" width="10" style="225" bestFit="1" customWidth="1"/>
    <col min="11264" max="11264" width="1.7109375" style="225" customWidth="1"/>
    <col min="11265" max="11265" width="9.28515625" style="225" customWidth="1"/>
    <col min="11266" max="11266" width="1.7109375" style="225" customWidth="1"/>
    <col min="11267" max="11267" width="10.7109375" style="225" customWidth="1"/>
    <col min="11268" max="11268" width="1.7109375" style="225" customWidth="1"/>
    <col min="11269" max="11269" width="11.28515625" style="225" bestFit="1" customWidth="1"/>
    <col min="11270" max="11270" width="1.7109375" style="225" customWidth="1"/>
    <col min="11271" max="11271" width="11.28515625" style="225" bestFit="1" customWidth="1"/>
    <col min="11272" max="11272" width="1.7109375" style="225" customWidth="1"/>
    <col min="11273" max="11273" width="11.28515625" style="225" bestFit="1" customWidth="1"/>
    <col min="11274" max="11516" width="9.140625" style="225"/>
    <col min="11517" max="11517" width="16.28515625" style="225" customWidth="1"/>
    <col min="11518" max="11518" width="1.7109375" style="225" customWidth="1"/>
    <col min="11519" max="11519" width="10" style="225" bestFit="1" customWidth="1"/>
    <col min="11520" max="11520" width="1.7109375" style="225" customWidth="1"/>
    <col min="11521" max="11521" width="9.28515625" style="225" customWidth="1"/>
    <col min="11522" max="11522" width="1.7109375" style="225" customWidth="1"/>
    <col min="11523" max="11523" width="10.7109375" style="225" customWidth="1"/>
    <col min="11524" max="11524" width="1.7109375" style="225" customWidth="1"/>
    <col min="11525" max="11525" width="11.28515625" style="225" bestFit="1" customWidth="1"/>
    <col min="11526" max="11526" width="1.7109375" style="225" customWidth="1"/>
    <col min="11527" max="11527" width="11.28515625" style="225" bestFit="1" customWidth="1"/>
    <col min="11528" max="11528" width="1.7109375" style="225" customWidth="1"/>
    <col min="11529" max="11529" width="11.28515625" style="225" bestFit="1" customWidth="1"/>
    <col min="11530" max="11772" width="9.140625" style="225"/>
    <col min="11773" max="11773" width="16.28515625" style="225" customWidth="1"/>
    <col min="11774" max="11774" width="1.7109375" style="225" customWidth="1"/>
    <col min="11775" max="11775" width="10" style="225" bestFit="1" customWidth="1"/>
    <col min="11776" max="11776" width="1.7109375" style="225" customWidth="1"/>
    <col min="11777" max="11777" width="9.28515625" style="225" customWidth="1"/>
    <col min="11778" max="11778" width="1.7109375" style="225" customWidth="1"/>
    <col min="11779" max="11779" width="10.7109375" style="225" customWidth="1"/>
    <col min="11780" max="11780" width="1.7109375" style="225" customWidth="1"/>
    <col min="11781" max="11781" width="11.28515625" style="225" bestFit="1" customWidth="1"/>
    <col min="11782" max="11782" width="1.7109375" style="225" customWidth="1"/>
    <col min="11783" max="11783" width="11.28515625" style="225" bestFit="1" customWidth="1"/>
    <col min="11784" max="11784" width="1.7109375" style="225" customWidth="1"/>
    <col min="11785" max="11785" width="11.28515625" style="225" bestFit="1" customWidth="1"/>
    <col min="11786" max="12028" width="9.140625" style="225"/>
    <col min="12029" max="12029" width="16.28515625" style="225" customWidth="1"/>
    <col min="12030" max="12030" width="1.7109375" style="225" customWidth="1"/>
    <col min="12031" max="12031" width="10" style="225" bestFit="1" customWidth="1"/>
    <col min="12032" max="12032" width="1.7109375" style="225" customWidth="1"/>
    <col min="12033" max="12033" width="9.28515625" style="225" customWidth="1"/>
    <col min="12034" max="12034" width="1.7109375" style="225" customWidth="1"/>
    <col min="12035" max="12035" width="10.7109375" style="225" customWidth="1"/>
    <col min="12036" max="12036" width="1.7109375" style="225" customWidth="1"/>
    <col min="12037" max="12037" width="11.28515625" style="225" bestFit="1" customWidth="1"/>
    <col min="12038" max="12038" width="1.7109375" style="225" customWidth="1"/>
    <col min="12039" max="12039" width="11.28515625" style="225" bestFit="1" customWidth="1"/>
    <col min="12040" max="12040" width="1.7109375" style="225" customWidth="1"/>
    <col min="12041" max="12041" width="11.28515625" style="225" bestFit="1" customWidth="1"/>
    <col min="12042" max="12284" width="9.140625" style="225"/>
    <col min="12285" max="12285" width="16.28515625" style="225" customWidth="1"/>
    <col min="12286" max="12286" width="1.7109375" style="225" customWidth="1"/>
    <col min="12287" max="12287" width="10" style="225" bestFit="1" customWidth="1"/>
    <col min="12288" max="12288" width="1.7109375" style="225" customWidth="1"/>
    <col min="12289" max="12289" width="9.28515625" style="225" customWidth="1"/>
    <col min="12290" max="12290" width="1.7109375" style="225" customWidth="1"/>
    <col min="12291" max="12291" width="10.7109375" style="225" customWidth="1"/>
    <col min="12292" max="12292" width="1.7109375" style="225" customWidth="1"/>
    <col min="12293" max="12293" width="11.28515625" style="225" bestFit="1" customWidth="1"/>
    <col min="12294" max="12294" width="1.7109375" style="225" customWidth="1"/>
    <col min="12295" max="12295" width="11.28515625" style="225" bestFit="1" customWidth="1"/>
    <col min="12296" max="12296" width="1.7109375" style="225" customWidth="1"/>
    <col min="12297" max="12297" width="11.28515625" style="225" bestFit="1" customWidth="1"/>
    <col min="12298" max="12540" width="9.140625" style="225"/>
    <col min="12541" max="12541" width="16.28515625" style="225" customWidth="1"/>
    <col min="12542" max="12542" width="1.7109375" style="225" customWidth="1"/>
    <col min="12543" max="12543" width="10" style="225" bestFit="1" customWidth="1"/>
    <col min="12544" max="12544" width="1.7109375" style="225" customWidth="1"/>
    <col min="12545" max="12545" width="9.28515625" style="225" customWidth="1"/>
    <col min="12546" max="12546" width="1.7109375" style="225" customWidth="1"/>
    <col min="12547" max="12547" width="10.7109375" style="225" customWidth="1"/>
    <col min="12548" max="12548" width="1.7109375" style="225" customWidth="1"/>
    <col min="12549" max="12549" width="11.28515625" style="225" bestFit="1" customWidth="1"/>
    <col min="12550" max="12550" width="1.7109375" style="225" customWidth="1"/>
    <col min="12551" max="12551" width="11.28515625" style="225" bestFit="1" customWidth="1"/>
    <col min="12552" max="12552" width="1.7109375" style="225" customWidth="1"/>
    <col min="12553" max="12553" width="11.28515625" style="225" bestFit="1" customWidth="1"/>
    <col min="12554" max="12796" width="9.140625" style="225"/>
    <col min="12797" max="12797" width="16.28515625" style="225" customWidth="1"/>
    <col min="12798" max="12798" width="1.7109375" style="225" customWidth="1"/>
    <col min="12799" max="12799" width="10" style="225" bestFit="1" customWidth="1"/>
    <col min="12800" max="12800" width="1.7109375" style="225" customWidth="1"/>
    <col min="12801" max="12801" width="9.28515625" style="225" customWidth="1"/>
    <col min="12802" max="12802" width="1.7109375" style="225" customWidth="1"/>
    <col min="12803" max="12803" width="10.7109375" style="225" customWidth="1"/>
    <col min="12804" max="12804" width="1.7109375" style="225" customWidth="1"/>
    <col min="12805" max="12805" width="11.28515625" style="225" bestFit="1" customWidth="1"/>
    <col min="12806" max="12806" width="1.7109375" style="225" customWidth="1"/>
    <col min="12807" max="12807" width="11.28515625" style="225" bestFit="1" customWidth="1"/>
    <col min="12808" max="12808" width="1.7109375" style="225" customWidth="1"/>
    <col min="12809" max="12809" width="11.28515625" style="225" bestFit="1" customWidth="1"/>
    <col min="12810" max="13052" width="9.140625" style="225"/>
    <col min="13053" max="13053" width="16.28515625" style="225" customWidth="1"/>
    <col min="13054" max="13054" width="1.7109375" style="225" customWidth="1"/>
    <col min="13055" max="13055" width="10" style="225" bestFit="1" customWidth="1"/>
    <col min="13056" max="13056" width="1.7109375" style="225" customWidth="1"/>
    <col min="13057" max="13057" width="9.28515625" style="225" customWidth="1"/>
    <col min="13058" max="13058" width="1.7109375" style="225" customWidth="1"/>
    <col min="13059" max="13059" width="10.7109375" style="225" customWidth="1"/>
    <col min="13060" max="13060" width="1.7109375" style="225" customWidth="1"/>
    <col min="13061" max="13061" width="11.28515625" style="225" bestFit="1" customWidth="1"/>
    <col min="13062" max="13062" width="1.7109375" style="225" customWidth="1"/>
    <col min="13063" max="13063" width="11.28515625" style="225" bestFit="1" customWidth="1"/>
    <col min="13064" max="13064" width="1.7109375" style="225" customWidth="1"/>
    <col min="13065" max="13065" width="11.28515625" style="225" bestFit="1" customWidth="1"/>
    <col min="13066" max="13308" width="9.140625" style="225"/>
    <col min="13309" max="13309" width="16.28515625" style="225" customWidth="1"/>
    <col min="13310" max="13310" width="1.7109375" style="225" customWidth="1"/>
    <col min="13311" max="13311" width="10" style="225" bestFit="1" customWidth="1"/>
    <col min="13312" max="13312" width="1.7109375" style="225" customWidth="1"/>
    <col min="13313" max="13313" width="9.28515625" style="225" customWidth="1"/>
    <col min="13314" max="13314" width="1.7109375" style="225" customWidth="1"/>
    <col min="13315" max="13315" width="10.7109375" style="225" customWidth="1"/>
    <col min="13316" max="13316" width="1.7109375" style="225" customWidth="1"/>
    <col min="13317" max="13317" width="11.28515625" style="225" bestFit="1" customWidth="1"/>
    <col min="13318" max="13318" width="1.7109375" style="225" customWidth="1"/>
    <col min="13319" max="13319" width="11.28515625" style="225" bestFit="1" customWidth="1"/>
    <col min="13320" max="13320" width="1.7109375" style="225" customWidth="1"/>
    <col min="13321" max="13321" width="11.28515625" style="225" bestFit="1" customWidth="1"/>
    <col min="13322" max="13564" width="9.140625" style="225"/>
    <col min="13565" max="13565" width="16.28515625" style="225" customWidth="1"/>
    <col min="13566" max="13566" width="1.7109375" style="225" customWidth="1"/>
    <col min="13567" max="13567" width="10" style="225" bestFit="1" customWidth="1"/>
    <col min="13568" max="13568" width="1.7109375" style="225" customWidth="1"/>
    <col min="13569" max="13569" width="9.28515625" style="225" customWidth="1"/>
    <col min="13570" max="13570" width="1.7109375" style="225" customWidth="1"/>
    <col min="13571" max="13571" width="10.7109375" style="225" customWidth="1"/>
    <col min="13572" max="13572" width="1.7109375" style="225" customWidth="1"/>
    <col min="13573" max="13573" width="11.28515625" style="225" bestFit="1" customWidth="1"/>
    <col min="13574" max="13574" width="1.7109375" style="225" customWidth="1"/>
    <col min="13575" max="13575" width="11.28515625" style="225" bestFit="1" customWidth="1"/>
    <col min="13576" max="13576" width="1.7109375" style="225" customWidth="1"/>
    <col min="13577" max="13577" width="11.28515625" style="225" bestFit="1" customWidth="1"/>
    <col min="13578" max="13820" width="9.140625" style="225"/>
    <col min="13821" max="13821" width="16.28515625" style="225" customWidth="1"/>
    <col min="13822" max="13822" width="1.7109375" style="225" customWidth="1"/>
    <col min="13823" max="13823" width="10" style="225" bestFit="1" customWidth="1"/>
    <col min="13824" max="13824" width="1.7109375" style="225" customWidth="1"/>
    <col min="13825" max="13825" width="9.28515625" style="225" customWidth="1"/>
    <col min="13826" max="13826" width="1.7109375" style="225" customWidth="1"/>
    <col min="13827" max="13827" width="10.7109375" style="225" customWidth="1"/>
    <col min="13828" max="13828" width="1.7109375" style="225" customWidth="1"/>
    <col min="13829" max="13829" width="11.28515625" style="225" bestFit="1" customWidth="1"/>
    <col min="13830" max="13830" width="1.7109375" style="225" customWidth="1"/>
    <col min="13831" max="13831" width="11.28515625" style="225" bestFit="1" customWidth="1"/>
    <col min="13832" max="13832" width="1.7109375" style="225" customWidth="1"/>
    <col min="13833" max="13833" width="11.28515625" style="225" bestFit="1" customWidth="1"/>
    <col min="13834" max="14076" width="9.140625" style="225"/>
    <col min="14077" max="14077" width="16.28515625" style="225" customWidth="1"/>
    <col min="14078" max="14078" width="1.7109375" style="225" customWidth="1"/>
    <col min="14079" max="14079" width="10" style="225" bestFit="1" customWidth="1"/>
    <col min="14080" max="14080" width="1.7109375" style="225" customWidth="1"/>
    <col min="14081" max="14081" width="9.28515625" style="225" customWidth="1"/>
    <col min="14082" max="14082" width="1.7109375" style="225" customWidth="1"/>
    <col min="14083" max="14083" width="10.7109375" style="225" customWidth="1"/>
    <col min="14084" max="14084" width="1.7109375" style="225" customWidth="1"/>
    <col min="14085" max="14085" width="11.28515625" style="225" bestFit="1" customWidth="1"/>
    <col min="14086" max="14086" width="1.7109375" style="225" customWidth="1"/>
    <col min="14087" max="14087" width="11.28515625" style="225" bestFit="1" customWidth="1"/>
    <col min="14088" max="14088" width="1.7109375" style="225" customWidth="1"/>
    <col min="14089" max="14089" width="11.28515625" style="225" bestFit="1" customWidth="1"/>
    <col min="14090" max="14332" width="9.140625" style="225"/>
    <col min="14333" max="14333" width="16.28515625" style="225" customWidth="1"/>
    <col min="14334" max="14334" width="1.7109375" style="225" customWidth="1"/>
    <col min="14335" max="14335" width="10" style="225" bestFit="1" customWidth="1"/>
    <col min="14336" max="14336" width="1.7109375" style="225" customWidth="1"/>
    <col min="14337" max="14337" width="9.28515625" style="225" customWidth="1"/>
    <col min="14338" max="14338" width="1.7109375" style="225" customWidth="1"/>
    <col min="14339" max="14339" width="10.7109375" style="225" customWidth="1"/>
    <col min="14340" max="14340" width="1.7109375" style="225" customWidth="1"/>
    <col min="14341" max="14341" width="11.28515625" style="225" bestFit="1" customWidth="1"/>
    <col min="14342" max="14342" width="1.7109375" style="225" customWidth="1"/>
    <col min="14343" max="14343" width="11.28515625" style="225" bestFit="1" customWidth="1"/>
    <col min="14344" max="14344" width="1.7109375" style="225" customWidth="1"/>
    <col min="14345" max="14345" width="11.28515625" style="225" bestFit="1" customWidth="1"/>
    <col min="14346" max="14588" width="9.140625" style="225"/>
    <col min="14589" max="14589" width="16.28515625" style="225" customWidth="1"/>
    <col min="14590" max="14590" width="1.7109375" style="225" customWidth="1"/>
    <col min="14591" max="14591" width="10" style="225" bestFit="1" customWidth="1"/>
    <col min="14592" max="14592" width="1.7109375" style="225" customWidth="1"/>
    <col min="14593" max="14593" width="9.28515625" style="225" customWidth="1"/>
    <col min="14594" max="14594" width="1.7109375" style="225" customWidth="1"/>
    <col min="14595" max="14595" width="10.7109375" style="225" customWidth="1"/>
    <col min="14596" max="14596" width="1.7109375" style="225" customWidth="1"/>
    <col min="14597" max="14597" width="11.28515625" style="225" bestFit="1" customWidth="1"/>
    <col min="14598" max="14598" width="1.7109375" style="225" customWidth="1"/>
    <col min="14599" max="14599" width="11.28515625" style="225" bestFit="1" customWidth="1"/>
    <col min="14600" max="14600" width="1.7109375" style="225" customWidth="1"/>
    <col min="14601" max="14601" width="11.28515625" style="225" bestFit="1" customWidth="1"/>
    <col min="14602" max="14844" width="9.140625" style="225"/>
    <col min="14845" max="14845" width="16.28515625" style="225" customWidth="1"/>
    <col min="14846" max="14846" width="1.7109375" style="225" customWidth="1"/>
    <col min="14847" max="14847" width="10" style="225" bestFit="1" customWidth="1"/>
    <col min="14848" max="14848" width="1.7109375" style="225" customWidth="1"/>
    <col min="14849" max="14849" width="9.28515625" style="225" customWidth="1"/>
    <col min="14850" max="14850" width="1.7109375" style="225" customWidth="1"/>
    <col min="14851" max="14851" width="10.7109375" style="225" customWidth="1"/>
    <col min="14852" max="14852" width="1.7109375" style="225" customWidth="1"/>
    <col min="14853" max="14853" width="11.28515625" style="225" bestFit="1" customWidth="1"/>
    <col min="14854" max="14854" width="1.7109375" style="225" customWidth="1"/>
    <col min="14855" max="14855" width="11.28515625" style="225" bestFit="1" customWidth="1"/>
    <col min="14856" max="14856" width="1.7109375" style="225" customWidth="1"/>
    <col min="14857" max="14857" width="11.28515625" style="225" bestFit="1" customWidth="1"/>
    <col min="14858" max="15100" width="9.140625" style="225"/>
    <col min="15101" max="15101" width="16.28515625" style="225" customWidth="1"/>
    <col min="15102" max="15102" width="1.7109375" style="225" customWidth="1"/>
    <col min="15103" max="15103" width="10" style="225" bestFit="1" customWidth="1"/>
    <col min="15104" max="15104" width="1.7109375" style="225" customWidth="1"/>
    <col min="15105" max="15105" width="9.28515625" style="225" customWidth="1"/>
    <col min="15106" max="15106" width="1.7109375" style="225" customWidth="1"/>
    <col min="15107" max="15107" width="10.7109375" style="225" customWidth="1"/>
    <col min="15108" max="15108" width="1.7109375" style="225" customWidth="1"/>
    <col min="15109" max="15109" width="11.28515625" style="225" bestFit="1" customWidth="1"/>
    <col min="15110" max="15110" width="1.7109375" style="225" customWidth="1"/>
    <col min="15111" max="15111" width="11.28515625" style="225" bestFit="1" customWidth="1"/>
    <col min="15112" max="15112" width="1.7109375" style="225" customWidth="1"/>
    <col min="15113" max="15113" width="11.28515625" style="225" bestFit="1" customWidth="1"/>
    <col min="15114" max="15356" width="9.140625" style="225"/>
    <col min="15357" max="15357" width="16.28515625" style="225" customWidth="1"/>
    <col min="15358" max="15358" width="1.7109375" style="225" customWidth="1"/>
    <col min="15359" max="15359" width="10" style="225" bestFit="1" customWidth="1"/>
    <col min="15360" max="15360" width="1.7109375" style="225" customWidth="1"/>
    <col min="15361" max="15361" width="9.28515625" style="225" customWidth="1"/>
    <col min="15362" max="15362" width="1.7109375" style="225" customWidth="1"/>
    <col min="15363" max="15363" width="10.7109375" style="225" customWidth="1"/>
    <col min="15364" max="15364" width="1.7109375" style="225" customWidth="1"/>
    <col min="15365" max="15365" width="11.28515625" style="225" bestFit="1" customWidth="1"/>
    <col min="15366" max="15366" width="1.7109375" style="225" customWidth="1"/>
    <col min="15367" max="15367" width="11.28515625" style="225" bestFit="1" customWidth="1"/>
    <col min="15368" max="15368" width="1.7109375" style="225" customWidth="1"/>
    <col min="15369" max="15369" width="11.28515625" style="225" bestFit="1" customWidth="1"/>
    <col min="15370" max="15612" width="9.140625" style="225"/>
    <col min="15613" max="15613" width="16.28515625" style="225" customWidth="1"/>
    <col min="15614" max="15614" width="1.7109375" style="225" customWidth="1"/>
    <col min="15615" max="15615" width="10" style="225" bestFit="1" customWidth="1"/>
    <col min="15616" max="15616" width="1.7109375" style="225" customWidth="1"/>
    <col min="15617" max="15617" width="9.28515625" style="225" customWidth="1"/>
    <col min="15618" max="15618" width="1.7109375" style="225" customWidth="1"/>
    <col min="15619" max="15619" width="10.7109375" style="225" customWidth="1"/>
    <col min="15620" max="15620" width="1.7109375" style="225" customWidth="1"/>
    <col min="15621" max="15621" width="11.28515625" style="225" bestFit="1" customWidth="1"/>
    <col min="15622" max="15622" width="1.7109375" style="225" customWidth="1"/>
    <col min="15623" max="15623" width="11.28515625" style="225" bestFit="1" customWidth="1"/>
    <col min="15624" max="15624" width="1.7109375" style="225" customWidth="1"/>
    <col min="15625" max="15625" width="11.28515625" style="225" bestFit="1" customWidth="1"/>
    <col min="15626" max="15868" width="9.140625" style="225"/>
    <col min="15869" max="15869" width="16.28515625" style="225" customWidth="1"/>
    <col min="15870" max="15870" width="1.7109375" style="225" customWidth="1"/>
    <col min="15871" max="15871" width="10" style="225" bestFit="1" customWidth="1"/>
    <col min="15872" max="15872" width="1.7109375" style="225" customWidth="1"/>
    <col min="15873" max="15873" width="9.28515625" style="225" customWidth="1"/>
    <col min="15874" max="15874" width="1.7109375" style="225" customWidth="1"/>
    <col min="15875" max="15875" width="10.7109375" style="225" customWidth="1"/>
    <col min="15876" max="15876" width="1.7109375" style="225" customWidth="1"/>
    <col min="15877" max="15877" width="11.28515625" style="225" bestFit="1" customWidth="1"/>
    <col min="15878" max="15878" width="1.7109375" style="225" customWidth="1"/>
    <col min="15879" max="15879" width="11.28515625" style="225" bestFit="1" customWidth="1"/>
    <col min="15880" max="15880" width="1.7109375" style="225" customWidth="1"/>
    <col min="15881" max="15881" width="11.28515625" style="225" bestFit="1" customWidth="1"/>
    <col min="15882" max="16124" width="9.140625" style="225"/>
    <col min="16125" max="16125" width="16.28515625" style="225" customWidth="1"/>
    <col min="16126" max="16126" width="1.7109375" style="225" customWidth="1"/>
    <col min="16127" max="16127" width="10" style="225" bestFit="1" customWidth="1"/>
    <col min="16128" max="16128" width="1.7109375" style="225" customWidth="1"/>
    <col min="16129" max="16129" width="9.28515625" style="225" customWidth="1"/>
    <col min="16130" max="16130" width="1.7109375" style="225" customWidth="1"/>
    <col min="16131" max="16131" width="10.7109375" style="225" customWidth="1"/>
    <col min="16132" max="16132" width="1.7109375" style="225" customWidth="1"/>
    <col min="16133" max="16133" width="11.28515625" style="225" bestFit="1" customWidth="1"/>
    <col min="16134" max="16134" width="1.7109375" style="225" customWidth="1"/>
    <col min="16135" max="16135" width="11.28515625" style="225" bestFit="1" customWidth="1"/>
    <col min="16136" max="16136" width="1.7109375" style="225" customWidth="1"/>
    <col min="16137" max="16137" width="11.28515625" style="225" bestFit="1" customWidth="1"/>
    <col min="16138" max="16384" width="9.140625" style="225"/>
  </cols>
  <sheetData>
    <row r="2" spans="1:15" x14ac:dyDescent="0.25">
      <c r="F2" s="226"/>
      <c r="G2" s="226"/>
      <c r="H2" s="226"/>
      <c r="I2" s="226"/>
      <c r="J2" s="226"/>
    </row>
    <row r="3" spans="1:15" x14ac:dyDescent="0.25">
      <c r="F3" s="226"/>
      <c r="G3" s="226"/>
      <c r="H3" s="226"/>
      <c r="I3" s="226"/>
      <c r="J3" s="226"/>
    </row>
    <row r="4" spans="1:15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</row>
    <row r="5" spans="1:15" x14ac:dyDescent="0.25">
      <c r="A5" s="227" t="s">
        <v>0</v>
      </c>
      <c r="B5" s="227"/>
      <c r="C5" s="227"/>
      <c r="D5" s="227"/>
      <c r="E5" s="227"/>
      <c r="F5" s="227"/>
      <c r="G5" s="227"/>
      <c r="H5" s="227"/>
      <c r="I5" s="227"/>
      <c r="J5" s="226"/>
    </row>
    <row r="6" spans="1:15" x14ac:dyDescent="0.25">
      <c r="A6" s="227" t="s">
        <v>117</v>
      </c>
      <c r="B6" s="227"/>
      <c r="C6" s="227"/>
      <c r="D6" s="227"/>
      <c r="E6" s="227"/>
      <c r="F6" s="227"/>
      <c r="G6" s="227"/>
      <c r="H6" s="227"/>
      <c r="I6" s="227"/>
      <c r="J6" s="226"/>
    </row>
    <row r="7" spans="1:15" x14ac:dyDescent="0.25">
      <c r="A7" s="227" t="str">
        <f>' Electric'!A6</f>
        <v>FOR THE TWELVE MONTHS ENDED DECEMBER 31, 2019</v>
      </c>
      <c r="B7" s="227"/>
      <c r="C7" s="227"/>
      <c r="D7" s="227"/>
      <c r="E7" s="227"/>
      <c r="F7" s="227"/>
      <c r="G7" s="227"/>
      <c r="H7" s="227"/>
      <c r="I7" s="227"/>
      <c r="J7" s="226"/>
    </row>
    <row r="8" spans="1:15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</row>
    <row r="9" spans="1:15" x14ac:dyDescent="0.25">
      <c r="C9" s="228" t="s">
        <v>34</v>
      </c>
      <c r="D9" s="228"/>
      <c r="E9" s="228"/>
      <c r="F9" s="226"/>
      <c r="G9" s="228" t="s">
        <v>35</v>
      </c>
      <c r="H9" s="228"/>
      <c r="I9" s="228"/>
      <c r="J9" s="226"/>
      <c r="K9" s="226"/>
      <c r="L9" s="226"/>
    </row>
    <row r="10" spans="1:15" x14ac:dyDescent="0.25">
      <c r="C10" s="226"/>
      <c r="D10" s="226"/>
      <c r="E10" s="229"/>
      <c r="F10" s="226"/>
      <c r="G10" s="230"/>
      <c r="H10" s="230"/>
      <c r="I10" s="230"/>
      <c r="J10" s="226"/>
      <c r="K10" s="226"/>
    </row>
    <row r="11" spans="1:15" x14ac:dyDescent="0.25">
      <c r="C11" s="229" t="s">
        <v>118</v>
      </c>
      <c r="D11" s="229"/>
      <c r="E11" s="229"/>
      <c r="F11" s="229"/>
      <c r="G11" s="229" t="s">
        <v>118</v>
      </c>
      <c r="H11" s="229"/>
      <c r="I11" s="229"/>
      <c r="J11" s="226"/>
      <c r="K11" s="226"/>
    </row>
    <row r="12" spans="1:15" x14ac:dyDescent="0.25">
      <c r="A12" s="231" t="s">
        <v>43</v>
      </c>
      <c r="C12" s="232" t="s">
        <v>119</v>
      </c>
      <c r="D12" s="229"/>
      <c r="E12" s="232" t="s">
        <v>120</v>
      </c>
      <c r="F12" s="229"/>
      <c r="G12" s="232" t="s">
        <v>119</v>
      </c>
      <c r="H12" s="229"/>
      <c r="I12" s="232" t="s">
        <v>120</v>
      </c>
      <c r="J12" s="226"/>
      <c r="K12" s="226"/>
    </row>
    <row r="13" spans="1:15" x14ac:dyDescent="0.25"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5" x14ac:dyDescent="0.25">
      <c r="C14" s="226"/>
      <c r="D14" s="226"/>
      <c r="E14" s="226"/>
      <c r="F14" s="226"/>
      <c r="G14" s="226"/>
      <c r="H14" s="226"/>
      <c r="I14" s="226"/>
      <c r="J14" s="233"/>
      <c r="K14" s="233"/>
      <c r="L14" s="233"/>
      <c r="M14" s="233"/>
      <c r="N14" s="233"/>
      <c r="O14" s="233"/>
    </row>
    <row r="15" spans="1:15" x14ac:dyDescent="0.25">
      <c r="C15" s="234" t="s">
        <v>121</v>
      </c>
      <c r="D15" s="234"/>
      <c r="E15" s="234"/>
      <c r="F15" s="226"/>
      <c r="G15" s="234" t="s">
        <v>122</v>
      </c>
      <c r="H15" s="234"/>
      <c r="I15" s="234"/>
      <c r="J15" s="233"/>
      <c r="K15" s="233"/>
      <c r="L15" s="233"/>
      <c r="M15" s="233"/>
      <c r="N15" s="233"/>
      <c r="O15" s="233"/>
    </row>
    <row r="16" spans="1:15" x14ac:dyDescent="0.25">
      <c r="A16" s="225" t="s">
        <v>123</v>
      </c>
      <c r="C16" s="235">
        <f>'Incent &amp; Related PR Tax - TY'!C21</f>
        <v>8210776.3538940828</v>
      </c>
      <c r="D16" s="226"/>
      <c r="E16" s="236">
        <f>'4 Yr Avg'!N21</f>
        <v>8761704.6570229139</v>
      </c>
      <c r="F16" s="226"/>
      <c r="G16" s="235">
        <f>'Incent &amp; Related PR Tax - TY'!D21</f>
        <v>3549464.4616660471</v>
      </c>
      <c r="H16" s="226"/>
      <c r="I16" s="235">
        <f>'4 Yr Avg'!N22</f>
        <v>4208724.7228179025</v>
      </c>
      <c r="J16" s="233"/>
      <c r="K16" s="237"/>
      <c r="L16" s="237"/>
      <c r="M16" s="237"/>
      <c r="N16" s="237"/>
      <c r="O16" s="233"/>
    </row>
    <row r="17" spans="1:15" x14ac:dyDescent="0.25">
      <c r="A17" s="225" t="s">
        <v>124</v>
      </c>
      <c r="C17" s="238">
        <f>C24</f>
        <v>8.8500000000000009E-2</v>
      </c>
      <c r="D17" s="226"/>
      <c r="E17" s="238">
        <f>C17</f>
        <v>8.8500000000000009E-2</v>
      </c>
      <c r="F17" s="226"/>
      <c r="G17" s="238">
        <f>C17</f>
        <v>8.8500000000000009E-2</v>
      </c>
      <c r="H17" s="226"/>
      <c r="I17" s="238">
        <f>C17</f>
        <v>8.8500000000000009E-2</v>
      </c>
      <c r="J17" s="233"/>
      <c r="K17" s="237"/>
      <c r="L17" s="237"/>
      <c r="M17" s="237"/>
      <c r="N17" s="237"/>
      <c r="O17" s="233"/>
    </row>
    <row r="18" spans="1:15" ht="15.75" thickBot="1" x14ac:dyDescent="0.3">
      <c r="A18" s="225" t="s">
        <v>125</v>
      </c>
      <c r="C18" s="239">
        <f>C16*C17</f>
        <v>726653.70731962635</v>
      </c>
      <c r="D18" s="226"/>
      <c r="E18" s="239">
        <f>E16*E17</f>
        <v>775410.86214652797</v>
      </c>
      <c r="F18" s="226"/>
      <c r="G18" s="239">
        <f>G16*G17</f>
        <v>314127.60485744523</v>
      </c>
      <c r="H18" s="226"/>
      <c r="I18" s="239">
        <f>I16*I17</f>
        <v>372472.13796938438</v>
      </c>
      <c r="J18" s="233"/>
      <c r="K18" s="240"/>
      <c r="L18" s="237"/>
      <c r="M18" s="237"/>
      <c r="N18" s="237"/>
      <c r="O18" s="233"/>
    </row>
    <row r="19" spans="1:15" s="241" customFormat="1" ht="15.75" thickTop="1" x14ac:dyDescent="0.25">
      <c r="C19" s="242"/>
      <c r="D19" s="233"/>
      <c r="E19" s="243"/>
      <c r="F19" s="233"/>
      <c r="G19" s="242"/>
      <c r="H19" s="233"/>
      <c r="I19" s="242"/>
      <c r="J19" s="233"/>
      <c r="K19" s="233"/>
      <c r="L19" s="233"/>
      <c r="M19" s="233"/>
      <c r="N19" s="233"/>
      <c r="O19" s="233"/>
    </row>
    <row r="20" spans="1:15" x14ac:dyDescent="0.25">
      <c r="C20" s="226"/>
      <c r="D20" s="226"/>
      <c r="E20" s="244"/>
      <c r="F20" s="244"/>
      <c r="G20" s="245"/>
      <c r="H20" s="245"/>
      <c r="I20" s="245"/>
      <c r="J20" s="244"/>
      <c r="K20" s="244"/>
      <c r="L20" s="244"/>
      <c r="M20" s="244"/>
      <c r="N20" s="244"/>
      <c r="O20" s="244"/>
    </row>
    <row r="21" spans="1:15" x14ac:dyDescent="0.25">
      <c r="A21" t="s">
        <v>131</v>
      </c>
      <c r="B21"/>
      <c r="C21" s="2">
        <v>7.6499999999999999E-2</v>
      </c>
      <c r="D21" s="226"/>
      <c r="E21" s="226"/>
      <c r="F21" s="226"/>
      <c r="G21" s="226"/>
      <c r="H21" s="226"/>
      <c r="I21" s="226"/>
      <c r="J21" s="226"/>
      <c r="K21" s="226"/>
    </row>
    <row r="22" spans="1:15" x14ac:dyDescent="0.25">
      <c r="A22" t="s">
        <v>132</v>
      </c>
      <c r="B22"/>
      <c r="C22" s="2">
        <v>6.0000000000000001E-3</v>
      </c>
      <c r="D22" s="226"/>
      <c r="E22" s="226"/>
      <c r="F22" s="226"/>
      <c r="G22" s="226"/>
      <c r="H22" s="226"/>
      <c r="I22" s="226"/>
      <c r="J22" s="226"/>
      <c r="K22" s="226"/>
    </row>
    <row r="23" spans="1:15" x14ac:dyDescent="0.25">
      <c r="A23" s="3" t="s">
        <v>133</v>
      </c>
      <c r="B23" s="3"/>
      <c r="C23" s="1">
        <v>6.0000000000000001E-3</v>
      </c>
      <c r="D23" s="226"/>
      <c r="E23" s="226"/>
      <c r="F23" s="226"/>
      <c r="G23" s="226"/>
      <c r="H23" s="226"/>
      <c r="I23" s="226"/>
      <c r="J23" s="226"/>
      <c r="K23" s="226"/>
    </row>
    <row r="24" spans="1:15" x14ac:dyDescent="0.25">
      <c r="A24" t="s">
        <v>134</v>
      </c>
      <c r="B24"/>
      <c r="C24" s="2">
        <f>SUM(C21:C23)</f>
        <v>8.8500000000000009E-2</v>
      </c>
      <c r="D24" s="226"/>
      <c r="E24" s="226"/>
      <c r="F24" s="226"/>
      <c r="G24" s="226"/>
      <c r="H24" s="226"/>
      <c r="I24" s="226"/>
      <c r="J24" s="226"/>
      <c r="K24" s="226"/>
    </row>
    <row r="25" spans="1:15" x14ac:dyDescent="0.25"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5" x14ac:dyDescent="0.25">
      <c r="C26" s="249"/>
      <c r="D26" s="226"/>
      <c r="E26" s="226"/>
      <c r="F26" s="226"/>
      <c r="G26" s="226"/>
      <c r="H26" s="226"/>
      <c r="I26" s="226"/>
      <c r="J26" s="226"/>
      <c r="K26" s="226"/>
    </row>
  </sheetData>
  <printOptions horizontalCentered="1"/>
  <pageMargins left="0.75" right="0.75" top="0.2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A2A68C-0194-4E7E-8105-6FD25F1CC9C2}"/>
</file>

<file path=customXml/itemProps2.xml><?xml version="1.0" encoding="utf-8"?>
<ds:datastoreItem xmlns:ds="http://schemas.openxmlformats.org/officeDocument/2006/customXml" ds:itemID="{021C44A5-5D89-4262-B24E-CF65ECA8885A}"/>
</file>

<file path=customXml/itemProps3.xml><?xml version="1.0" encoding="utf-8"?>
<ds:datastoreItem xmlns:ds="http://schemas.openxmlformats.org/officeDocument/2006/customXml" ds:itemID="{DCBBC6B6-081B-49B6-965A-BB18177D9FCF}"/>
</file>

<file path=customXml/itemProps4.xml><?xml version="1.0" encoding="utf-8"?>
<ds:datastoreItem xmlns:ds="http://schemas.openxmlformats.org/officeDocument/2006/customXml" ds:itemID="{8B60DFF3-C12A-4543-B3F4-0BCF8AA70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Electric</vt:lpstr>
      <vt:lpstr> Gas</vt:lpstr>
      <vt:lpstr>4 Yr Avg</vt:lpstr>
      <vt:lpstr>Incent &amp; Related PR Tax - TY</vt:lpstr>
      <vt:lpstr>Report 2019</vt:lpstr>
      <vt:lpstr>Manual Clearing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Free, Susan</cp:lastModifiedBy>
  <cp:lastPrinted>2019-03-04T23:22:02Z</cp:lastPrinted>
  <dcterms:created xsi:type="dcterms:W3CDTF">2014-07-31T18:39:26Z</dcterms:created>
  <dcterms:modified xsi:type="dcterms:W3CDTF">2020-03-26T16:23:53Z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