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oung215\Desktop\"/>
    </mc:Choice>
  </mc:AlternateContent>
  <bookViews>
    <workbookView xWindow="-105" yWindow="-105" windowWidth="23250" windowHeight="12570"/>
  </bookViews>
  <sheets>
    <sheet name="Analysis" sheetId="4" r:id="rId1"/>
    <sheet name="Data" sheetId="1" r:id="rId2"/>
  </sheets>
  <definedNames>
    <definedName name="BREMAIR_COST_of_SERVICE_STUDY">#REF!</definedName>
    <definedName name="color" localSheetId="0">#REF!</definedName>
    <definedName name="color">#REF!</definedName>
    <definedName name="_xlnm.Print_Area" localSheetId="0">Analysis!#REF!</definedName>
    <definedName name="Print1">#REF!</definedName>
    <definedName name="Print2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4" l="1"/>
  <c r="E13" i="1" l="1"/>
  <c r="D5" i="1" l="1"/>
  <c r="E6" i="1" l="1"/>
  <c r="E7" i="1"/>
  <c r="E8" i="1"/>
  <c r="E9" i="1"/>
  <c r="E10" i="1"/>
  <c r="E11" i="1"/>
  <c r="E12" i="1"/>
  <c r="E14" i="1"/>
  <c r="E15" i="1"/>
  <c r="D16" i="1" s="1"/>
  <c r="E16" i="1" s="1"/>
  <c r="I6" i="1"/>
  <c r="I7" i="1"/>
  <c r="I8" i="1"/>
  <c r="I9" i="1"/>
  <c r="I10" i="1"/>
  <c r="I12" i="1"/>
  <c r="I13" i="1"/>
  <c r="I14" i="1"/>
  <c r="I15" i="1"/>
  <c r="I16" i="1"/>
  <c r="I17" i="1"/>
  <c r="I5" i="1"/>
  <c r="C12" i="4" l="1"/>
  <c r="C11" i="4"/>
  <c r="C18" i="1"/>
  <c r="D18" i="1"/>
  <c r="E18" i="1" s="1"/>
  <c r="E20" i="1" s="1"/>
  <c r="B18" i="1"/>
  <c r="D11" i="4"/>
  <c r="I12" i="4"/>
  <c r="I13" i="4" s="1"/>
  <c r="K19" i="4" s="1"/>
  <c r="K24" i="4" s="1"/>
  <c r="A1" i="4"/>
  <c r="G50" i="4"/>
  <c r="A50" i="4"/>
  <c r="K50" i="4"/>
  <c r="G39" i="4"/>
  <c r="A39" i="4"/>
  <c r="G38" i="4"/>
  <c r="D38" i="4"/>
  <c r="A38" i="4"/>
  <c r="G37" i="4"/>
  <c r="A37" i="4"/>
  <c r="E11" i="4" l="1"/>
  <c r="K12" i="4"/>
  <c r="K39" i="4"/>
  <c r="K11" i="4"/>
  <c r="C13" i="4"/>
  <c r="E19" i="4" s="1"/>
  <c r="E24" i="4" s="1"/>
  <c r="K38" i="4"/>
  <c r="E38" i="4"/>
  <c r="C40" i="4"/>
  <c r="E50" i="4"/>
  <c r="I40" i="4"/>
  <c r="K46" i="4" s="1"/>
  <c r="K51" i="4" s="1"/>
  <c r="L52" i="4" s="1"/>
  <c r="I24" i="1"/>
  <c r="J20" i="1"/>
  <c r="H18" i="1"/>
  <c r="G18" i="1"/>
  <c r="J18" i="1" s="1"/>
  <c r="J21" i="1" s="1"/>
  <c r="G19" i="1"/>
  <c r="H19" i="1"/>
  <c r="K13" i="4" l="1"/>
  <c r="K17" i="4" s="1"/>
  <c r="L21" i="4" s="1"/>
  <c r="I25" i="1"/>
  <c r="C19" i="1"/>
  <c r="C20" i="1" s="1"/>
  <c r="D20" i="1" s="1"/>
  <c r="E15" i="4" s="1"/>
  <c r="E23" i="4" s="1"/>
  <c r="K40" i="4"/>
  <c r="K44" i="4" s="1"/>
  <c r="L48" i="4" s="1"/>
  <c r="L54" i="4" s="1"/>
  <c r="L57" i="4" s="1"/>
  <c r="J26" i="1"/>
  <c r="D39" i="4"/>
  <c r="E51" i="4"/>
  <c r="F52" i="4" s="1"/>
  <c r="E46" i="4"/>
  <c r="J27" i="1" l="1"/>
  <c r="J29" i="1" s="1"/>
  <c r="K23" i="4"/>
  <c r="L25" i="4" s="1"/>
  <c r="E39" i="4"/>
  <c r="E40" i="4" s="1"/>
  <c r="E44" i="4" s="1"/>
  <c r="F48" i="4" s="1"/>
  <c r="F54" i="4" s="1"/>
  <c r="F57" i="4" s="1"/>
  <c r="L27" i="4" l="1"/>
  <c r="L30" i="4" s="1"/>
  <c r="D12" i="4"/>
  <c r="E12" i="4" s="1"/>
  <c r="E13" i="4" s="1"/>
  <c r="E17" i="4" s="1"/>
  <c r="F21" i="4" s="1"/>
  <c r="F27" i="4" s="1"/>
  <c r="F30" i="4" s="1"/>
</calcChain>
</file>

<file path=xl/sharedStrings.xml><?xml version="1.0" encoding="utf-8"?>
<sst xmlns="http://schemas.openxmlformats.org/spreadsheetml/2006/main" count="101" uniqueCount="51">
  <si>
    <t>Sound Disposal Inc.</t>
  </si>
  <si>
    <t>Based on previous UTC Staff analyses</t>
  </si>
  <si>
    <t>Do not use cumulative method</t>
  </si>
  <si>
    <t>per docket TG-</t>
  </si>
  <si>
    <t>per docket TG-180703</t>
  </si>
  <si>
    <t>2019-2020</t>
  </si>
  <si>
    <t>2018-2019</t>
  </si>
  <si>
    <t>Residential</t>
  </si>
  <si>
    <t>Commodity</t>
  </si>
  <si>
    <t>Total</t>
  </si>
  <si>
    <t>Customers</t>
  </si>
  <si>
    <t>Credit</t>
  </si>
  <si>
    <t>Credits</t>
  </si>
  <si>
    <t>Projected Revenue October 2018-September 2019</t>
  </si>
  <si>
    <t>Projected Revenue October 2017-September 2018</t>
  </si>
  <si>
    <t>Jul-Sep projected value without adjustment factor</t>
  </si>
  <si>
    <t>Aug-Sep projected value without adjustment factor</t>
  </si>
  <si>
    <t>Oct-Jun projected value without adjustment factor</t>
  </si>
  <si>
    <t>Oct-Sep projected value without adjustment factor</t>
  </si>
  <si>
    <t>Actual Commodity Revenue (adj. to reflect current customers)</t>
  </si>
  <si>
    <t>Owe Customer (company)</t>
  </si>
  <si>
    <t>Total Customers</t>
  </si>
  <si>
    <t>Commodity Adjustment</t>
  </si>
  <si>
    <t>Projected Revenue October 2019-September 2020</t>
  </si>
  <si>
    <t>Projected Value</t>
  </si>
  <si>
    <t>Residential Commodity Adjustment</t>
  </si>
  <si>
    <t>Additional credit</t>
  </si>
  <si>
    <t>Adjusted Credit</t>
  </si>
  <si>
    <t>Multi-family</t>
  </si>
  <si>
    <t>Yards</t>
  </si>
  <si>
    <t>Actual Commodity Revenue</t>
  </si>
  <si>
    <t>Multi-family Commodity Adjustment</t>
  </si>
  <si>
    <t>Sound  Disposal, Inc. Commodity Charges</t>
  </si>
  <si>
    <t>Twelve months ended 06/30/2019</t>
  </si>
  <si>
    <t>Twelve months ended 06/30/2018</t>
  </si>
  <si>
    <t>Monthly customers</t>
  </si>
  <si>
    <t>Tons</t>
  </si>
  <si>
    <t>Cost</t>
  </si>
  <si>
    <t>tons</t>
  </si>
  <si>
    <t>$</t>
  </si>
  <si>
    <t>per ton</t>
  </si>
  <si>
    <t>six month avg</t>
  </si>
  <si>
    <t>per ton 2017</t>
  </si>
  <si>
    <t>increase</t>
  </si>
  <si>
    <t>prior 12 mos tonnage</t>
  </si>
  <si>
    <t>less commercial</t>
  </si>
  <si>
    <t>resicential tons</t>
  </si>
  <si>
    <t xml:space="preserve"> Increase $</t>
  </si>
  <si>
    <t>Monthly</t>
  </si>
  <si>
    <t xml:space="preserve"> # customers</t>
  </si>
  <si>
    <t>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</si>
</sst>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mic Sans MS"/>
      <family val="4"/>
    </font>
    <font>
      <b/>
      <sz val="10"/>
      <name val="Arial"/>
      <family val="2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1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3" fontId="1" fillId="0" borderId="0" xfId="1" applyFont="1"/>
    <xf numFmtId="44" fontId="1" fillId="0" borderId="0" xfId="2" applyFont="1"/>
    <xf numFmtId="43" fontId="1" fillId="0" borderId="1" xfId="1" applyFont="1" applyBorder="1"/>
    <xf numFmtId="43" fontId="0" fillId="0" borderId="0" xfId="0" applyNumberFormat="1"/>
    <xf numFmtId="164" fontId="0" fillId="0" borderId="2" xfId="0" applyNumberFormat="1" applyBorder="1"/>
    <xf numFmtId="164" fontId="1" fillId="0" borderId="3" xfId="1" applyNumberFormat="1" applyFont="1" applyBorder="1"/>
    <xf numFmtId="0" fontId="4" fillId="2" borderId="4" xfId="3" applyFont="1" applyFill="1" applyBorder="1"/>
    <xf numFmtId="0" fontId="4" fillId="2" borderId="5" xfId="3" applyFont="1" applyFill="1" applyBorder="1"/>
    <xf numFmtId="0" fontId="3" fillId="2" borderId="5" xfId="3" applyFill="1" applyBorder="1"/>
    <xf numFmtId="0" fontId="3" fillId="2" borderId="6" xfId="3" applyFill="1" applyBorder="1"/>
    <xf numFmtId="0" fontId="3" fillId="0" borderId="0" xfId="3"/>
    <xf numFmtId="0" fontId="5" fillId="2" borderId="7" xfId="3" applyFont="1" applyFill="1" applyBorder="1"/>
    <xf numFmtId="0" fontId="5" fillId="2" borderId="0" xfId="3" applyFont="1" applyFill="1" applyBorder="1"/>
    <xf numFmtId="0" fontId="6" fillId="2" borderId="0" xfId="3" applyFont="1" applyFill="1" applyBorder="1"/>
    <xf numFmtId="0" fontId="3" fillId="2" borderId="0" xfId="3" applyFill="1" applyBorder="1"/>
    <xf numFmtId="0" fontId="3" fillId="2" borderId="8" xfId="3" applyFill="1" applyBorder="1"/>
    <xf numFmtId="15" fontId="5" fillId="2" borderId="7" xfId="3" applyNumberFormat="1" applyFont="1" applyFill="1" applyBorder="1"/>
    <xf numFmtId="15" fontId="5" fillId="2" borderId="0" xfId="3" applyNumberFormat="1" applyFont="1" applyFill="1" applyBorder="1"/>
    <xf numFmtId="0" fontId="3" fillId="2" borderId="7" xfId="3" applyFill="1" applyBorder="1"/>
    <xf numFmtId="0" fontId="5" fillId="2" borderId="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10" fillId="2" borderId="9" xfId="3" applyFont="1" applyFill="1" applyBorder="1"/>
    <xf numFmtId="0" fontId="10" fillId="2" borderId="0" xfId="3" applyFont="1" applyFill="1" applyBorder="1"/>
    <xf numFmtId="0" fontId="3" fillId="2" borderId="0" xfId="3" applyFill="1" applyBorder="1" applyAlignment="1">
      <alignment horizontal="center"/>
    </xf>
    <xf numFmtId="0" fontId="0" fillId="2" borderId="7" xfId="3" applyFont="1" applyFill="1" applyBorder="1"/>
    <xf numFmtId="41" fontId="3" fillId="2" borderId="0" xfId="3" applyNumberFormat="1" applyFill="1" applyBorder="1"/>
    <xf numFmtId="44" fontId="11" fillId="2" borderId="0" xfId="4" applyFont="1" applyFill="1" applyBorder="1"/>
    <xf numFmtId="0" fontId="3" fillId="2" borderId="7" xfId="3" applyFont="1" applyFill="1" applyBorder="1"/>
    <xf numFmtId="0" fontId="12" fillId="2" borderId="0" xfId="3" applyFont="1" applyFill="1" applyBorder="1"/>
    <xf numFmtId="41" fontId="13" fillId="2" borderId="0" xfId="3" applyNumberFormat="1" applyFont="1" applyFill="1" applyBorder="1"/>
    <xf numFmtId="44" fontId="3" fillId="2" borderId="8" xfId="4" applyFont="1" applyFill="1" applyBorder="1"/>
    <xf numFmtId="165" fontId="3" fillId="2" borderId="0" xfId="4" applyNumberFormat="1" applyFont="1" applyFill="1" applyBorder="1"/>
    <xf numFmtId="164" fontId="3" fillId="2" borderId="0" xfId="5" applyNumberFormat="1" applyFont="1" applyFill="1" applyBorder="1"/>
    <xf numFmtId="164" fontId="3" fillId="2" borderId="0" xfId="3" applyNumberFormat="1" applyFill="1" applyBorder="1"/>
    <xf numFmtId="44" fontId="13" fillId="2" borderId="8" xfId="4" applyFont="1" applyFill="1" applyBorder="1"/>
    <xf numFmtId="44" fontId="14" fillId="2" borderId="10" xfId="4" applyFont="1" applyFill="1" applyBorder="1"/>
    <xf numFmtId="44" fontId="5" fillId="2" borderId="8" xfId="4" applyFont="1" applyFill="1" applyBorder="1"/>
    <xf numFmtId="0" fontId="3" fillId="2" borderId="0" xfId="3" applyFont="1" applyFill="1" applyBorder="1" applyAlignment="1">
      <alignment horizontal="right"/>
    </xf>
    <xf numFmtId="0" fontId="5" fillId="2" borderId="8" xfId="3" applyFont="1" applyFill="1" applyBorder="1"/>
    <xf numFmtId="44" fontId="5" fillId="2" borderId="11" xfId="3" applyNumberFormat="1" applyFont="1" applyFill="1" applyBorder="1"/>
    <xf numFmtId="0" fontId="3" fillId="2" borderId="0" xfId="3" applyFont="1" applyFill="1" applyBorder="1"/>
    <xf numFmtId="44" fontId="3" fillId="2" borderId="8" xfId="3" applyNumberFormat="1" applyFill="1" applyBorder="1"/>
    <xf numFmtId="0" fontId="5" fillId="2" borderId="1" xfId="3" applyFont="1" applyFill="1" applyBorder="1" applyAlignment="1">
      <alignment horizontal="center"/>
    </xf>
    <xf numFmtId="43" fontId="3" fillId="2" borderId="0" xfId="3" applyNumberFormat="1" applyFill="1" applyBorder="1"/>
    <xf numFmtId="44" fontId="3" fillId="2" borderId="8" xfId="4" applyNumberFormat="1" applyFont="1" applyFill="1" applyBorder="1"/>
    <xf numFmtId="44" fontId="14" fillId="2" borderId="8" xfId="4" applyFont="1" applyFill="1" applyBorder="1"/>
    <xf numFmtId="0" fontId="0" fillId="2" borderId="9" xfId="3" applyFont="1" applyFill="1" applyBorder="1"/>
    <xf numFmtId="0" fontId="3" fillId="2" borderId="1" xfId="3" applyFill="1" applyBorder="1"/>
    <xf numFmtId="0" fontId="3" fillId="2" borderId="12" xfId="3" applyFill="1" applyBorder="1"/>
    <xf numFmtId="44" fontId="14" fillId="2" borderId="11" xfId="4" applyFont="1" applyFill="1" applyBorder="1"/>
    <xf numFmtId="0" fontId="3" fillId="2" borderId="1" xfId="3" applyFont="1" applyFill="1" applyBorder="1" applyAlignment="1">
      <alignment horizontal="right"/>
    </xf>
    <xf numFmtId="0" fontId="10" fillId="2" borderId="1" xfId="3" applyFont="1" applyFill="1" applyBorder="1"/>
    <xf numFmtId="165" fontId="3" fillId="3" borderId="0" xfId="4" applyNumberFormat="1" applyFont="1" applyFill="1" applyBorder="1"/>
    <xf numFmtId="41" fontId="3" fillId="3" borderId="0" xfId="3" applyNumberFormat="1" applyFill="1" applyBorder="1"/>
    <xf numFmtId="0" fontId="0" fillId="3" borderId="0" xfId="0" applyFill="1"/>
    <xf numFmtId="165" fontId="0" fillId="0" borderId="0" xfId="2" applyNumberFormat="1" applyFont="1"/>
    <xf numFmtId="166" fontId="0" fillId="0" borderId="0" xfId="0" applyNumberFormat="1"/>
    <xf numFmtId="164" fontId="0" fillId="0" borderId="0" xfId="1" applyNumberFormat="1" applyFont="1"/>
    <xf numFmtId="165" fontId="0" fillId="0" borderId="0" xfId="2" applyNumberFormat="1" applyFont="1" applyFill="1"/>
    <xf numFmtId="0" fontId="0" fillId="0" borderId="0" xfId="0" applyFill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2" xfId="2" applyNumberFormat="1" applyFont="1" applyBorder="1"/>
    <xf numFmtId="44" fontId="0" fillId="0" borderId="0" xfId="0" applyNumberFormat="1"/>
    <xf numFmtId="44" fontId="0" fillId="0" borderId="0" xfId="2" applyFont="1" applyFill="1"/>
    <xf numFmtId="44" fontId="0" fillId="0" borderId="0" xfId="2" applyFont="1"/>
    <xf numFmtId="0" fontId="0" fillId="4" borderId="0" xfId="0" applyFill="1"/>
    <xf numFmtId="44" fontId="0" fillId="4" borderId="0" xfId="2" applyFont="1" applyFill="1"/>
    <xf numFmtId="44" fontId="0" fillId="3" borderId="0" xfId="0" applyNumberFormat="1" applyFill="1"/>
    <xf numFmtId="0" fontId="0" fillId="3" borderId="1" xfId="0" applyFill="1" applyBorder="1"/>
    <xf numFmtId="0" fontId="0" fillId="5" borderId="0" xfId="0" applyFill="1"/>
    <xf numFmtId="44" fontId="0" fillId="5" borderId="0" xfId="2" applyFont="1" applyFill="1"/>
    <xf numFmtId="0" fontId="8" fillId="2" borderId="7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</cellXfs>
  <cellStyles count="6">
    <cellStyle name="Comma" xfId="1" builtinId="3"/>
    <cellStyle name="Comma 3 2" xfId="5"/>
    <cellStyle name="Currency" xfId="2" builtinId="4"/>
    <cellStyle name="Currency 3 2" xfId="4"/>
    <cellStyle name="Normal" xfId="0" builtinId="0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topLeftCell="A6" zoomScaleNormal="100" workbookViewId="0">
      <selection activeCell="F25" sqref="F25"/>
    </sheetView>
  </sheetViews>
  <sheetFormatPr defaultColWidth="8.85546875" defaultRowHeight="12.75" x14ac:dyDescent="0.2"/>
  <cols>
    <col min="1" max="1" width="11" style="14" customWidth="1"/>
    <col min="2" max="2" width="46" style="14" customWidth="1"/>
    <col min="3" max="3" width="10.42578125" style="14" bestFit="1" customWidth="1"/>
    <col min="4" max="4" width="13.42578125" style="14" customWidth="1"/>
    <col min="5" max="5" width="11" style="14" customWidth="1"/>
    <col min="6" max="6" width="11.85546875" style="14" customWidth="1"/>
    <col min="7" max="7" width="35.85546875" style="14" customWidth="1"/>
    <col min="8" max="8" width="21.5703125" style="14" customWidth="1"/>
    <col min="9" max="9" width="24.140625" style="14" customWidth="1"/>
    <col min="10" max="10" width="11" style="14" bestFit="1" customWidth="1"/>
    <col min="11" max="11" width="10.5703125" style="14" bestFit="1" customWidth="1"/>
    <col min="12" max="12" width="10.42578125" style="14" customWidth="1"/>
    <col min="13" max="16384" width="8.85546875" style="14"/>
  </cols>
  <sheetData>
    <row r="1" spans="1:12" ht="19.5" customHeight="1" x14ac:dyDescent="0.45">
      <c r="A1" s="10" t="str">
        <f>G1</f>
        <v>Sound Disposal Inc.</v>
      </c>
      <c r="B1" s="11"/>
      <c r="C1" s="12"/>
      <c r="D1" s="12"/>
      <c r="E1" s="12"/>
      <c r="F1" s="13"/>
      <c r="G1" s="10" t="s">
        <v>0</v>
      </c>
      <c r="H1" s="11"/>
      <c r="I1" s="12"/>
      <c r="J1" s="12"/>
      <c r="K1" s="12"/>
      <c r="L1" s="13"/>
    </row>
    <row r="2" spans="1:12" ht="16.149999999999999" x14ac:dyDescent="0.4">
      <c r="A2" s="15" t="s">
        <v>1</v>
      </c>
      <c r="B2" s="16"/>
      <c r="C2" s="17" t="s">
        <v>2</v>
      </c>
      <c r="D2" s="18"/>
      <c r="E2" s="18"/>
      <c r="F2" s="19"/>
      <c r="G2" s="15" t="s">
        <v>1</v>
      </c>
      <c r="H2" s="16"/>
      <c r="I2" s="17" t="s">
        <v>2</v>
      </c>
      <c r="J2" s="18"/>
      <c r="K2" s="18"/>
      <c r="L2" s="19"/>
    </row>
    <row r="3" spans="1:12" ht="13.15" x14ac:dyDescent="0.25">
      <c r="A3" s="20" t="s">
        <v>3</v>
      </c>
      <c r="B3" s="21"/>
      <c r="C3" s="18"/>
      <c r="D3" s="18"/>
      <c r="E3" s="18"/>
      <c r="F3" s="19"/>
      <c r="G3" s="20" t="s">
        <v>4</v>
      </c>
      <c r="H3" s="21"/>
      <c r="I3" s="18"/>
      <c r="J3" s="18"/>
      <c r="K3" s="18"/>
      <c r="L3" s="19"/>
    </row>
    <row r="4" spans="1:12" ht="21" x14ac:dyDescent="0.4">
      <c r="A4" s="22"/>
      <c r="B4" s="80" t="s">
        <v>5</v>
      </c>
      <c r="C4" s="80"/>
      <c r="D4" s="80"/>
      <c r="E4" s="80"/>
      <c r="F4" s="19"/>
      <c r="G4" s="22"/>
      <c r="H4" s="80" t="s">
        <v>6</v>
      </c>
      <c r="I4" s="80"/>
      <c r="J4" s="80"/>
      <c r="K4" s="80"/>
      <c r="L4" s="19"/>
    </row>
    <row r="5" spans="1:12" ht="13.15" x14ac:dyDescent="0.25">
      <c r="A5" s="22"/>
      <c r="B5" s="18"/>
      <c r="C5" s="18"/>
      <c r="D5" s="18"/>
      <c r="E5" s="18"/>
      <c r="F5" s="19"/>
      <c r="G5" s="22"/>
      <c r="H5" s="18"/>
      <c r="I5" s="18"/>
      <c r="J5" s="18"/>
      <c r="K5" s="18"/>
      <c r="L5" s="19"/>
    </row>
    <row r="6" spans="1:12" ht="19.899999999999999" x14ac:dyDescent="0.5">
      <c r="A6" s="77" t="s">
        <v>7</v>
      </c>
      <c r="B6" s="78"/>
      <c r="C6" s="78"/>
      <c r="D6" s="78"/>
      <c r="E6" s="78"/>
      <c r="F6" s="79"/>
      <c r="G6" s="77" t="s">
        <v>7</v>
      </c>
      <c r="H6" s="78"/>
      <c r="I6" s="78"/>
      <c r="J6" s="78"/>
      <c r="K6" s="78"/>
      <c r="L6" s="79"/>
    </row>
    <row r="7" spans="1:12" ht="13.15" x14ac:dyDescent="0.25">
      <c r="A7" s="22"/>
      <c r="B7" s="18"/>
      <c r="C7" s="18"/>
      <c r="D7" s="18"/>
      <c r="E7" s="18"/>
      <c r="F7" s="19"/>
      <c r="G7" s="22"/>
      <c r="H7" s="18"/>
      <c r="I7" s="18"/>
      <c r="J7" s="18"/>
      <c r="K7" s="18"/>
      <c r="L7" s="19"/>
    </row>
    <row r="8" spans="1:12" ht="13.15" x14ac:dyDescent="0.25">
      <c r="A8" s="22"/>
      <c r="B8" s="18"/>
      <c r="C8" s="23"/>
      <c r="D8" s="23" t="s">
        <v>8</v>
      </c>
      <c r="E8" s="23" t="s">
        <v>9</v>
      </c>
      <c r="F8" s="19"/>
      <c r="G8" s="22"/>
      <c r="H8" s="18"/>
      <c r="I8" s="23"/>
      <c r="J8" s="23" t="s">
        <v>8</v>
      </c>
      <c r="K8" s="23" t="s">
        <v>9</v>
      </c>
      <c r="L8" s="19"/>
    </row>
    <row r="9" spans="1:12" ht="13.15" x14ac:dyDescent="0.25">
      <c r="A9" s="22"/>
      <c r="B9" s="18"/>
      <c r="C9" s="24" t="s">
        <v>10</v>
      </c>
      <c r="D9" s="24" t="s">
        <v>11</v>
      </c>
      <c r="E9" s="24" t="s">
        <v>12</v>
      </c>
      <c r="F9" s="19"/>
      <c r="G9" s="22"/>
      <c r="H9" s="18"/>
      <c r="I9" s="24" t="s">
        <v>10</v>
      </c>
      <c r="J9" s="24" t="s">
        <v>11</v>
      </c>
      <c r="K9" s="24" t="s">
        <v>12</v>
      </c>
      <c r="L9" s="19"/>
    </row>
    <row r="10" spans="1:12" ht="16.899999999999999" x14ac:dyDescent="0.45">
      <c r="A10" s="25" t="s">
        <v>13</v>
      </c>
      <c r="B10" s="55"/>
      <c r="C10" s="27"/>
      <c r="D10" s="27"/>
      <c r="E10" s="27"/>
      <c r="F10" s="19"/>
      <c r="G10" s="25" t="s">
        <v>14</v>
      </c>
      <c r="H10" s="55"/>
      <c r="I10" s="27"/>
      <c r="J10" s="27"/>
      <c r="K10" s="27"/>
      <c r="L10" s="19"/>
    </row>
    <row r="11" spans="1:12" ht="14.45" x14ac:dyDescent="0.3">
      <c r="A11" s="28" t="s">
        <v>15</v>
      </c>
      <c r="B11" s="18"/>
      <c r="C11" s="29">
        <f>SUM(Data!B5:B7)</f>
        <v>5265</v>
      </c>
      <c r="D11" s="30">
        <f>J12</f>
        <v>0</v>
      </c>
      <c r="E11" s="29">
        <f>C11*D11</f>
        <v>0</v>
      </c>
      <c r="F11" s="19"/>
      <c r="G11" s="28" t="s">
        <v>16</v>
      </c>
      <c r="H11" s="18"/>
      <c r="I11" s="29">
        <v>0</v>
      </c>
      <c r="J11" s="30">
        <v>0</v>
      </c>
      <c r="K11" s="29">
        <f>I11*J11</f>
        <v>0</v>
      </c>
      <c r="L11" s="19"/>
    </row>
    <row r="12" spans="1:12" ht="15" x14ac:dyDescent="0.4">
      <c r="A12" s="31" t="s">
        <v>17</v>
      </c>
      <c r="B12" s="32"/>
      <c r="C12" s="33">
        <f>SUM(Data!B8:B16)</f>
        <v>15795</v>
      </c>
      <c r="D12" s="30">
        <f>L25</f>
        <v>-3.1505548636774381</v>
      </c>
      <c r="E12" s="33">
        <f>C12*D12</f>
        <v>-49763.014071785132</v>
      </c>
      <c r="F12" s="19"/>
      <c r="G12" s="31" t="s">
        <v>18</v>
      </c>
      <c r="H12" s="32"/>
      <c r="I12" s="33">
        <f>Data!J28*12</f>
        <v>21060</v>
      </c>
      <c r="J12" s="30">
        <v>0</v>
      </c>
      <c r="K12" s="33">
        <f>I12*J12</f>
        <v>0</v>
      </c>
      <c r="L12" s="19"/>
    </row>
    <row r="13" spans="1:12" ht="13.15" x14ac:dyDescent="0.25">
      <c r="A13" s="22" t="s">
        <v>9</v>
      </c>
      <c r="B13" s="18"/>
      <c r="C13" s="29">
        <f>SUM(C11:C12)</f>
        <v>21060</v>
      </c>
      <c r="D13" s="18"/>
      <c r="E13" s="29">
        <f>SUM(E11:E12)</f>
        <v>-49763.014071785132</v>
      </c>
      <c r="F13" s="19"/>
      <c r="G13" s="22" t="s">
        <v>9</v>
      </c>
      <c r="H13" s="18"/>
      <c r="I13" s="29">
        <f>SUM(I11:I12)</f>
        <v>21060</v>
      </c>
      <c r="J13" s="18"/>
      <c r="K13" s="29">
        <f>SUM(K11:K12)</f>
        <v>0</v>
      </c>
      <c r="L13" s="19"/>
    </row>
    <row r="14" spans="1:12" ht="13.15" x14ac:dyDescent="0.25">
      <c r="A14" s="22"/>
      <c r="B14" s="18"/>
      <c r="C14" s="18"/>
      <c r="D14" s="18"/>
      <c r="E14" s="18"/>
      <c r="F14" s="19"/>
      <c r="G14" s="22"/>
      <c r="H14" s="18"/>
      <c r="I14" s="18"/>
      <c r="J14" s="18"/>
      <c r="K14" s="18"/>
      <c r="L14" s="19"/>
    </row>
    <row r="15" spans="1:12" ht="13.15" x14ac:dyDescent="0.25">
      <c r="A15" s="15" t="s">
        <v>19</v>
      </c>
      <c r="B15" s="18"/>
      <c r="C15" s="18"/>
      <c r="D15" s="18"/>
      <c r="E15" s="57">
        <f>-Data!D20</f>
        <v>-88502.596641338227</v>
      </c>
      <c r="F15" s="19"/>
      <c r="G15" s="15" t="s">
        <v>19</v>
      </c>
      <c r="H15" s="18"/>
      <c r="I15" s="18"/>
      <c r="J15" s="18"/>
      <c r="K15" s="29">
        <v>0</v>
      </c>
      <c r="L15" s="19"/>
    </row>
    <row r="16" spans="1:12" ht="13.15" x14ac:dyDescent="0.25">
      <c r="A16" s="22"/>
      <c r="B16" s="18"/>
      <c r="C16" s="18"/>
      <c r="D16" s="18"/>
      <c r="E16" s="18"/>
      <c r="F16" s="19"/>
      <c r="G16" s="22"/>
      <c r="H16" s="18"/>
      <c r="I16" s="18"/>
      <c r="J16" s="18"/>
      <c r="K16" s="18"/>
      <c r="L16" s="19"/>
    </row>
    <row r="17" spans="1:12" ht="13.15" x14ac:dyDescent="0.25">
      <c r="A17" s="22" t="s">
        <v>20</v>
      </c>
      <c r="B17" s="18"/>
      <c r="C17" s="18"/>
      <c r="D17" s="18"/>
      <c r="E17" s="29">
        <f>+E15-E13</f>
        <v>-38739.582569553095</v>
      </c>
      <c r="F17" s="19"/>
      <c r="G17" s="22" t="s">
        <v>20</v>
      </c>
      <c r="H17" s="18"/>
      <c r="I17" s="18"/>
      <c r="J17" s="18"/>
      <c r="K17" s="29">
        <f>+K15-K13</f>
        <v>0</v>
      </c>
      <c r="L17" s="19"/>
    </row>
    <row r="18" spans="1:12" ht="13.15" x14ac:dyDescent="0.25">
      <c r="A18" s="22"/>
      <c r="B18" s="18"/>
      <c r="C18" s="18"/>
      <c r="D18" s="18"/>
      <c r="E18" s="18"/>
      <c r="F18" s="19"/>
      <c r="G18" s="22"/>
      <c r="H18" s="18"/>
      <c r="I18" s="18"/>
      <c r="J18" s="18"/>
      <c r="K18" s="18"/>
      <c r="L18" s="19"/>
    </row>
    <row r="19" spans="1:12" ht="13.15" x14ac:dyDescent="0.25">
      <c r="A19" s="31" t="s">
        <v>21</v>
      </c>
      <c r="B19" s="18"/>
      <c r="C19" s="18"/>
      <c r="D19" s="18"/>
      <c r="E19" s="29">
        <f>C13</f>
        <v>21060</v>
      </c>
      <c r="F19" s="19"/>
      <c r="G19" s="31" t="s">
        <v>21</v>
      </c>
      <c r="H19" s="18"/>
      <c r="I19" s="18"/>
      <c r="J19" s="18"/>
      <c r="K19" s="29">
        <f>+I13</f>
        <v>21060</v>
      </c>
      <c r="L19" s="19"/>
    </row>
    <row r="20" spans="1:12" ht="13.15" x14ac:dyDescent="0.25">
      <c r="A20" s="22"/>
      <c r="B20" s="18"/>
      <c r="C20" s="18"/>
      <c r="D20" s="18"/>
      <c r="E20" s="18"/>
      <c r="F20" s="19"/>
      <c r="G20" s="22"/>
      <c r="H20" s="18"/>
      <c r="I20" s="18"/>
      <c r="J20" s="18"/>
      <c r="K20" s="18"/>
      <c r="L20" s="19"/>
    </row>
    <row r="21" spans="1:12" ht="13.15" x14ac:dyDescent="0.25">
      <c r="A21" s="22" t="s">
        <v>22</v>
      </c>
      <c r="B21" s="18"/>
      <c r="C21" s="18"/>
      <c r="D21" s="18"/>
      <c r="E21" s="18"/>
      <c r="F21" s="34">
        <f>(E17/E19)</f>
        <v>-1.8394863518306312</v>
      </c>
      <c r="G21" s="22" t="s">
        <v>22</v>
      </c>
      <c r="H21" s="18"/>
      <c r="I21" s="18"/>
      <c r="J21" s="18"/>
      <c r="K21" s="18"/>
      <c r="L21" s="34">
        <f>(K17/K19)</f>
        <v>0</v>
      </c>
    </row>
    <row r="22" spans="1:12" ht="13.15" x14ac:dyDescent="0.25">
      <c r="A22" s="22"/>
      <c r="B22" s="18"/>
      <c r="C22" s="18"/>
      <c r="D22" s="18"/>
      <c r="E22" s="18"/>
      <c r="F22" s="34"/>
      <c r="G22" s="22"/>
      <c r="H22" s="18"/>
      <c r="I22" s="18"/>
      <c r="J22" s="18"/>
      <c r="K22" s="18"/>
      <c r="L22" s="34"/>
    </row>
    <row r="23" spans="1:12" ht="16.899999999999999" x14ac:dyDescent="0.45">
      <c r="A23" s="25" t="s">
        <v>23</v>
      </c>
      <c r="B23" s="26"/>
      <c r="C23" s="18"/>
      <c r="D23" s="18"/>
      <c r="E23" s="56">
        <f>E15</f>
        <v>-88502.596641338227</v>
      </c>
      <c r="F23" s="34"/>
      <c r="G23" s="25" t="s">
        <v>13</v>
      </c>
      <c r="H23" s="26"/>
      <c r="I23" s="18"/>
      <c r="J23" s="18"/>
      <c r="K23" s="36">
        <f>-Data!J26</f>
        <v>-66350.685429046847</v>
      </c>
      <c r="L23" s="34"/>
    </row>
    <row r="24" spans="1:12" ht="13.15" x14ac:dyDescent="0.25">
      <c r="A24" s="22" t="s">
        <v>21</v>
      </c>
      <c r="B24" s="18"/>
      <c r="C24" s="18"/>
      <c r="D24" s="18"/>
      <c r="E24" s="37">
        <f>E19</f>
        <v>21060</v>
      </c>
      <c r="F24" s="34"/>
      <c r="G24" s="22" t="s">
        <v>21</v>
      </c>
      <c r="H24" s="18"/>
      <c r="I24" s="18"/>
      <c r="J24" s="18"/>
      <c r="K24" s="29">
        <f>K19</f>
        <v>21060</v>
      </c>
      <c r="L24" s="34"/>
    </row>
    <row r="25" spans="1:12" ht="15" x14ac:dyDescent="0.4">
      <c r="A25" s="22" t="s">
        <v>24</v>
      </c>
      <c r="B25" s="18"/>
      <c r="C25" s="18"/>
      <c r="D25" s="18"/>
      <c r="E25" s="18"/>
      <c r="F25" s="38">
        <f>(E23/E24)</f>
        <v>-4.2024024995887101</v>
      </c>
      <c r="G25" s="22" t="s">
        <v>24</v>
      </c>
      <c r="H25" s="18"/>
      <c r="I25" s="18"/>
      <c r="J25" s="18"/>
      <c r="K25" s="18"/>
      <c r="L25" s="38">
        <f>(K23/K24)</f>
        <v>-3.1505548636774381</v>
      </c>
    </row>
    <row r="26" spans="1:12" ht="13.15" x14ac:dyDescent="0.25">
      <c r="A26" s="22"/>
      <c r="B26" s="18"/>
      <c r="C26" s="18"/>
      <c r="D26" s="18"/>
      <c r="E26" s="18"/>
      <c r="F26" s="34"/>
      <c r="G26" s="22"/>
      <c r="H26" s="18"/>
      <c r="I26" s="18"/>
      <c r="J26" s="18"/>
      <c r="K26" s="18"/>
      <c r="L26" s="34"/>
    </row>
    <row r="27" spans="1:12" ht="16.899999999999999" thickBot="1" x14ac:dyDescent="0.45">
      <c r="A27" s="15" t="s">
        <v>25</v>
      </c>
      <c r="B27" s="16"/>
      <c r="C27" s="18"/>
      <c r="D27" s="18"/>
      <c r="E27" s="18"/>
      <c r="F27" s="39">
        <f>+F25+F21</f>
        <v>-6.0418888514193414</v>
      </c>
      <c r="G27" s="15" t="s">
        <v>25</v>
      </c>
      <c r="H27" s="16"/>
      <c r="I27" s="18"/>
      <c r="J27" s="18"/>
      <c r="K27" s="18"/>
      <c r="L27" s="39">
        <f>+L25+L21</f>
        <v>-3.1505548636774381</v>
      </c>
    </row>
    <row r="28" spans="1:12" ht="17.45" thickTop="1" thickBot="1" x14ac:dyDescent="0.45">
      <c r="A28" s="28" t="s">
        <v>26</v>
      </c>
      <c r="B28" s="18"/>
      <c r="C28" s="18"/>
      <c r="D28" s="18"/>
      <c r="E28" s="18"/>
      <c r="F28" s="39"/>
      <c r="G28" s="28" t="s">
        <v>26</v>
      </c>
      <c r="H28" s="18"/>
      <c r="I28" s="18"/>
      <c r="J28" s="18"/>
      <c r="K28" s="18"/>
      <c r="L28" s="40">
        <v>0</v>
      </c>
    </row>
    <row r="29" spans="1:12" ht="17.45" thickTop="1" thickBot="1" x14ac:dyDescent="0.45">
      <c r="A29" s="22"/>
      <c r="B29" s="18"/>
      <c r="C29" s="18"/>
      <c r="D29" s="18"/>
      <c r="E29" s="18"/>
      <c r="F29" s="39"/>
      <c r="G29" s="22"/>
      <c r="H29" s="18"/>
      <c r="I29" s="18"/>
      <c r="J29" s="18"/>
      <c r="K29" s="41"/>
      <c r="L29" s="42"/>
    </row>
    <row r="30" spans="1:12" ht="17.45" thickTop="1" thickBot="1" x14ac:dyDescent="0.45">
      <c r="A30" s="28" t="s">
        <v>27</v>
      </c>
      <c r="B30" s="18"/>
      <c r="C30" s="18"/>
      <c r="D30" s="18"/>
      <c r="E30" s="18"/>
      <c r="F30" s="39">
        <f>SUM(F27:F29)</f>
        <v>-6.0418888514193414</v>
      </c>
      <c r="G30" s="28" t="s">
        <v>27</v>
      </c>
      <c r="H30" s="18"/>
      <c r="I30" s="18"/>
      <c r="J30" s="18"/>
      <c r="K30" s="18"/>
      <c r="L30" s="43">
        <f>SUM(L27:L29)</f>
        <v>-3.1505548636774381</v>
      </c>
    </row>
    <row r="31" spans="1:12" ht="13.9" thickTop="1" x14ac:dyDescent="0.25">
      <c r="A31" s="22"/>
      <c r="B31" s="18"/>
      <c r="C31" s="18"/>
      <c r="D31" s="18"/>
      <c r="E31" s="44"/>
      <c r="F31" s="19"/>
      <c r="G31" s="22"/>
      <c r="H31" s="18"/>
      <c r="I31" s="18"/>
      <c r="J31" s="18"/>
      <c r="K31" s="41"/>
      <c r="L31" s="45"/>
    </row>
    <row r="32" spans="1:12" ht="13.15" x14ac:dyDescent="0.25">
      <c r="A32" s="22"/>
      <c r="B32" s="18"/>
      <c r="C32" s="18"/>
      <c r="D32" s="18"/>
      <c r="E32" s="18"/>
      <c r="F32" s="19"/>
      <c r="G32" s="22"/>
      <c r="H32" s="18"/>
      <c r="I32" s="18"/>
      <c r="J32" s="18"/>
      <c r="K32" s="18"/>
      <c r="L32" s="19"/>
    </row>
    <row r="33" spans="1:12" ht="19.899999999999999" x14ac:dyDescent="0.5">
      <c r="A33" s="77" t="s">
        <v>28</v>
      </c>
      <c r="B33" s="78"/>
      <c r="C33" s="78"/>
      <c r="D33" s="78"/>
      <c r="E33" s="78"/>
      <c r="F33" s="79"/>
      <c r="G33" s="77" t="s">
        <v>28</v>
      </c>
      <c r="H33" s="78"/>
      <c r="I33" s="78"/>
      <c r="J33" s="78"/>
      <c r="K33" s="78"/>
      <c r="L33" s="79"/>
    </row>
    <row r="34" spans="1:12" ht="13.15" x14ac:dyDescent="0.25">
      <c r="A34" s="22"/>
      <c r="B34" s="18"/>
      <c r="C34" s="18"/>
      <c r="D34" s="18"/>
      <c r="E34" s="18"/>
      <c r="F34" s="19"/>
      <c r="G34" s="22"/>
      <c r="H34" s="18"/>
      <c r="I34" s="18"/>
      <c r="J34" s="18"/>
      <c r="K34" s="18"/>
      <c r="L34" s="19"/>
    </row>
    <row r="35" spans="1:12" ht="13.15" x14ac:dyDescent="0.25">
      <c r="A35" s="22"/>
      <c r="B35" s="18"/>
      <c r="C35" s="23"/>
      <c r="D35" s="23" t="s">
        <v>8</v>
      </c>
      <c r="E35" s="23" t="s">
        <v>9</v>
      </c>
      <c r="F35" s="19"/>
      <c r="G35" s="22"/>
      <c r="H35" s="18"/>
      <c r="I35" s="23"/>
      <c r="J35" s="23" t="s">
        <v>8</v>
      </c>
      <c r="K35" s="23" t="s">
        <v>9</v>
      </c>
      <c r="L35" s="19"/>
    </row>
    <row r="36" spans="1:12" ht="13.15" x14ac:dyDescent="0.25">
      <c r="A36" s="22"/>
      <c r="B36" s="18"/>
      <c r="C36" s="46" t="s">
        <v>29</v>
      </c>
      <c r="D36" s="46" t="s">
        <v>11</v>
      </c>
      <c r="E36" s="46" t="s">
        <v>12</v>
      </c>
      <c r="F36" s="19"/>
      <c r="G36" s="22"/>
      <c r="H36" s="18"/>
      <c r="I36" s="46" t="s">
        <v>29</v>
      </c>
      <c r="J36" s="46" t="s">
        <v>11</v>
      </c>
      <c r="K36" s="46" t="s">
        <v>12</v>
      </c>
      <c r="L36" s="19"/>
    </row>
    <row r="37" spans="1:12" ht="16.899999999999999" x14ac:dyDescent="0.45">
      <c r="A37" s="25" t="str">
        <f>A10</f>
        <v>Projected Revenue October 2018-September 2019</v>
      </c>
      <c r="B37" s="26"/>
      <c r="C37" s="27"/>
      <c r="D37" s="27"/>
      <c r="E37" s="27"/>
      <c r="F37" s="19"/>
      <c r="G37" s="25" t="str">
        <f>G10</f>
        <v>Projected Revenue October 2017-September 2018</v>
      </c>
      <c r="H37" s="26"/>
      <c r="I37" s="27"/>
      <c r="J37" s="27"/>
      <c r="K37" s="27"/>
      <c r="L37" s="19"/>
    </row>
    <row r="38" spans="1:12" ht="13.15" x14ac:dyDescent="0.25">
      <c r="A38" s="22" t="str">
        <f>A11</f>
        <v>Jul-Sep projected value without adjustment factor</v>
      </c>
      <c r="B38" s="32"/>
      <c r="C38" s="29"/>
      <c r="D38" s="30">
        <f>J39</f>
        <v>0</v>
      </c>
      <c r="E38" s="29">
        <f>C38*D38</f>
        <v>0</v>
      </c>
      <c r="F38" s="19"/>
      <c r="G38" s="22" t="str">
        <f>G11</f>
        <v>Aug-Sep projected value without adjustment factor</v>
      </c>
      <c r="H38" s="32"/>
      <c r="I38" s="29"/>
      <c r="J38" s="30"/>
      <c r="K38" s="29">
        <f>I38*J38</f>
        <v>0</v>
      </c>
      <c r="L38" s="19"/>
    </row>
    <row r="39" spans="1:12" ht="15" x14ac:dyDescent="0.4">
      <c r="A39" s="31" t="str">
        <f>A12</f>
        <v>Oct-Jun projected value without adjustment factor</v>
      </c>
      <c r="B39" s="32"/>
      <c r="C39" s="33"/>
      <c r="D39" s="30" t="e">
        <f>L52</f>
        <v>#DIV/0!</v>
      </c>
      <c r="E39" s="33" t="e">
        <f>C39*D39</f>
        <v>#DIV/0!</v>
      </c>
      <c r="F39" s="19"/>
      <c r="G39" s="31" t="str">
        <f>G12</f>
        <v>Oct-Sep projected value without adjustment factor</v>
      </c>
      <c r="H39" s="32"/>
      <c r="I39" s="33"/>
      <c r="J39" s="30"/>
      <c r="K39" s="33">
        <f>I39*J39</f>
        <v>0</v>
      </c>
      <c r="L39" s="19"/>
    </row>
    <row r="40" spans="1:12" ht="13.15" x14ac:dyDescent="0.25">
      <c r="A40" s="22" t="s">
        <v>9</v>
      </c>
      <c r="B40" s="18"/>
      <c r="C40" s="29">
        <f>SUM(C38:C39)</f>
        <v>0</v>
      </c>
      <c r="D40" s="18"/>
      <c r="E40" s="29" t="e">
        <f>+E39+E38</f>
        <v>#DIV/0!</v>
      </c>
      <c r="F40" s="19"/>
      <c r="G40" s="22" t="s">
        <v>9</v>
      </c>
      <c r="H40" s="18"/>
      <c r="I40" s="29">
        <f>SUM(I38:I39)</f>
        <v>0</v>
      </c>
      <c r="J40" s="18"/>
      <c r="K40" s="29">
        <f>+K39+K38</f>
        <v>0</v>
      </c>
      <c r="L40" s="19"/>
    </row>
    <row r="41" spans="1:12" ht="13.15" x14ac:dyDescent="0.25">
      <c r="A41" s="22"/>
      <c r="B41" s="18"/>
      <c r="C41" s="18"/>
      <c r="D41" s="18"/>
      <c r="E41" s="18"/>
      <c r="F41" s="19"/>
      <c r="G41" s="22"/>
      <c r="H41" s="18"/>
      <c r="I41" s="18"/>
      <c r="J41" s="18"/>
      <c r="K41" s="18"/>
      <c r="L41" s="19"/>
    </row>
    <row r="42" spans="1:12" ht="13.15" x14ac:dyDescent="0.25">
      <c r="A42" s="22" t="s">
        <v>30</v>
      </c>
      <c r="B42" s="18"/>
      <c r="C42" s="18"/>
      <c r="D42" s="18"/>
      <c r="E42" s="29"/>
      <c r="F42" s="19"/>
      <c r="G42" s="22" t="s">
        <v>30</v>
      </c>
      <c r="H42" s="18"/>
      <c r="I42" s="18"/>
      <c r="J42" s="18"/>
      <c r="K42" s="29"/>
      <c r="L42" s="19"/>
    </row>
    <row r="43" spans="1:12" ht="13.15" x14ac:dyDescent="0.25">
      <c r="A43" s="22"/>
      <c r="B43" s="18"/>
      <c r="C43" s="18"/>
      <c r="D43" s="18"/>
      <c r="E43" s="18"/>
      <c r="F43" s="19"/>
      <c r="G43" s="22"/>
      <c r="H43" s="18"/>
      <c r="I43" s="18"/>
      <c r="J43" s="18"/>
      <c r="K43" s="18"/>
      <c r="L43" s="19"/>
    </row>
    <row r="44" spans="1:12" ht="13.15" x14ac:dyDescent="0.25">
      <c r="A44" s="22" t="s">
        <v>20</v>
      </c>
      <c r="B44" s="18"/>
      <c r="C44" s="18"/>
      <c r="D44" s="18"/>
      <c r="E44" s="29" t="e">
        <f>E42-E40</f>
        <v>#DIV/0!</v>
      </c>
      <c r="F44" s="19"/>
      <c r="G44" s="22" t="s">
        <v>20</v>
      </c>
      <c r="H44" s="18"/>
      <c r="I44" s="18"/>
      <c r="J44" s="18"/>
      <c r="K44" s="29">
        <f>K42-K40</f>
        <v>0</v>
      </c>
      <c r="L44" s="19"/>
    </row>
    <row r="45" spans="1:12" ht="13.15" x14ac:dyDescent="0.25">
      <c r="A45" s="22"/>
      <c r="B45" s="18"/>
      <c r="C45" s="18"/>
      <c r="D45" s="18"/>
      <c r="E45" s="18"/>
      <c r="F45" s="19"/>
      <c r="G45" s="22"/>
      <c r="H45" s="18"/>
      <c r="I45" s="18"/>
      <c r="J45" s="18"/>
      <c r="K45" s="18"/>
      <c r="L45" s="19"/>
    </row>
    <row r="46" spans="1:12" ht="13.15" x14ac:dyDescent="0.25">
      <c r="A46" s="22" t="s">
        <v>21</v>
      </c>
      <c r="B46" s="18"/>
      <c r="C46" s="18"/>
      <c r="D46" s="18"/>
      <c r="E46" s="47">
        <f>C40/10*12</f>
        <v>0</v>
      </c>
      <c r="F46" s="19"/>
      <c r="G46" s="22" t="s">
        <v>21</v>
      </c>
      <c r="H46" s="18"/>
      <c r="I46" s="18"/>
      <c r="J46" s="18"/>
      <c r="K46" s="29">
        <f>+I40</f>
        <v>0</v>
      </c>
      <c r="L46" s="19"/>
    </row>
    <row r="47" spans="1:12" ht="13.15" x14ac:dyDescent="0.25">
      <c r="A47" s="22"/>
      <c r="B47" s="18"/>
      <c r="C47" s="18"/>
      <c r="D47" s="18"/>
      <c r="E47" s="18"/>
      <c r="F47" s="19"/>
      <c r="G47" s="22"/>
      <c r="H47" s="18"/>
      <c r="I47" s="18"/>
      <c r="J47" s="18"/>
      <c r="K47" s="18"/>
      <c r="L47" s="19"/>
    </row>
    <row r="48" spans="1:12" ht="13.15" x14ac:dyDescent="0.25">
      <c r="A48" s="22" t="s">
        <v>22</v>
      </c>
      <c r="B48" s="18"/>
      <c r="C48" s="18"/>
      <c r="D48" s="18"/>
      <c r="E48" s="18"/>
      <c r="F48" s="48" t="e">
        <f>(E44/E46)</f>
        <v>#DIV/0!</v>
      </c>
      <c r="G48" s="22" t="s">
        <v>22</v>
      </c>
      <c r="H48" s="18"/>
      <c r="I48" s="18"/>
      <c r="J48" s="18"/>
      <c r="K48" s="18"/>
      <c r="L48" s="48" t="e">
        <f>(K44/K46)</f>
        <v>#DIV/0!</v>
      </c>
    </row>
    <row r="49" spans="1:12" ht="13.15" x14ac:dyDescent="0.25">
      <c r="A49" s="22"/>
      <c r="B49" s="18"/>
      <c r="C49" s="18"/>
      <c r="D49" s="18"/>
      <c r="E49" s="29"/>
      <c r="F49" s="19"/>
      <c r="G49" s="22"/>
      <c r="H49" s="18"/>
      <c r="I49" s="18"/>
      <c r="J49" s="18"/>
      <c r="K49" s="29"/>
      <c r="L49" s="19"/>
    </row>
    <row r="50" spans="1:12" ht="16.899999999999999" x14ac:dyDescent="0.45">
      <c r="A50" s="25" t="str">
        <f>A23</f>
        <v>Projected Revenue October 2019-September 2020</v>
      </c>
      <c r="B50" s="26"/>
      <c r="C50" s="18"/>
      <c r="D50" s="18"/>
      <c r="E50" s="35">
        <f>E42</f>
        <v>0</v>
      </c>
      <c r="F50" s="19"/>
      <c r="G50" s="25" t="str">
        <f>G23</f>
        <v>Projected Revenue October 2018-September 2019</v>
      </c>
      <c r="H50" s="26"/>
      <c r="I50" s="18"/>
      <c r="J50" s="18"/>
      <c r="K50" s="35">
        <f>+K42</f>
        <v>0</v>
      </c>
      <c r="L50" s="19"/>
    </row>
    <row r="51" spans="1:12" x14ac:dyDescent="0.2">
      <c r="A51" s="22" t="s">
        <v>21</v>
      </c>
      <c r="B51" s="18"/>
      <c r="C51" s="18"/>
      <c r="D51" s="18"/>
      <c r="E51" s="29">
        <f>C40</f>
        <v>0</v>
      </c>
      <c r="F51" s="19"/>
      <c r="G51" s="22" t="s">
        <v>21</v>
      </c>
      <c r="H51" s="18"/>
      <c r="I51" s="18"/>
      <c r="J51" s="18"/>
      <c r="K51" s="29">
        <f>K46</f>
        <v>0</v>
      </c>
      <c r="L51" s="19"/>
    </row>
    <row r="52" spans="1:12" ht="15" x14ac:dyDescent="0.35">
      <c r="A52" s="22" t="s">
        <v>24</v>
      </c>
      <c r="B52" s="18"/>
      <c r="C52" s="18"/>
      <c r="D52" s="18"/>
      <c r="E52" s="18"/>
      <c r="F52" s="38" t="e">
        <f>(E50/E51)/0.5*0.72395</f>
        <v>#DIV/0!</v>
      </c>
      <c r="G52" s="22" t="s">
        <v>24</v>
      </c>
      <c r="H52" s="18"/>
      <c r="I52" s="18"/>
      <c r="J52" s="18"/>
      <c r="K52" s="18"/>
      <c r="L52" s="38" t="e">
        <f>(K50/K51)</f>
        <v>#DIV/0!</v>
      </c>
    </row>
    <row r="53" spans="1:12" x14ac:dyDescent="0.2">
      <c r="A53" s="22"/>
      <c r="B53" s="18"/>
      <c r="C53" s="18"/>
      <c r="D53" s="18"/>
      <c r="E53" s="18"/>
      <c r="F53" s="19"/>
      <c r="G53" s="22"/>
      <c r="H53" s="18"/>
      <c r="I53" s="18"/>
      <c r="J53" s="18"/>
      <c r="K53" s="18"/>
      <c r="L53" s="19"/>
    </row>
    <row r="54" spans="1:12" ht="18.75" thickBot="1" x14ac:dyDescent="0.4">
      <c r="A54" s="15" t="s">
        <v>31</v>
      </c>
      <c r="B54" s="16"/>
      <c r="C54" s="18"/>
      <c r="D54" s="18"/>
      <c r="E54" s="18"/>
      <c r="F54" s="39" t="e">
        <f>+F52+F48</f>
        <v>#DIV/0!</v>
      </c>
      <c r="G54" s="15" t="s">
        <v>31</v>
      </c>
      <c r="H54" s="16"/>
      <c r="I54" s="18"/>
      <c r="J54" s="18"/>
      <c r="K54" s="18"/>
      <c r="L54" s="39" t="e">
        <f>+L52+L48</f>
        <v>#DIV/0!</v>
      </c>
    </row>
    <row r="55" spans="1:12" ht="18.75" thickTop="1" x14ac:dyDescent="0.35">
      <c r="A55" s="28" t="s">
        <v>26</v>
      </c>
      <c r="B55" s="16"/>
      <c r="C55" s="18"/>
      <c r="D55" s="18"/>
      <c r="E55" s="18"/>
      <c r="F55" s="49"/>
      <c r="G55" s="28" t="s">
        <v>26</v>
      </c>
      <c r="H55" s="16"/>
      <c r="I55" s="18"/>
      <c r="J55" s="41"/>
      <c r="K55" s="18"/>
      <c r="L55" s="49">
        <v>0</v>
      </c>
    </row>
    <row r="56" spans="1:12" x14ac:dyDescent="0.2">
      <c r="A56" s="22"/>
      <c r="B56" s="18"/>
      <c r="C56" s="18"/>
      <c r="D56" s="18"/>
      <c r="E56" s="18"/>
      <c r="F56" s="19"/>
      <c r="G56" s="22"/>
      <c r="H56" s="18"/>
      <c r="I56" s="18"/>
      <c r="J56" s="18"/>
      <c r="K56" s="18"/>
      <c r="L56" s="19"/>
    </row>
    <row r="57" spans="1:12" ht="18.75" thickBot="1" x14ac:dyDescent="0.4">
      <c r="A57" s="50" t="s">
        <v>27</v>
      </c>
      <c r="B57" s="52"/>
      <c r="C57" s="52"/>
      <c r="D57" s="52"/>
      <c r="E57" s="52"/>
      <c r="F57" s="53" t="e">
        <f>SUM(F54:F56)</f>
        <v>#DIV/0!</v>
      </c>
      <c r="G57" s="50" t="s">
        <v>27</v>
      </c>
      <c r="H57" s="51"/>
      <c r="I57" s="51"/>
      <c r="J57" s="54"/>
      <c r="K57" s="51"/>
      <c r="L57" s="53" t="e">
        <f>SUM(L54:L56)</f>
        <v>#DIV/0!</v>
      </c>
    </row>
  </sheetData>
  <mergeCells count="6">
    <mergeCell ref="A33:F33"/>
    <mergeCell ref="G33:L33"/>
    <mergeCell ref="A6:F6"/>
    <mergeCell ref="G6:L6"/>
    <mergeCell ref="B4:E4"/>
    <mergeCell ref="H4:K4"/>
  </mergeCells>
  <pageMargins left="0.92" right="0.25" top="0.45" bottom="0.37" header="0.3" footer="0.3"/>
  <pageSetup scale="92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5" x14ac:dyDescent="0.25"/>
  <cols>
    <col min="2" max="2" width="10.5703125" bestFit="1" customWidth="1"/>
    <col min="4" max="4" width="14.28515625" customWidth="1"/>
    <col min="6" max="6" width="12" customWidth="1"/>
    <col min="7" max="7" width="14.5703125" customWidth="1"/>
    <col min="8" max="8" width="12.7109375" customWidth="1"/>
    <col min="10" max="10" width="10.5703125" bestFit="1" customWidth="1"/>
  </cols>
  <sheetData>
    <row r="1" spans="1:10" x14ac:dyDescent="0.25">
      <c r="A1" s="64" t="s">
        <v>32</v>
      </c>
    </row>
    <row r="2" spans="1:10" x14ac:dyDescent="0.25">
      <c r="A2" t="s">
        <v>33</v>
      </c>
      <c r="F2" t="s">
        <v>34</v>
      </c>
    </row>
    <row r="4" spans="1:10" ht="30" x14ac:dyDescent="0.25">
      <c r="A4" s="1"/>
      <c r="B4" s="65" t="s">
        <v>35</v>
      </c>
      <c r="C4" s="66" t="s">
        <v>36</v>
      </c>
      <c r="D4" s="66" t="s">
        <v>37</v>
      </c>
      <c r="G4" t="s">
        <v>38</v>
      </c>
      <c r="H4" s="2" t="s">
        <v>39</v>
      </c>
    </row>
    <row r="5" spans="1:10" x14ac:dyDescent="0.25">
      <c r="A5" s="60">
        <v>43282</v>
      </c>
      <c r="B5" s="63">
        <v>1755</v>
      </c>
      <c r="C5" s="71">
        <v>86</v>
      </c>
      <c r="D5" s="72">
        <f>C5*E5</f>
        <v>9271.66</v>
      </c>
      <c r="E5" s="70">
        <v>107.81</v>
      </c>
      <c r="F5" s="1">
        <v>43298</v>
      </c>
      <c r="G5">
        <v>79.2</v>
      </c>
      <c r="H5">
        <v>325.56</v>
      </c>
      <c r="I5" s="70">
        <f>H5/G5</f>
        <v>4.1106060606060604</v>
      </c>
    </row>
    <row r="6" spans="1:10" x14ac:dyDescent="0.25">
      <c r="A6" s="60">
        <v>43313</v>
      </c>
      <c r="B6" s="63">
        <v>1755</v>
      </c>
      <c r="C6" s="63">
        <v>98</v>
      </c>
      <c r="D6" s="69">
        <v>10609</v>
      </c>
      <c r="E6" s="70">
        <f t="shared" ref="E6:E16" si="0">D6/C6</f>
        <v>108.25510204081633</v>
      </c>
      <c r="F6" s="1">
        <v>43329</v>
      </c>
      <c r="G6">
        <v>100.09</v>
      </c>
      <c r="H6">
        <v>1762.1</v>
      </c>
      <c r="I6" s="70">
        <f t="shared" ref="I6:I17" si="1">H6/G6</f>
        <v>17.605155360175839</v>
      </c>
    </row>
    <row r="7" spans="1:10" x14ac:dyDescent="0.25">
      <c r="A7" s="60">
        <v>43344</v>
      </c>
      <c r="B7" s="63">
        <v>1755</v>
      </c>
      <c r="C7" s="63">
        <v>82</v>
      </c>
      <c r="D7" s="69">
        <v>8809</v>
      </c>
      <c r="E7" s="70">
        <f t="shared" si="0"/>
        <v>107.42682926829268</v>
      </c>
      <c r="F7" s="1">
        <v>43360</v>
      </c>
      <c r="G7">
        <v>80.06</v>
      </c>
      <c r="H7">
        <v>3452.21</v>
      </c>
      <c r="I7" s="70">
        <f t="shared" si="1"/>
        <v>43.120284786410188</v>
      </c>
    </row>
    <row r="8" spans="1:10" x14ac:dyDescent="0.25">
      <c r="A8" s="60">
        <v>43374</v>
      </c>
      <c r="B8" s="63">
        <v>1755</v>
      </c>
      <c r="C8" s="63">
        <v>94</v>
      </c>
      <c r="D8" s="69">
        <v>10116</v>
      </c>
      <c r="E8" s="70">
        <f t="shared" si="0"/>
        <v>107.61702127659575</v>
      </c>
      <c r="F8" s="1">
        <v>43390</v>
      </c>
      <c r="G8">
        <v>89.07</v>
      </c>
      <c r="H8">
        <v>7495.26</v>
      </c>
      <c r="I8" s="70">
        <f t="shared" si="1"/>
        <v>84.150218928932304</v>
      </c>
    </row>
    <row r="9" spans="1:10" x14ac:dyDescent="0.25">
      <c r="A9" s="60">
        <v>43405</v>
      </c>
      <c r="B9" s="63">
        <v>1755</v>
      </c>
      <c r="C9" s="63">
        <v>100</v>
      </c>
      <c r="D9" s="69">
        <v>10640</v>
      </c>
      <c r="E9" s="70">
        <f t="shared" si="0"/>
        <v>106.4</v>
      </c>
      <c r="F9" s="1">
        <v>43421</v>
      </c>
      <c r="G9">
        <v>102.65</v>
      </c>
      <c r="H9">
        <v>8104.27</v>
      </c>
      <c r="I9" s="70">
        <f t="shared" si="1"/>
        <v>78.950511446663413</v>
      </c>
    </row>
    <row r="10" spans="1:10" x14ac:dyDescent="0.25">
      <c r="A10" s="60">
        <v>43435</v>
      </c>
      <c r="B10" s="63">
        <v>1755</v>
      </c>
      <c r="C10" s="63">
        <v>95</v>
      </c>
      <c r="D10" s="69">
        <v>10274</v>
      </c>
      <c r="E10" s="70">
        <f t="shared" si="0"/>
        <v>108.14736842105263</v>
      </c>
      <c r="F10" s="1">
        <v>43451</v>
      </c>
      <c r="G10">
        <v>97.97</v>
      </c>
      <c r="H10">
        <v>7749.51</v>
      </c>
      <c r="I10" s="70">
        <f t="shared" si="1"/>
        <v>79.100847198121883</v>
      </c>
    </row>
    <row r="11" spans="1:10" x14ac:dyDescent="0.25">
      <c r="A11" s="60">
        <v>43466</v>
      </c>
      <c r="B11" s="63">
        <v>1755</v>
      </c>
      <c r="C11" s="63">
        <v>108</v>
      </c>
      <c r="D11" s="69">
        <v>11867</v>
      </c>
      <c r="E11" s="70">
        <f t="shared" si="0"/>
        <v>109.87962962962963</v>
      </c>
      <c r="I11" s="70"/>
    </row>
    <row r="12" spans="1:10" x14ac:dyDescent="0.25">
      <c r="A12" s="60">
        <v>43497</v>
      </c>
      <c r="B12" s="63">
        <v>1755</v>
      </c>
      <c r="C12" s="75">
        <v>77</v>
      </c>
      <c r="D12" s="76">
        <v>9077.4</v>
      </c>
      <c r="E12" s="76">
        <f t="shared" si="0"/>
        <v>117.88831168831169</v>
      </c>
      <c r="F12" s="1">
        <v>43118</v>
      </c>
      <c r="G12">
        <v>105.18</v>
      </c>
      <c r="H12">
        <v>8835.19</v>
      </c>
      <c r="I12" s="70">
        <f t="shared" si="1"/>
        <v>84.000665525765356</v>
      </c>
    </row>
    <row r="13" spans="1:10" x14ac:dyDescent="0.25">
      <c r="A13" s="60">
        <v>43525</v>
      </c>
      <c r="B13" s="63">
        <v>1755</v>
      </c>
      <c r="C13" s="63">
        <v>86</v>
      </c>
      <c r="D13" s="69">
        <v>10507</v>
      </c>
      <c r="E13" s="70">
        <f t="shared" si="0"/>
        <v>122.17441860465117</v>
      </c>
      <c r="F13" s="1">
        <v>43149</v>
      </c>
      <c r="G13">
        <v>78.42</v>
      </c>
      <c r="H13">
        <v>7264.04</v>
      </c>
      <c r="I13" s="70">
        <f t="shared" si="1"/>
        <v>92.629941341494515</v>
      </c>
    </row>
    <row r="14" spans="1:10" x14ac:dyDescent="0.25">
      <c r="A14" s="60">
        <v>43556</v>
      </c>
      <c r="B14" s="63">
        <v>1755</v>
      </c>
      <c r="C14" s="63">
        <v>87</v>
      </c>
      <c r="D14" s="69">
        <v>11237</v>
      </c>
      <c r="E14" s="70">
        <f t="shared" si="0"/>
        <v>129.16091954022988</v>
      </c>
      <c r="F14" s="1">
        <v>43177</v>
      </c>
      <c r="G14">
        <v>86.18</v>
      </c>
      <c r="H14">
        <v>8852.43</v>
      </c>
      <c r="I14" s="70">
        <f t="shared" si="1"/>
        <v>102.72023671385472</v>
      </c>
    </row>
    <row r="15" spans="1:10" x14ac:dyDescent="0.25">
      <c r="A15" s="60">
        <v>43586</v>
      </c>
      <c r="B15" s="63">
        <v>1755</v>
      </c>
      <c r="C15" s="63">
        <v>96</v>
      </c>
      <c r="D15" s="69">
        <v>12777</v>
      </c>
      <c r="E15" s="70">
        <f t="shared" si="0"/>
        <v>133.09375</v>
      </c>
      <c r="F15" s="1">
        <v>43208</v>
      </c>
      <c r="G15">
        <v>82.1</v>
      </c>
      <c r="H15">
        <v>8710.91</v>
      </c>
      <c r="I15" s="70">
        <f t="shared" si="1"/>
        <v>106.1012180267966</v>
      </c>
    </row>
    <row r="16" spans="1:10" x14ac:dyDescent="0.25">
      <c r="A16" s="60">
        <v>43617</v>
      </c>
      <c r="B16" s="63">
        <v>1755</v>
      </c>
      <c r="C16" s="63">
        <v>82</v>
      </c>
      <c r="D16" s="72">
        <f>C16*E15</f>
        <v>10913.6875</v>
      </c>
      <c r="E16" s="70">
        <f t="shared" si="0"/>
        <v>133.09375</v>
      </c>
      <c r="F16" s="1">
        <v>43238</v>
      </c>
      <c r="G16">
        <v>93.15</v>
      </c>
      <c r="H16">
        <v>10594.01</v>
      </c>
      <c r="I16" s="70">
        <f t="shared" si="1"/>
        <v>113.73064949006978</v>
      </c>
      <c r="J16" t="s">
        <v>40</v>
      </c>
    </row>
    <row r="17" spans="1:10" x14ac:dyDescent="0.25">
      <c r="F17" s="1">
        <v>43269</v>
      </c>
      <c r="G17" s="3">
        <v>90.19</v>
      </c>
      <c r="H17" s="3">
        <v>9790.25</v>
      </c>
      <c r="I17" s="70">
        <f t="shared" si="1"/>
        <v>108.55139150681894</v>
      </c>
      <c r="J17" t="s">
        <v>41</v>
      </c>
    </row>
    <row r="18" spans="1:10" ht="15.75" thickBot="1" x14ac:dyDescent="0.3">
      <c r="A18" t="s">
        <v>9</v>
      </c>
      <c r="B18" s="61">
        <f>SUM(B5:B16)</f>
        <v>21060</v>
      </c>
      <c r="C18">
        <f>SUM(C5:C16)</f>
        <v>1091</v>
      </c>
      <c r="D18" s="67">
        <f>SUM(D5:D16)</f>
        <v>126098.7475</v>
      </c>
      <c r="E18" s="68">
        <f>D18/C18</f>
        <v>115.58088680109991</v>
      </c>
      <c r="G18">
        <f>SUM(G12:G17)</f>
        <v>535.22</v>
      </c>
      <c r="H18" s="59">
        <f>SUM(H12:H17)</f>
        <v>54046.83</v>
      </c>
      <c r="J18" s="4">
        <f>H18/G18</f>
        <v>100.9805874219947</v>
      </c>
    </row>
    <row r="19" spans="1:10" ht="15.75" thickTop="1" x14ac:dyDescent="0.25">
      <c r="C19" s="58">
        <f>I24</f>
        <v>-325.27999999999997</v>
      </c>
      <c r="G19">
        <f>SUM(G5:G17)</f>
        <v>1084.26</v>
      </c>
      <c r="H19" s="62">
        <f>SUM(H5:H17)</f>
        <v>82935.740000000005</v>
      </c>
    </row>
    <row r="20" spans="1:10" x14ac:dyDescent="0.25">
      <c r="C20">
        <f>SUM(C18:C19)</f>
        <v>765.72</v>
      </c>
      <c r="D20" s="73">
        <f>C20*E20</f>
        <v>88502.596641338227</v>
      </c>
      <c r="E20" s="68">
        <f>E18</f>
        <v>115.58088680109991</v>
      </c>
      <c r="F20" t="s">
        <v>42</v>
      </c>
      <c r="G20" s="5"/>
      <c r="J20" s="6">
        <f>6491.99/478.77</f>
        <v>13.559725964450571</v>
      </c>
    </row>
    <row r="21" spans="1:10" x14ac:dyDescent="0.25">
      <c r="F21" t="s">
        <v>43</v>
      </c>
      <c r="J21" s="7">
        <f>J18-J20</f>
        <v>87.420861457544135</v>
      </c>
    </row>
    <row r="23" spans="1:10" x14ac:dyDescent="0.25">
      <c r="F23" t="s">
        <v>44</v>
      </c>
      <c r="I23">
        <v>1084.26</v>
      </c>
    </row>
    <row r="24" spans="1:10" x14ac:dyDescent="0.25">
      <c r="F24" t="s">
        <v>45</v>
      </c>
      <c r="I24" s="74">
        <f>-325.28</f>
        <v>-325.27999999999997</v>
      </c>
    </row>
    <row r="25" spans="1:10" x14ac:dyDescent="0.25">
      <c r="F25" t="s">
        <v>46</v>
      </c>
      <c r="I25">
        <f>SUM(I23:I24)</f>
        <v>758.98</v>
      </c>
    </row>
    <row r="26" spans="1:10" ht="15.75" thickBot="1" x14ac:dyDescent="0.3">
      <c r="A26" s="1"/>
      <c r="F26" t="s">
        <v>47</v>
      </c>
      <c r="J26" s="8">
        <f>J21*I25</f>
        <v>66350.685429046847</v>
      </c>
    </row>
    <row r="27" spans="1:10" ht="16.5" thickTop="1" thickBot="1" x14ac:dyDescent="0.3">
      <c r="A27" s="1"/>
      <c r="F27" t="s">
        <v>48</v>
      </c>
      <c r="J27" s="9">
        <f>J26/12</f>
        <v>5529.2237857539039</v>
      </c>
    </row>
    <row r="28" spans="1:10" ht="15.75" thickTop="1" x14ac:dyDescent="0.25">
      <c r="A28" s="1"/>
      <c r="F28" t="s">
        <v>49</v>
      </c>
      <c r="J28" s="63">
        <v>1755</v>
      </c>
    </row>
    <row r="29" spans="1:10" x14ac:dyDescent="0.25">
      <c r="A29" s="1"/>
      <c r="F29" t="s">
        <v>50</v>
      </c>
      <c r="J29" s="5">
        <f>J27/J28</f>
        <v>3.1505548636774381</v>
      </c>
    </row>
    <row r="30" spans="1:10" x14ac:dyDescent="0.25">
      <c r="A30" s="1"/>
    </row>
    <row r="31" spans="1:10" x14ac:dyDescent="0.25">
      <c r="A31" s="1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07E02729923EB4DA686355D5A1526DD" ma:contentTypeVersion="48" ma:contentTypeDescription="" ma:contentTypeScope="" ma:versionID="3e92790436074b377032bd7ee19f58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2019-08-22T07:00:00+00:00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DISPOSAL, INC.</CaseCompanyNames>
    <Nickname xmlns="http://schemas.microsoft.com/sharepoint/v3" xsi:nil="true"/>
    <DocketNumber xmlns="dc463f71-b30c-4ab2-9473-d307f9d35888">190701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14C233C-A87B-45BF-BDBD-362370A80754}"/>
</file>

<file path=customXml/itemProps2.xml><?xml version="1.0" encoding="utf-8"?>
<ds:datastoreItem xmlns:ds="http://schemas.openxmlformats.org/officeDocument/2006/customXml" ds:itemID="{C1B1A1B1-8A13-4F76-817A-D8E79E89732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171E2EC-73DA-4DDD-AD48-8FCB6D42187A}">
  <ds:schemaRefs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7B34D27-3D65-4821-8BC6-10AB9A17E87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24315DF-EE32-4FD4-8CCC-197FA35A8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</dc:creator>
  <cp:keywords/>
  <dc:description/>
  <cp:lastModifiedBy>Young, Mike (UTC)</cp:lastModifiedBy>
  <cp:revision/>
  <dcterms:created xsi:type="dcterms:W3CDTF">2018-08-17T22:00:24Z</dcterms:created>
  <dcterms:modified xsi:type="dcterms:W3CDTF">2019-08-21T22:55:17Z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ocset_NoMedatataSyncRequired">
    <vt:lpwstr>False</vt:lpwstr>
  </property>
  <property fmtid="{D5CDD505-2E9C-101B-9397-08002B2CF9AE}" pid="3" name="ContentTypeId">
    <vt:lpwstr>0x0101006E56B4D1795A2E4DB2F0B01679ED314A00207E02729923EB4DA686355D5A1526DD</vt:lpwstr>
  </property>
  <property fmtid="{D5CDD505-2E9C-101B-9397-08002B2CF9AE}" pid="4" name="IsEFSEC">
    <vt:bool>false</vt:bool>
  </property>
</Properties>
</file>