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120"/>
  </bookViews>
  <sheets>
    <sheet name="Table 1" sheetId="2" r:id="rId1"/>
    <sheet name="Table 2" sheetId="1" r:id="rId2"/>
    <sheet name="Table 3" sheetId="4" r:id="rId3"/>
    <sheet name="NPC Comparison" sheetId="7" r:id="rId4"/>
  </sheets>
  <externalReferences>
    <externalReference r:id="rId5"/>
  </externalReferences>
  <definedNames>
    <definedName name="OFPC_Date">[1]VDOC!$O$4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7" l="1"/>
  <c r="R7" i="7"/>
  <c r="Z7" i="7" s="1"/>
  <c r="P7" i="7"/>
  <c r="X7" i="7" s="1"/>
  <c r="N7" i="7"/>
  <c r="V7" i="7" s="1"/>
  <c r="L7" i="7"/>
  <c r="T7" i="7" s="1"/>
  <c r="V12" i="7" l="1"/>
  <c r="V14" i="7"/>
  <c r="F17" i="7"/>
  <c r="V13" i="7"/>
  <c r="V10" i="7"/>
  <c r="V17" i="7" l="1"/>
  <c r="P14" i="7" l="1"/>
  <c r="R14" i="7" s="1"/>
  <c r="T14" i="7" l="1"/>
  <c r="X14" i="7" s="1"/>
  <c r="Z14" i="7" s="1"/>
  <c r="H14" i="7"/>
  <c r="J14" i="7" s="1"/>
  <c r="P13" i="7" l="1"/>
  <c r="R13" i="7" s="1"/>
  <c r="H15" i="7" l="1"/>
  <c r="J15" i="7" s="1"/>
  <c r="H13" i="7" l="1"/>
  <c r="J13" i="7" s="1"/>
  <c r="T13" i="7"/>
  <c r="X13" i="7" s="1"/>
  <c r="Z13" i="7" s="1"/>
  <c r="P15" i="7" l="1"/>
  <c r="R15" i="7" s="1"/>
  <c r="P12" i="7" l="1"/>
  <c r="R12" i="7" s="1"/>
  <c r="T12" i="7" l="1"/>
  <c r="X12" i="7" s="1"/>
  <c r="Z12" i="7" s="1"/>
  <c r="H12" i="7"/>
  <c r="J12" i="7" s="1"/>
  <c r="G15" i="4" l="1"/>
  <c r="G17" i="4" s="1"/>
  <c r="T10" i="7" l="1"/>
  <c r="X10" i="7" s="1"/>
  <c r="Z10" i="7" s="1"/>
  <c r="H10" i="7"/>
  <c r="J10" i="7" s="1"/>
  <c r="D17" i="7"/>
  <c r="P10" i="7" l="1"/>
  <c r="R10" i="7" s="1"/>
  <c r="L17" i="7"/>
  <c r="P17" i="7" s="1"/>
  <c r="R17" i="7" s="1"/>
  <c r="H17" i="7"/>
  <c r="J17" i="7" s="1"/>
  <c r="T17" i="7" l="1"/>
  <c r="X17" i="7" s="1"/>
  <c r="Z17" i="7" s="1"/>
  <c r="F10" i="2" l="1"/>
  <c r="D8" i="1" l="1"/>
  <c r="D9" i="1" l="1"/>
  <c r="D10" i="1" s="1"/>
  <c r="D12" i="1" s="1"/>
  <c r="F23" i="2"/>
</calcChain>
</file>

<file path=xl/sharedStrings.xml><?xml version="1.0" encoding="utf-8"?>
<sst xmlns="http://schemas.openxmlformats.org/spreadsheetml/2006/main" count="77" uniqueCount="54">
  <si>
    <t>Table 2</t>
  </si>
  <si>
    <t>Balancing Account Activity</t>
  </si>
  <si>
    <t>Interest</t>
  </si>
  <si>
    <t>Deferred Balancing Account</t>
  </si>
  <si>
    <t>Washington Customers</t>
  </si>
  <si>
    <t>Washington Sales (MWh)</t>
  </si>
  <si>
    <t>Requested PCAM Recovery</t>
  </si>
  <si>
    <t>* Calculated monthly</t>
  </si>
  <si>
    <t>Table 1</t>
  </si>
  <si>
    <t>Summary of PCAM Account Balance</t>
  </si>
  <si>
    <t>Table 3</t>
  </si>
  <si>
    <t>Net Power Cost Reconciliation ($millions)</t>
  </si>
  <si>
    <t>TOTAL</t>
  </si>
  <si>
    <t>Base NPC</t>
  </si>
  <si>
    <t>Increase/(Decrease) to NPC:</t>
  </si>
  <si>
    <t>Wholesale Sales Revenue</t>
  </si>
  <si>
    <t>Purchased Power Expense</t>
  </si>
  <si>
    <t>Coal Fuel Expense</t>
  </si>
  <si>
    <t>Natural Gas Expense</t>
  </si>
  <si>
    <t>Total Increase/(Decrease)</t>
  </si>
  <si>
    <t>Actual PCAM Costs ($/MWh)</t>
  </si>
  <si>
    <t>Base PCAM Costs ($/MWh)</t>
  </si>
  <si>
    <t>$/MWh PCAM Cost Differential</t>
  </si>
  <si>
    <t>Total PCAM Differential*</t>
  </si>
  <si>
    <t>Total Deferrable ABOVE Deadband</t>
  </si>
  <si>
    <t>Total Deferrable BELOW Deadband</t>
  </si>
  <si>
    <t>Washington Deferral after Sharing</t>
  </si>
  <si>
    <t>PacifiCorp</t>
  </si>
  <si>
    <t xml:space="preserve">Net Power Cost Comparison </t>
  </si>
  <si>
    <t>$</t>
  </si>
  <si>
    <t>GWh</t>
  </si>
  <si>
    <t>$ / MWH</t>
  </si>
  <si>
    <t>∆</t>
  </si>
  <si>
    <t>%</t>
  </si>
  <si>
    <t>Special Sales For Resale</t>
  </si>
  <si>
    <t>Purchased Power &amp; Net Interchange</t>
  </si>
  <si>
    <t>Coal</t>
  </si>
  <si>
    <t>Gas</t>
  </si>
  <si>
    <t>Other</t>
  </si>
  <si>
    <t>-</t>
  </si>
  <si>
    <t>NPC (Net System Load)</t>
  </si>
  <si>
    <t>=</t>
  </si>
  <si>
    <t>Wheeling and Other Expense</t>
  </si>
  <si>
    <t>Calendar Year 2017 PCAM Deferral</t>
  </si>
  <si>
    <t>Interest Accrued through December 31, 2017</t>
  </si>
  <si>
    <t>Activity Through December 31, 2017</t>
  </si>
  <si>
    <t>December 31, 2017 Balance</t>
  </si>
  <si>
    <t>Adjusted Actual NPC</t>
  </si>
  <si>
    <t>Adjusted Actual NPC   |  2015 GRC</t>
  </si>
  <si>
    <t>WA PCAM Deferral Period (January - December 2017)</t>
  </si>
  <si>
    <t>Actual NPC</t>
  </si>
  <si>
    <t>2017 PCAM Deferral</t>
  </si>
  <si>
    <t>Beginning Deferral Balance (Note 1)</t>
  </si>
  <si>
    <t>Note 1: The January 1, 2017 beginning balance is pending commission approval in Docket UE-170717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</si>
</sst>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\ #,##0.00_);_(&quot;$&quot;* \(#,##0.00\);_(&quot;$&quot;* &quot;-&quot;??_);_(@_)"/>
    <numFmt numFmtId="167" formatCode="_(&quot;$&quot;\ #,##0_);_(&quot;$&quot;* \(#,##0\);_(&quot;$&quot;* &quot;-&quot;_);_(@_)"/>
    <numFmt numFmtId="168" formatCode="###,000"/>
    <numFmt numFmtId="169" formatCode="_(* #,##0_);[Red]_(* \(#,##0\);_(* &quot;-&quot;_);_(@_)"/>
    <numFmt numFmtId="170" formatCode="_([$$-409]* #,##0_);_([$$-409]* \(#,##0\);_([$$-409]* &quot;-&quot;??_);_(@_)"/>
    <numFmt numFmtId="171" formatCode="_(* #,##0.0_);[Red]_(* \(#,##0.0\);_(* &quot;-&quot;_);_(@_)"/>
    <numFmt numFmtId="172" formatCode="0.0%"/>
    <numFmt numFmtId="173" formatCode="#,##0_);\(#,##0\);&quot;-     &quot;"/>
    <numFmt numFmtId="174" formatCode="#,##0.00_);\(#,##0.00\);&quot;-     &quot;"/>
    <numFmt numFmtId="175" formatCode="#,##0_);[Red]\(#,##0\);&quot;-     &quot;"/>
    <numFmt numFmtId="176" formatCode="_(* #,##0.00_);[Red]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8"/>
      <color theme="1"/>
      <name val="Courier New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" fillId="3" borderId="3" applyNumberFormat="0" applyAlignment="0" applyProtection="0">
      <alignment horizontal="left" vertical="center" indent="1"/>
    </xf>
    <xf numFmtId="168" fontId="4" fillId="0" borderId="4" applyNumberFormat="0" applyProtection="0">
      <alignment horizontal="right" vertical="center"/>
    </xf>
    <xf numFmtId="168" fontId="3" fillId="0" borderId="5" applyNumberFormat="0" applyProtection="0">
      <alignment horizontal="right" vertical="center"/>
    </xf>
    <xf numFmtId="0" fontId="5" fillId="4" borderId="5" applyNumberFormat="0" applyAlignment="0" applyProtection="0">
      <alignment horizontal="left" vertical="center" indent="1"/>
    </xf>
    <xf numFmtId="0" fontId="5" fillId="5" borderId="5" applyNumberFormat="0" applyAlignment="0" applyProtection="0">
      <alignment horizontal="left" vertical="center" indent="1"/>
    </xf>
    <xf numFmtId="168" fontId="4" fillId="6" borderId="4" applyNumberFormat="0" applyBorder="0" applyProtection="0">
      <alignment horizontal="right" vertical="center"/>
    </xf>
    <xf numFmtId="0" fontId="5" fillId="4" borderId="5" applyNumberFormat="0" applyAlignment="0" applyProtection="0">
      <alignment horizontal="left" vertical="center" indent="1"/>
    </xf>
    <xf numFmtId="168" fontId="3" fillId="5" borderId="5" applyNumberFormat="0" applyProtection="0">
      <alignment horizontal="right" vertical="center"/>
    </xf>
    <xf numFmtId="168" fontId="3" fillId="6" borderId="5" applyNumberFormat="0" applyBorder="0" applyProtection="0">
      <alignment horizontal="right" vertical="center"/>
    </xf>
    <xf numFmtId="168" fontId="6" fillId="7" borderId="6" applyNumberFormat="0" applyBorder="0" applyAlignment="0" applyProtection="0">
      <alignment horizontal="right" vertical="center" indent="1"/>
    </xf>
    <xf numFmtId="168" fontId="7" fillId="8" borderId="6" applyNumberFormat="0" applyBorder="0" applyAlignment="0" applyProtection="0">
      <alignment horizontal="right" vertical="center" indent="1"/>
    </xf>
    <xf numFmtId="168" fontId="7" fillId="9" borderId="6" applyNumberFormat="0" applyBorder="0" applyAlignment="0" applyProtection="0">
      <alignment horizontal="right" vertical="center" indent="1"/>
    </xf>
    <xf numFmtId="168" fontId="8" fillId="10" borderId="6" applyNumberFormat="0" applyBorder="0" applyAlignment="0" applyProtection="0">
      <alignment horizontal="right" vertical="center" indent="1"/>
    </xf>
    <xf numFmtId="168" fontId="8" fillId="11" borderId="6" applyNumberFormat="0" applyBorder="0" applyAlignment="0" applyProtection="0">
      <alignment horizontal="right" vertical="center" indent="1"/>
    </xf>
    <xf numFmtId="168" fontId="8" fillId="12" borderId="6" applyNumberFormat="0" applyBorder="0" applyAlignment="0" applyProtection="0">
      <alignment horizontal="right" vertical="center" indent="1"/>
    </xf>
    <xf numFmtId="168" fontId="9" fillId="13" borderId="6" applyNumberFormat="0" applyBorder="0" applyAlignment="0" applyProtection="0">
      <alignment horizontal="right" vertical="center" indent="1"/>
    </xf>
    <xf numFmtId="168" fontId="9" fillId="14" borderId="6" applyNumberFormat="0" applyBorder="0" applyAlignment="0" applyProtection="0">
      <alignment horizontal="right" vertical="center" indent="1"/>
    </xf>
    <xf numFmtId="168" fontId="9" fillId="15" borderId="6" applyNumberFormat="0" applyBorder="0" applyAlignment="0" applyProtection="0">
      <alignment horizontal="right" vertical="center" indent="1"/>
    </xf>
    <xf numFmtId="0" fontId="10" fillId="0" borderId="3" applyNumberFormat="0" applyFont="0" applyFill="0" applyAlignment="0" applyProtection="0"/>
    <xf numFmtId="168" fontId="4" fillId="16" borderId="3" applyNumberFormat="0" applyAlignment="0" applyProtection="0">
      <alignment horizontal="left" vertical="center" indent="1"/>
    </xf>
    <xf numFmtId="0" fontId="3" fillId="3" borderId="5" applyNumberFormat="0" applyAlignment="0" applyProtection="0">
      <alignment horizontal="left" vertical="center" indent="1"/>
    </xf>
    <xf numFmtId="0" fontId="5" fillId="17" borderId="3" applyNumberFormat="0" applyAlignment="0" applyProtection="0">
      <alignment horizontal="left" vertical="center" indent="1"/>
    </xf>
    <xf numFmtId="0" fontId="5" fillId="18" borderId="3" applyNumberFormat="0" applyAlignment="0" applyProtection="0">
      <alignment horizontal="left" vertical="center" indent="1"/>
    </xf>
    <xf numFmtId="0" fontId="5" fillId="19" borderId="3" applyNumberFormat="0" applyAlignment="0" applyProtection="0">
      <alignment horizontal="left" vertical="center" indent="1"/>
    </xf>
    <xf numFmtId="0" fontId="5" fillId="6" borderId="3" applyNumberFormat="0" applyAlignment="0" applyProtection="0">
      <alignment horizontal="left" vertical="center" indent="1"/>
    </xf>
    <xf numFmtId="0" fontId="5" fillId="5" borderId="5" applyNumberFormat="0" applyAlignment="0" applyProtection="0">
      <alignment horizontal="left" vertical="center" indent="1"/>
    </xf>
    <xf numFmtId="0" fontId="11" fillId="0" borderId="7" applyNumberFormat="0" applyFill="0" applyBorder="0" applyAlignment="0" applyProtection="0"/>
    <xf numFmtId="0" fontId="12" fillId="0" borderId="7" applyBorder="0" applyAlignment="0" applyProtection="0"/>
    <xf numFmtId="0" fontId="11" fillId="4" borderId="5" applyNumberFormat="0" applyAlignment="0" applyProtection="0">
      <alignment horizontal="left" vertical="center" indent="1"/>
    </xf>
    <xf numFmtId="0" fontId="11" fillId="4" borderId="5" applyNumberFormat="0" applyAlignment="0" applyProtection="0">
      <alignment horizontal="left" vertical="center" indent="1"/>
    </xf>
    <xf numFmtId="0" fontId="11" fillId="5" borderId="5" applyNumberFormat="0" applyAlignment="0" applyProtection="0">
      <alignment horizontal="left" vertical="center" indent="1"/>
    </xf>
    <xf numFmtId="168" fontId="13" fillId="5" borderId="5" applyNumberFormat="0" applyProtection="0">
      <alignment horizontal="right" vertical="center"/>
    </xf>
    <xf numFmtId="168" fontId="14" fillId="6" borderId="4" applyNumberFormat="0" applyBorder="0" applyProtection="0">
      <alignment horizontal="right" vertical="center"/>
    </xf>
    <xf numFmtId="168" fontId="13" fillId="6" borderId="5" applyNumberFormat="0" applyBorder="0" applyProtection="0">
      <alignment horizontal="right" vertical="center"/>
    </xf>
    <xf numFmtId="169" fontId="2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03">
    <xf numFmtId="0" fontId="0" fillId="0" borderId="0" xfId="0"/>
    <xf numFmtId="0" fontId="16" fillId="0" borderId="0" xfId="0" applyFont="1"/>
    <xf numFmtId="0" fontId="16" fillId="0" borderId="0" xfId="0" applyFont="1" applyBorder="1"/>
    <xf numFmtId="0" fontId="18" fillId="2" borderId="10" xfId="3" applyFont="1" applyFill="1" applyBorder="1"/>
    <xf numFmtId="0" fontId="18" fillId="2" borderId="14" xfId="3" applyFont="1" applyFill="1" applyBorder="1"/>
    <xf numFmtId="0" fontId="18" fillId="2" borderId="11" xfId="3" applyFont="1" applyFill="1" applyBorder="1"/>
    <xf numFmtId="0" fontId="18" fillId="2" borderId="15" xfId="3" applyFont="1" applyFill="1" applyBorder="1"/>
    <xf numFmtId="0" fontId="19" fillId="2" borderId="0" xfId="3" applyFont="1" applyFill="1" applyBorder="1"/>
    <xf numFmtId="0" fontId="18" fillId="2" borderId="0" xfId="3" applyFont="1" applyFill="1" applyBorder="1"/>
    <xf numFmtId="0" fontId="18" fillId="2" borderId="16" xfId="3" applyFont="1" applyFill="1" applyBorder="1"/>
    <xf numFmtId="0" fontId="20" fillId="2" borderId="0" xfId="3" applyFont="1" applyFill="1" applyBorder="1"/>
    <xf numFmtId="0" fontId="16" fillId="2" borderId="0" xfId="0" applyFont="1" applyFill="1" applyBorder="1"/>
    <xf numFmtId="166" fontId="18" fillId="2" borderId="0" xfId="4" applyNumberFormat="1" applyFont="1" applyFill="1" applyBorder="1" applyAlignment="1">
      <alignment horizontal="right" vertical="center"/>
    </xf>
    <xf numFmtId="166" fontId="18" fillId="2" borderId="1" xfId="4" applyNumberFormat="1" applyFont="1" applyFill="1" applyBorder="1" applyAlignment="1">
      <alignment horizontal="right" vertical="center"/>
    </xf>
    <xf numFmtId="166" fontId="20" fillId="2" borderId="0" xfId="4" applyNumberFormat="1" applyFont="1" applyFill="1" applyBorder="1" applyAlignment="1">
      <alignment horizontal="right" vertical="center"/>
    </xf>
    <xf numFmtId="165" fontId="18" fillId="2" borderId="0" xfId="1" applyNumberFormat="1" applyFont="1" applyFill="1" applyBorder="1"/>
    <xf numFmtId="167" fontId="18" fillId="2" borderId="0" xfId="3" applyNumberFormat="1" applyFont="1" applyFill="1" applyBorder="1"/>
    <xf numFmtId="42" fontId="20" fillId="2" borderId="0" xfId="3" applyNumberFormat="1" applyFont="1" applyFill="1" applyBorder="1"/>
    <xf numFmtId="167" fontId="20" fillId="2" borderId="2" xfId="3" applyNumberFormat="1" applyFont="1" applyFill="1" applyBorder="1"/>
    <xf numFmtId="0" fontId="21" fillId="2" borderId="0" xfId="3" applyFont="1" applyFill="1" applyBorder="1"/>
    <xf numFmtId="0" fontId="18" fillId="2" borderId="13" xfId="3" applyFont="1" applyFill="1" applyBorder="1"/>
    <xf numFmtId="0" fontId="18" fillId="2" borderId="1" xfId="3" applyFont="1" applyFill="1" applyBorder="1"/>
    <xf numFmtId="0" fontId="18" fillId="2" borderId="12" xfId="3" applyFont="1" applyFill="1" applyBorder="1"/>
    <xf numFmtId="0" fontId="16" fillId="0" borderId="0" xfId="44" applyFont="1"/>
    <xf numFmtId="1" fontId="20" fillId="0" borderId="0" xfId="44" applyNumberFormat="1" applyFont="1"/>
    <xf numFmtId="1" fontId="20" fillId="0" borderId="0" xfId="44" applyNumberFormat="1" applyFont="1" applyAlignment="1">
      <alignment horizontal="center"/>
    </xf>
    <xf numFmtId="1" fontId="20" fillId="0" borderId="1" xfId="44" applyNumberFormat="1" applyFont="1" applyFill="1" applyBorder="1" applyAlignment="1">
      <alignment horizontal="centerContinuous" vertical="center" wrapText="1"/>
    </xf>
    <xf numFmtId="0" fontId="16" fillId="0" borderId="1" xfId="44" applyFont="1" applyFill="1" applyBorder="1" applyAlignment="1">
      <alignment horizontal="centerContinuous" vertical="center" wrapText="1"/>
    </xf>
    <xf numFmtId="1" fontId="20" fillId="0" borderId="2" xfId="44" applyNumberFormat="1" applyFont="1" applyBorder="1" applyAlignment="1">
      <alignment horizontal="center"/>
    </xf>
    <xf numFmtId="1" fontId="20" fillId="0" borderId="0" xfId="44" applyNumberFormat="1" applyFont="1" applyBorder="1" applyAlignment="1">
      <alignment horizontal="center"/>
    </xf>
    <xf numFmtId="0" fontId="17" fillId="0" borderId="0" xfId="44" applyFont="1"/>
    <xf numFmtId="0" fontId="20" fillId="0" borderId="0" xfId="44" applyNumberFormat="1" applyFont="1"/>
    <xf numFmtId="1" fontId="18" fillId="0" borderId="0" xfId="44" applyNumberFormat="1" applyFont="1"/>
    <xf numFmtId="1" fontId="18" fillId="0" borderId="0" xfId="44" applyNumberFormat="1" applyFont="1" applyBorder="1" applyAlignment="1">
      <alignment horizontal="center"/>
    </xf>
    <xf numFmtId="0" fontId="16" fillId="0" borderId="0" xfId="44" applyFont="1" applyBorder="1"/>
    <xf numFmtId="1" fontId="18" fillId="0" borderId="0" xfId="44" applyNumberFormat="1" applyFont="1" applyBorder="1"/>
    <xf numFmtId="1" fontId="18" fillId="0" borderId="0" xfId="44" applyNumberFormat="1" applyFont="1" applyAlignment="1">
      <alignment horizontal="left" indent="1"/>
    </xf>
    <xf numFmtId="173" fontId="18" fillId="0" borderId="0" xfId="44" applyNumberFormat="1" applyFont="1" applyFill="1" applyBorder="1"/>
    <xf numFmtId="172" fontId="18" fillId="0" borderId="0" xfId="45" applyNumberFormat="1" applyFont="1" applyFill="1" applyBorder="1"/>
    <xf numFmtId="174" fontId="18" fillId="0" borderId="0" xfId="44" applyNumberFormat="1" applyFont="1" applyFill="1" applyBorder="1"/>
    <xf numFmtId="174" fontId="18" fillId="0" borderId="0" xfId="44" applyNumberFormat="1" applyFont="1" applyBorder="1" applyAlignment="1">
      <alignment horizontal="center"/>
    </xf>
    <xf numFmtId="174" fontId="20" fillId="0" borderId="0" xfId="46" applyNumberFormat="1" applyFont="1"/>
    <xf numFmtId="174" fontId="20" fillId="0" borderId="0" xfId="44" applyNumberFormat="1" applyFont="1" applyFill="1" applyBorder="1"/>
    <xf numFmtId="1" fontId="18" fillId="0" borderId="0" xfId="44" applyNumberFormat="1" applyFont="1" applyBorder="1" applyAlignment="1">
      <alignment horizontal="left" indent="1"/>
    </xf>
    <xf numFmtId="172" fontId="18" fillId="0" borderId="0" xfId="44" applyNumberFormat="1" applyFont="1" applyFill="1" applyBorder="1"/>
    <xf numFmtId="172" fontId="16" fillId="0" borderId="0" xfId="44" applyNumberFormat="1" applyFont="1" applyBorder="1"/>
    <xf numFmtId="175" fontId="18" fillId="0" borderId="0" xfId="44" applyNumberFormat="1" applyFont="1" applyFill="1" applyAlignment="1">
      <alignment horizontal="fill"/>
    </xf>
    <xf numFmtId="176" fontId="20" fillId="0" borderId="0" xfId="46" applyNumberFormat="1" applyFont="1"/>
    <xf numFmtId="173" fontId="20" fillId="0" borderId="0" xfId="44" applyNumberFormat="1" applyFont="1" applyFill="1" applyBorder="1"/>
    <xf numFmtId="43" fontId="18" fillId="0" borderId="0" xfId="1" applyFont="1" applyFill="1" applyAlignment="1">
      <alignment horizontal="fill"/>
    </xf>
    <xf numFmtId="10" fontId="18" fillId="0" borderId="0" xfId="40" applyNumberFormat="1" applyFont="1" applyFill="1" applyAlignment="1">
      <alignment horizontal="left"/>
    </xf>
    <xf numFmtId="175" fontId="16" fillId="0" borderId="0" xfId="44" applyNumberFormat="1" applyFont="1"/>
    <xf numFmtId="169" fontId="18" fillId="0" borderId="10" xfId="39" applyFont="1" applyFill="1" applyBorder="1"/>
    <xf numFmtId="169" fontId="18" fillId="0" borderId="14" xfId="39" applyFont="1" applyFill="1" applyBorder="1"/>
    <xf numFmtId="169" fontId="22" fillId="0" borderId="14" xfId="39" applyFont="1" applyFill="1" applyBorder="1" applyAlignment="1">
      <alignment horizontal="centerContinuous" vertical="center"/>
    </xf>
    <xf numFmtId="169" fontId="22" fillId="0" borderId="11" xfId="39" applyFont="1" applyFill="1" applyBorder="1" applyAlignment="1">
      <alignment horizontal="centerContinuous" vertical="center"/>
    </xf>
    <xf numFmtId="169" fontId="18" fillId="0" borderId="15" xfId="39" applyFont="1" applyFill="1" applyBorder="1"/>
    <xf numFmtId="169" fontId="18" fillId="0" borderId="0" xfId="39" applyFont="1" applyFill="1" applyBorder="1"/>
    <xf numFmtId="169" fontId="22" fillId="0" borderId="0" xfId="39" applyFont="1" applyFill="1" applyBorder="1" applyAlignment="1">
      <alignment horizontal="centerContinuous" vertical="center"/>
    </xf>
    <xf numFmtId="169" fontId="23" fillId="0" borderId="0" xfId="39" applyFont="1" applyFill="1" applyBorder="1" applyAlignment="1">
      <alignment horizontal="right" vertical="center"/>
    </xf>
    <xf numFmtId="169" fontId="22" fillId="0" borderId="1" xfId="39" applyFont="1" applyFill="1" applyBorder="1" applyAlignment="1">
      <alignment horizontal="centerContinuous" vertical="center"/>
    </xf>
    <xf numFmtId="169" fontId="23" fillId="0" borderId="16" xfId="39" applyFont="1" applyFill="1" applyBorder="1" applyAlignment="1">
      <alignment horizontal="right" vertical="center"/>
    </xf>
    <xf numFmtId="169" fontId="20" fillId="0" borderId="15" xfId="39" applyFont="1" applyFill="1" applyBorder="1"/>
    <xf numFmtId="169" fontId="20" fillId="0" borderId="0" xfId="39" applyFont="1" applyFill="1" applyBorder="1"/>
    <xf numFmtId="169" fontId="22" fillId="0" borderId="0" xfId="39" applyFont="1" applyFill="1" applyBorder="1" applyAlignment="1">
      <alignment horizontal="left" vertical="center"/>
    </xf>
    <xf numFmtId="169" fontId="23" fillId="0" borderId="0" xfId="39" applyNumberFormat="1" applyFont="1" applyFill="1" applyBorder="1" applyAlignment="1">
      <alignment horizontal="right" vertical="center"/>
    </xf>
    <xf numFmtId="170" fontId="22" fillId="0" borderId="0" xfId="39" applyNumberFormat="1" applyFont="1" applyFill="1" applyBorder="1" applyAlignment="1">
      <alignment horizontal="right" vertical="center"/>
    </xf>
    <xf numFmtId="169" fontId="23" fillId="0" borderId="0" xfId="39" applyFont="1" applyFill="1" applyBorder="1" applyAlignment="1">
      <alignment horizontal="left" vertical="center"/>
    </xf>
    <xf numFmtId="169" fontId="23" fillId="0" borderId="0" xfId="39" applyFont="1" applyFill="1" applyBorder="1" applyAlignment="1">
      <alignment horizontal="left" vertical="center" indent="1"/>
    </xf>
    <xf numFmtId="170" fontId="22" fillId="0" borderId="8" xfId="39" applyNumberFormat="1" applyFont="1" applyFill="1" applyBorder="1" applyAlignment="1">
      <alignment horizontal="right" vertical="center"/>
    </xf>
    <xf numFmtId="169" fontId="20" fillId="0" borderId="15" xfId="39" applyFont="1" applyFill="1" applyBorder="1" applyAlignment="1">
      <alignment horizontal="center"/>
    </xf>
    <xf numFmtId="169" fontId="20" fillId="0" borderId="0" xfId="39" applyFont="1" applyFill="1" applyBorder="1" applyAlignment="1">
      <alignment horizontal="center"/>
    </xf>
    <xf numFmtId="169" fontId="22" fillId="0" borderId="0" xfId="39" applyFont="1" applyFill="1" applyBorder="1" applyAlignment="1">
      <alignment horizontal="left"/>
    </xf>
    <xf numFmtId="169" fontId="23" fillId="0" borderId="0" xfId="39" applyFont="1" applyFill="1" applyBorder="1" applyAlignment="1">
      <alignment horizontal="right"/>
    </xf>
    <xf numFmtId="170" fontId="22" fillId="0" borderId="9" xfId="39" applyNumberFormat="1" applyFont="1" applyFill="1" applyBorder="1" applyAlignment="1">
      <alignment horizontal="right" vertical="center"/>
    </xf>
    <xf numFmtId="169" fontId="18" fillId="0" borderId="13" xfId="39" applyFont="1" applyFill="1" applyBorder="1" applyAlignment="1">
      <alignment horizontal="center"/>
    </xf>
    <xf numFmtId="169" fontId="18" fillId="0" borderId="1" xfId="39" applyFont="1" applyFill="1" applyBorder="1" applyAlignment="1">
      <alignment horizontal="center"/>
    </xf>
    <xf numFmtId="169" fontId="18" fillId="0" borderId="1" xfId="39" applyFont="1" applyFill="1" applyBorder="1"/>
    <xf numFmtId="171" fontId="18" fillId="0" borderId="1" xfId="39" applyNumberFormat="1" applyFont="1" applyFill="1" applyBorder="1"/>
    <xf numFmtId="169" fontId="18" fillId="0" borderId="12" xfId="39" applyFont="1" applyFill="1" applyBorder="1"/>
    <xf numFmtId="0" fontId="16" fillId="0" borderId="10" xfId="0" applyFont="1" applyBorder="1"/>
    <xf numFmtId="0" fontId="16" fillId="0" borderId="14" xfId="0" applyFont="1" applyBorder="1"/>
    <xf numFmtId="0" fontId="17" fillId="0" borderId="14" xfId="0" applyFont="1" applyBorder="1" applyAlignment="1">
      <alignment horizontal="center" wrapText="1"/>
    </xf>
    <xf numFmtId="0" fontId="16" fillId="0" borderId="11" xfId="0" applyFont="1" applyBorder="1"/>
    <xf numFmtId="0" fontId="16" fillId="0" borderId="15" xfId="0" applyFont="1" applyBorder="1"/>
    <xf numFmtId="0" fontId="17" fillId="0" borderId="0" xfId="0" applyFont="1" applyBorder="1"/>
    <xf numFmtId="0" fontId="16" fillId="0" borderId="16" xfId="0" applyFont="1" applyBorder="1"/>
    <xf numFmtId="164" fontId="16" fillId="0" borderId="0" xfId="2" applyNumberFormat="1" applyFont="1" applyBorder="1"/>
    <xf numFmtId="165" fontId="16" fillId="0" borderId="0" xfId="1" applyNumberFormat="1" applyFont="1" applyBorder="1"/>
    <xf numFmtId="164" fontId="17" fillId="0" borderId="14" xfId="2" applyNumberFormat="1" applyFont="1" applyBorder="1"/>
    <xf numFmtId="164" fontId="17" fillId="0" borderId="9" xfId="2" applyNumberFormat="1" applyFont="1" applyBorder="1"/>
    <xf numFmtId="172" fontId="20" fillId="0" borderId="0" xfId="45" applyNumberFormat="1" applyFont="1" applyFill="1" applyBorder="1"/>
    <xf numFmtId="41" fontId="20" fillId="0" borderId="0" xfId="44" applyNumberFormat="1" applyFont="1" applyBorder="1" applyAlignment="1">
      <alignment horizontal="center"/>
    </xf>
    <xf numFmtId="174" fontId="20" fillId="0" borderId="0" xfId="44" applyNumberFormat="1" applyFont="1" applyBorder="1" applyAlignment="1">
      <alignment horizontal="center"/>
    </xf>
    <xf numFmtId="164" fontId="17" fillId="0" borderId="0" xfId="2" applyNumberFormat="1" applyFont="1" applyBorder="1"/>
    <xf numFmtId="0" fontId="17" fillId="0" borderId="0" xfId="0" applyFont="1" applyBorder="1" applyAlignment="1">
      <alignment horizontal="center"/>
    </xf>
    <xf numFmtId="0" fontId="16" fillId="0" borderId="15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12" xfId="0" applyFont="1" applyBorder="1" applyAlignment="1">
      <alignment horizontal="left" vertical="top" wrapText="1"/>
    </xf>
    <xf numFmtId="169" fontId="22" fillId="0" borderId="0" xfId="39" applyFont="1" applyFill="1" applyBorder="1" applyAlignment="1">
      <alignment horizontal="center" vertical="center"/>
    </xf>
  </cellXfs>
  <cellStyles count="47">
    <cellStyle name="Comma" xfId="1" builtinId="3"/>
    <cellStyle name="Comma 34" xfId="42"/>
    <cellStyle name="Comma 5 2" xfId="46"/>
    <cellStyle name="Currency" xfId="2" builtinId="4"/>
    <cellStyle name="Currency 10" xfId="4"/>
    <cellStyle name="Normal" xfId="0" builtinId="0"/>
    <cellStyle name="Normal 10 2 2" xfId="3"/>
    <cellStyle name="Normal 3 3" xfId="39"/>
    <cellStyle name="Normal 77" xfId="41"/>
    <cellStyle name="Normal 9 2" xfId="44"/>
    <cellStyle name="Percent" xfId="40" builtinId="5"/>
    <cellStyle name="Percent 23" xfId="43"/>
    <cellStyle name="Percent 3 2" xfId="45"/>
    <cellStyle name="SAPBorder" xfId="23"/>
    <cellStyle name="SAPDataCell" xfId="6"/>
    <cellStyle name="SAPDataTotalCell" xfId="7"/>
    <cellStyle name="SAPDimensionCell" xfId="5"/>
    <cellStyle name="SAPEditableDataCell" xfId="8"/>
    <cellStyle name="SAPEditableDataTotalCell" xfId="11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xceptionLevel1" xfId="14"/>
    <cellStyle name="SAPExceptionLevel2" xfId="15"/>
    <cellStyle name="SAPExceptionLevel3" xfId="16"/>
    <cellStyle name="SAPExceptionLevel4" xfId="17"/>
    <cellStyle name="SAPExceptionLevel5" xfId="18"/>
    <cellStyle name="SAPExceptionLevel6" xfId="19"/>
    <cellStyle name="SAPExceptionLevel7" xfId="20"/>
    <cellStyle name="SAPExceptionLevel8" xfId="21"/>
    <cellStyle name="SAPExceptionLevel9" xfId="22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10"/>
    <cellStyle name="SAPLockedDataTotalCell" xfId="13"/>
    <cellStyle name="SAPMemberCell" xfId="24"/>
    <cellStyle name="SAPMemberTotalCell" xfId="25"/>
    <cellStyle name="SAPReadonlyDataCell" xfId="9"/>
    <cellStyle name="SAPReadonlyDataTotalCell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R%20UE-xxx%20(2010%20TAM)\Data\GNw_Market%20Price%20Index%20(Confidential)_2010%2001%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Forward Price Curve w DJ"/>
      <sheetName val="Inflation Forecast"/>
      <sheetName val="Internal Verification (2)"/>
      <sheetName val="Internal Verification (3)"/>
    </sheetNames>
    <sheetDataSet>
      <sheetData sheetId="0" refreshError="1">
        <row r="4">
          <cell r="O4">
            <v>40178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0"/>
  <sheetViews>
    <sheetView showGridLines="0" tabSelected="1" zoomScaleNormal="100" workbookViewId="0"/>
  </sheetViews>
  <sheetFormatPr defaultRowHeight="15.75" x14ac:dyDescent="0.25"/>
  <cols>
    <col min="1" max="1" width="9.140625" style="1" customWidth="1"/>
    <col min="2" max="2" width="2.28515625" style="1" customWidth="1"/>
    <col min="3" max="4" width="1.85546875" style="1" customWidth="1"/>
    <col min="5" max="5" width="48.7109375" style="1" customWidth="1"/>
    <col min="6" max="6" width="20.7109375" style="1" customWidth="1"/>
    <col min="7" max="7" width="1.85546875" style="1" customWidth="1"/>
    <col min="8" max="16384" width="9.140625" style="1"/>
  </cols>
  <sheetData>
    <row r="3" spans="2:8" x14ac:dyDescent="0.25">
      <c r="C3" s="95" t="s">
        <v>8</v>
      </c>
      <c r="D3" s="95"/>
      <c r="E3" s="95"/>
      <c r="F3" s="95"/>
      <c r="G3" s="95"/>
    </row>
    <row r="4" spans="2:8" x14ac:dyDescent="0.25">
      <c r="C4" s="95" t="s">
        <v>9</v>
      </c>
      <c r="D4" s="95"/>
      <c r="E4" s="95"/>
      <c r="F4" s="95"/>
      <c r="G4" s="95"/>
    </row>
    <row r="5" spans="2:8" x14ac:dyDescent="0.25">
      <c r="B5" s="2"/>
      <c r="C5" s="3"/>
      <c r="D5" s="4"/>
      <c r="E5" s="4"/>
      <c r="F5" s="4"/>
      <c r="G5" s="5"/>
      <c r="H5" s="2"/>
    </row>
    <row r="6" spans="2:8" x14ac:dyDescent="0.25">
      <c r="B6" s="2"/>
      <c r="C6" s="6"/>
      <c r="D6" s="7" t="s">
        <v>43</v>
      </c>
      <c r="E6" s="8"/>
      <c r="F6" s="8"/>
      <c r="G6" s="9"/>
      <c r="H6" s="2"/>
    </row>
    <row r="7" spans="2:8" x14ac:dyDescent="0.25">
      <c r="B7" s="2"/>
      <c r="C7" s="6"/>
      <c r="D7" s="10"/>
      <c r="E7" s="8"/>
      <c r="F7" s="8"/>
      <c r="G7" s="9"/>
      <c r="H7" s="2"/>
    </row>
    <row r="8" spans="2:8" x14ac:dyDescent="0.25">
      <c r="B8" s="2"/>
      <c r="C8" s="6"/>
      <c r="D8" s="10"/>
      <c r="E8" s="11" t="s">
        <v>20</v>
      </c>
      <c r="F8" s="12">
        <v>27.200331448684896</v>
      </c>
      <c r="G8" s="9"/>
      <c r="H8" s="2"/>
    </row>
    <row r="9" spans="2:8" x14ac:dyDescent="0.25">
      <c r="B9" s="2"/>
      <c r="C9" s="6"/>
      <c r="D9" s="10"/>
      <c r="E9" s="11" t="s">
        <v>21</v>
      </c>
      <c r="F9" s="13">
        <v>31.760465690204779</v>
      </c>
      <c r="G9" s="9"/>
      <c r="H9" s="2"/>
    </row>
    <row r="10" spans="2:8" x14ac:dyDescent="0.25">
      <c r="B10" s="2"/>
      <c r="C10" s="6"/>
      <c r="D10" s="10"/>
      <c r="E10" s="11" t="s">
        <v>22</v>
      </c>
      <c r="F10" s="14">
        <f>+F8-F9</f>
        <v>-4.5601342415198829</v>
      </c>
      <c r="G10" s="9"/>
      <c r="H10" s="2"/>
    </row>
    <row r="11" spans="2:8" x14ac:dyDescent="0.25">
      <c r="B11" s="2"/>
      <c r="C11" s="6"/>
      <c r="D11" s="10"/>
      <c r="E11" s="11"/>
      <c r="F11" s="14"/>
      <c r="G11" s="9"/>
      <c r="H11" s="2"/>
    </row>
    <row r="12" spans="2:8" x14ac:dyDescent="0.25">
      <c r="B12" s="2"/>
      <c r="C12" s="6"/>
      <c r="D12" s="10"/>
      <c r="E12" s="11" t="s">
        <v>5</v>
      </c>
      <c r="F12" s="15">
        <v>4221297.9519999996</v>
      </c>
      <c r="G12" s="9"/>
      <c r="H12" s="2"/>
    </row>
    <row r="13" spans="2:8" x14ac:dyDescent="0.25">
      <c r="B13" s="2"/>
      <c r="C13" s="6"/>
      <c r="D13" s="10"/>
      <c r="E13" s="8"/>
      <c r="F13" s="16"/>
      <c r="G13" s="9"/>
      <c r="H13" s="2"/>
    </row>
    <row r="14" spans="2:8" x14ac:dyDescent="0.25">
      <c r="B14" s="2"/>
      <c r="C14" s="6"/>
      <c r="D14" s="10"/>
      <c r="E14" s="11" t="s">
        <v>23</v>
      </c>
      <c r="F14" s="16">
        <v>-19249685.334572982</v>
      </c>
      <c r="G14" s="9"/>
      <c r="H14" s="2"/>
    </row>
    <row r="15" spans="2:8" x14ac:dyDescent="0.25">
      <c r="B15" s="2"/>
      <c r="C15" s="6"/>
      <c r="D15" s="10"/>
      <c r="E15" s="8"/>
      <c r="F15" s="16"/>
      <c r="G15" s="9"/>
      <c r="H15" s="2"/>
    </row>
    <row r="16" spans="2:8" x14ac:dyDescent="0.25">
      <c r="B16" s="2"/>
      <c r="C16" s="6"/>
      <c r="D16" s="8"/>
      <c r="E16" s="11" t="s">
        <v>24</v>
      </c>
      <c r="F16" s="16">
        <v>0</v>
      </c>
      <c r="G16" s="9"/>
      <c r="H16" s="2"/>
    </row>
    <row r="17" spans="2:8" x14ac:dyDescent="0.25">
      <c r="B17" s="2"/>
      <c r="C17" s="6"/>
      <c r="D17" s="8"/>
      <c r="E17" s="11" t="s">
        <v>25</v>
      </c>
      <c r="F17" s="15">
        <v>-15249685.334572982</v>
      </c>
      <c r="G17" s="9"/>
      <c r="H17" s="2"/>
    </row>
    <row r="18" spans="2:8" x14ac:dyDescent="0.25">
      <c r="B18" s="2"/>
      <c r="C18" s="6"/>
      <c r="D18" s="8"/>
      <c r="E18" s="11"/>
      <c r="F18" s="17"/>
      <c r="G18" s="9"/>
      <c r="H18" s="2"/>
    </row>
    <row r="19" spans="2:8" x14ac:dyDescent="0.25">
      <c r="B19" s="2"/>
      <c r="C19" s="6"/>
      <c r="D19" s="8"/>
      <c r="E19" s="11" t="s">
        <v>26</v>
      </c>
      <c r="F19" s="16">
        <v>-12824716.801115684</v>
      </c>
      <c r="G19" s="9"/>
      <c r="H19" s="2"/>
    </row>
    <row r="20" spans="2:8" x14ac:dyDescent="0.25">
      <c r="B20" s="2"/>
      <c r="C20" s="6"/>
      <c r="D20" s="8"/>
      <c r="E20" s="11"/>
      <c r="F20" s="8"/>
      <c r="G20" s="9"/>
      <c r="H20" s="2"/>
    </row>
    <row r="21" spans="2:8" x14ac:dyDescent="0.25">
      <c r="B21" s="2"/>
      <c r="C21" s="6"/>
      <c r="D21" s="8"/>
      <c r="E21" s="11" t="s">
        <v>44</v>
      </c>
      <c r="F21" s="16">
        <v>-366559.79962409823</v>
      </c>
      <c r="G21" s="9"/>
      <c r="H21" s="2"/>
    </row>
    <row r="22" spans="2:8" x14ac:dyDescent="0.25">
      <c r="B22" s="2"/>
      <c r="C22" s="6"/>
      <c r="D22" s="8"/>
      <c r="E22" s="8"/>
      <c r="F22" s="8"/>
      <c r="G22" s="9"/>
      <c r="H22" s="2"/>
    </row>
    <row r="23" spans="2:8" ht="16.5" thickBot="1" x14ac:dyDescent="0.3">
      <c r="B23" s="2"/>
      <c r="C23" s="6"/>
      <c r="D23" s="8"/>
      <c r="E23" s="10" t="s">
        <v>6</v>
      </c>
      <c r="F23" s="18">
        <f>F19+F21</f>
        <v>-13191276.600739783</v>
      </c>
      <c r="G23" s="9"/>
      <c r="H23" s="2"/>
    </row>
    <row r="24" spans="2:8" ht="16.5" thickTop="1" x14ac:dyDescent="0.25">
      <c r="B24" s="2"/>
      <c r="C24" s="6"/>
      <c r="D24" s="8"/>
      <c r="E24" s="8"/>
      <c r="F24" s="8"/>
      <c r="G24" s="9"/>
      <c r="H24" s="2"/>
    </row>
    <row r="25" spans="2:8" x14ac:dyDescent="0.25">
      <c r="B25" s="2"/>
      <c r="C25" s="6"/>
      <c r="D25" s="19" t="s">
        <v>7</v>
      </c>
      <c r="E25" s="8"/>
      <c r="F25" s="8"/>
      <c r="G25" s="9"/>
      <c r="H25" s="2"/>
    </row>
    <row r="26" spans="2:8" x14ac:dyDescent="0.25">
      <c r="B26" s="2"/>
      <c r="C26" s="20"/>
      <c r="D26" s="21"/>
      <c r="E26" s="21"/>
      <c r="F26" s="21"/>
      <c r="G26" s="22"/>
      <c r="H26" s="2"/>
    </row>
    <row r="27" spans="2:8" x14ac:dyDescent="0.25">
      <c r="B27" s="2"/>
      <c r="C27" s="2"/>
      <c r="D27" s="2"/>
      <c r="E27" s="2"/>
      <c r="F27" s="2"/>
      <c r="G27" s="2"/>
      <c r="H27" s="2"/>
    </row>
    <row r="28" spans="2:8" x14ac:dyDescent="0.25">
      <c r="H28" s="2"/>
    </row>
    <row r="29" spans="2:8" x14ac:dyDescent="0.25">
      <c r="H29" s="2"/>
    </row>
    <row r="30" spans="2:8" x14ac:dyDescent="0.25">
      <c r="H30" s="2"/>
    </row>
  </sheetData>
  <mergeCells count="2">
    <mergeCell ref="C3:G3"/>
    <mergeCell ref="C4:G4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8"/>
  <sheetViews>
    <sheetView showGridLines="0" workbookViewId="0">
      <selection activeCell="G17" sqref="G17"/>
    </sheetView>
  </sheetViews>
  <sheetFormatPr defaultRowHeight="15.75" x14ac:dyDescent="0.25"/>
  <cols>
    <col min="1" max="1" width="9.28515625" style="1" customWidth="1"/>
    <col min="2" max="2" width="1.85546875" style="1" customWidth="1"/>
    <col min="3" max="3" width="36.85546875" style="1" bestFit="1" customWidth="1"/>
    <col min="4" max="4" width="14.7109375" style="1" bestFit="1" customWidth="1"/>
    <col min="5" max="5" width="1.5703125" style="1" customWidth="1"/>
    <col min="6" max="16384" width="9.140625" style="1"/>
  </cols>
  <sheetData>
    <row r="3" spans="1:7" x14ac:dyDescent="0.25">
      <c r="C3" s="95" t="s">
        <v>0</v>
      </c>
      <c r="D3" s="95"/>
    </row>
    <row r="4" spans="1:7" x14ac:dyDescent="0.25">
      <c r="C4" s="95" t="s">
        <v>3</v>
      </c>
      <c r="D4" s="95"/>
      <c r="E4" s="2"/>
      <c r="F4" s="2"/>
    </row>
    <row r="5" spans="1:7" ht="31.5" x14ac:dyDescent="0.25">
      <c r="B5" s="80"/>
      <c r="C5" s="81"/>
      <c r="D5" s="82" t="s">
        <v>4</v>
      </c>
      <c r="E5" s="83"/>
      <c r="F5" s="2"/>
    </row>
    <row r="6" spans="1:7" x14ac:dyDescent="0.25">
      <c r="B6" s="84"/>
      <c r="C6" s="85" t="s">
        <v>1</v>
      </c>
      <c r="D6" s="2"/>
      <c r="E6" s="86"/>
      <c r="F6" s="2"/>
    </row>
    <row r="7" spans="1:7" x14ac:dyDescent="0.25">
      <c r="B7" s="84"/>
      <c r="C7" s="2" t="s">
        <v>52</v>
      </c>
      <c r="D7" s="87">
        <v>-4708217.6610480184</v>
      </c>
      <c r="E7" s="86"/>
      <c r="F7" s="2"/>
    </row>
    <row r="8" spans="1:7" x14ac:dyDescent="0.25">
      <c r="B8" s="84"/>
      <c r="C8" s="2" t="s">
        <v>51</v>
      </c>
      <c r="D8" s="88">
        <f>'Table 1'!F19</f>
        <v>-12824716.801115684</v>
      </c>
      <c r="E8" s="86"/>
      <c r="F8" s="2"/>
    </row>
    <row r="9" spans="1:7" x14ac:dyDescent="0.25">
      <c r="B9" s="84"/>
      <c r="C9" s="2" t="s">
        <v>2</v>
      </c>
      <c r="D9" s="88">
        <f>'Table 1'!F21</f>
        <v>-366559.79962409823</v>
      </c>
      <c r="E9" s="86"/>
      <c r="F9" s="2"/>
    </row>
    <row r="10" spans="1:7" x14ac:dyDescent="0.25">
      <c r="B10" s="84"/>
      <c r="C10" s="85" t="s">
        <v>45</v>
      </c>
      <c r="D10" s="89">
        <f>SUM(D7:D9)</f>
        <v>-17899494.261787798</v>
      </c>
      <c r="E10" s="86"/>
      <c r="F10" s="2"/>
    </row>
    <row r="11" spans="1:7" x14ac:dyDescent="0.25">
      <c r="B11" s="84"/>
      <c r="C11" s="2"/>
      <c r="D11" s="88"/>
      <c r="E11" s="86"/>
      <c r="F11" s="2"/>
    </row>
    <row r="12" spans="1:7" ht="16.5" thickBot="1" x14ac:dyDescent="0.3">
      <c r="B12" s="84"/>
      <c r="C12" s="85" t="s">
        <v>46</v>
      </c>
      <c r="D12" s="90">
        <f>+D10+D11</f>
        <v>-17899494.261787798</v>
      </c>
      <c r="E12" s="86"/>
      <c r="F12" s="2"/>
    </row>
    <row r="13" spans="1:7" ht="16.5" thickTop="1" x14ac:dyDescent="0.25">
      <c r="B13" s="84"/>
      <c r="C13" s="85"/>
      <c r="D13" s="94"/>
      <c r="E13" s="86"/>
      <c r="F13" s="2"/>
    </row>
    <row r="14" spans="1:7" x14ac:dyDescent="0.25">
      <c r="B14" s="96" t="s">
        <v>53</v>
      </c>
      <c r="C14" s="97"/>
      <c r="D14" s="97"/>
      <c r="E14" s="98"/>
      <c r="F14" s="2"/>
    </row>
    <row r="15" spans="1:7" x14ac:dyDescent="0.25">
      <c r="B15" s="99"/>
      <c r="C15" s="100"/>
      <c r="D15" s="100"/>
      <c r="E15" s="101"/>
      <c r="F15" s="2"/>
    </row>
    <row r="16" spans="1:7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2"/>
      <c r="B17" s="2"/>
      <c r="C17" s="2"/>
      <c r="D17" s="2"/>
      <c r="E17" s="2"/>
      <c r="F17" s="2"/>
      <c r="G17" s="2"/>
    </row>
    <row r="18" spans="1:7" x14ac:dyDescent="0.25">
      <c r="E18" s="2"/>
      <c r="F18" s="2"/>
    </row>
  </sheetData>
  <mergeCells count="3">
    <mergeCell ref="C3:D3"/>
    <mergeCell ref="C4:D4"/>
    <mergeCell ref="B14:E15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0"/>
  <sheetViews>
    <sheetView showGridLines="0" workbookViewId="0"/>
  </sheetViews>
  <sheetFormatPr defaultRowHeight="15.75" x14ac:dyDescent="0.25"/>
  <cols>
    <col min="1" max="1" width="9.140625" style="1"/>
    <col min="2" max="2" width="1.42578125" style="1" customWidth="1"/>
    <col min="3" max="3" width="1.5703125" style="1" customWidth="1"/>
    <col min="4" max="4" width="3.28515625" style="1" customWidth="1"/>
    <col min="5" max="5" width="29.85546875" style="1" customWidth="1"/>
    <col min="6" max="6" width="5.140625" style="1" customWidth="1"/>
    <col min="7" max="7" width="12.42578125" style="1" customWidth="1"/>
    <col min="8" max="8" width="1.28515625" style="1" customWidth="1"/>
    <col min="9" max="16384" width="9.140625" style="1"/>
  </cols>
  <sheetData>
    <row r="3" spans="1:9" x14ac:dyDescent="0.25">
      <c r="C3" s="102" t="s">
        <v>10</v>
      </c>
      <c r="D3" s="102"/>
      <c r="E3" s="102"/>
      <c r="F3" s="102"/>
      <c r="G3" s="102"/>
      <c r="H3" s="102"/>
    </row>
    <row r="4" spans="1:9" x14ac:dyDescent="0.25">
      <c r="B4" s="2"/>
      <c r="C4" s="102" t="s">
        <v>11</v>
      </c>
      <c r="D4" s="102"/>
      <c r="E4" s="102"/>
      <c r="F4" s="102"/>
      <c r="G4" s="102"/>
      <c r="H4" s="102"/>
      <c r="I4" s="2"/>
    </row>
    <row r="5" spans="1:9" x14ac:dyDescent="0.25">
      <c r="A5" s="2"/>
      <c r="B5" s="2"/>
      <c r="C5" s="52"/>
      <c r="D5" s="53"/>
      <c r="E5" s="54"/>
      <c r="F5" s="54"/>
      <c r="G5" s="54"/>
      <c r="H5" s="55"/>
      <c r="I5" s="2"/>
    </row>
    <row r="6" spans="1:9" x14ac:dyDescent="0.25">
      <c r="A6" s="2"/>
      <c r="B6" s="2"/>
      <c r="C6" s="56"/>
      <c r="D6" s="57"/>
      <c r="E6" s="58"/>
      <c r="F6" s="59"/>
      <c r="G6" s="60" t="s">
        <v>12</v>
      </c>
      <c r="H6" s="61"/>
      <c r="I6" s="2"/>
    </row>
    <row r="7" spans="1:9" x14ac:dyDescent="0.25">
      <c r="A7" s="2"/>
      <c r="B7" s="2"/>
      <c r="C7" s="62"/>
      <c r="D7" s="63"/>
      <c r="E7" s="64" t="s">
        <v>13</v>
      </c>
      <c r="F7" s="65"/>
      <c r="G7" s="66">
        <v>550.70166485666266</v>
      </c>
      <c r="H7" s="61"/>
      <c r="I7" s="2"/>
    </row>
    <row r="8" spans="1:9" x14ac:dyDescent="0.25">
      <c r="A8" s="2"/>
      <c r="B8" s="2"/>
      <c r="C8" s="56"/>
      <c r="D8" s="57"/>
      <c r="E8" s="67"/>
      <c r="F8" s="59"/>
      <c r="G8" s="59"/>
      <c r="H8" s="61"/>
      <c r="I8" s="2"/>
    </row>
    <row r="9" spans="1:9" x14ac:dyDescent="0.25">
      <c r="A9" s="2"/>
      <c r="B9" s="2"/>
      <c r="C9" s="56"/>
      <c r="D9" s="57"/>
      <c r="E9" s="67" t="s">
        <v>14</v>
      </c>
      <c r="F9" s="59"/>
      <c r="G9" s="59"/>
      <c r="H9" s="61"/>
      <c r="I9" s="2"/>
    </row>
    <row r="10" spans="1:9" x14ac:dyDescent="0.25">
      <c r="A10" s="2"/>
      <c r="B10" s="2"/>
      <c r="C10" s="56"/>
      <c r="D10" s="57"/>
      <c r="E10" s="68" t="s">
        <v>15</v>
      </c>
      <c r="F10" s="59"/>
      <c r="G10" s="59">
        <v>55.63557308330001</v>
      </c>
      <c r="H10" s="61"/>
      <c r="I10" s="2"/>
    </row>
    <row r="11" spans="1:9" x14ac:dyDescent="0.25">
      <c r="A11" s="2"/>
      <c r="B11" s="2"/>
      <c r="C11" s="56"/>
      <c r="D11" s="57"/>
      <c r="E11" s="68" t="s">
        <v>16</v>
      </c>
      <c r="F11" s="59"/>
      <c r="G11" s="59">
        <v>-85.445593150743392</v>
      </c>
      <c r="H11" s="61"/>
      <c r="I11" s="2"/>
    </row>
    <row r="12" spans="1:9" x14ac:dyDescent="0.25">
      <c r="A12" s="2"/>
      <c r="B12" s="2"/>
      <c r="C12" s="56"/>
      <c r="D12" s="57"/>
      <c r="E12" s="68" t="s">
        <v>17</v>
      </c>
      <c r="F12" s="59"/>
      <c r="G12" s="59">
        <v>-6.0501298696130217</v>
      </c>
      <c r="H12" s="61"/>
      <c r="I12" s="2"/>
    </row>
    <row r="13" spans="1:9" x14ac:dyDescent="0.25">
      <c r="A13" s="2"/>
      <c r="B13" s="2"/>
      <c r="C13" s="56"/>
      <c r="D13" s="57"/>
      <c r="E13" s="68" t="s">
        <v>18</v>
      </c>
      <c r="F13" s="59"/>
      <c r="G13" s="59">
        <v>-17.866061081186444</v>
      </c>
      <c r="H13" s="61"/>
      <c r="I13" s="2"/>
    </row>
    <row r="14" spans="1:9" x14ac:dyDescent="0.25">
      <c r="A14" s="2"/>
      <c r="B14" s="2"/>
      <c r="C14" s="56"/>
      <c r="D14" s="57"/>
      <c r="E14" s="68" t="s">
        <v>42</v>
      </c>
      <c r="F14" s="59"/>
      <c r="G14" s="59">
        <v>2.7619260661232641</v>
      </c>
      <c r="H14" s="61"/>
      <c r="I14" s="2"/>
    </row>
    <row r="15" spans="1:9" x14ac:dyDescent="0.25">
      <c r="A15" s="2"/>
      <c r="B15" s="2"/>
      <c r="C15" s="56"/>
      <c r="D15" s="57"/>
      <c r="E15" s="64" t="s">
        <v>19</v>
      </c>
      <c r="F15" s="59"/>
      <c r="G15" s="69">
        <f>SUM(G10:G14)</f>
        <v>-50.964284952119584</v>
      </c>
      <c r="H15" s="61"/>
      <c r="I15" s="2"/>
    </row>
    <row r="16" spans="1:9" x14ac:dyDescent="0.25">
      <c r="A16" s="2"/>
      <c r="B16" s="2"/>
      <c r="C16" s="70"/>
      <c r="D16" s="71"/>
      <c r="E16" s="68"/>
      <c r="F16" s="59"/>
      <c r="G16" s="59"/>
      <c r="H16" s="61"/>
      <c r="I16" s="2"/>
    </row>
    <row r="17" spans="1:9" ht="16.5" thickBot="1" x14ac:dyDescent="0.3">
      <c r="A17" s="2"/>
      <c r="B17" s="2"/>
      <c r="C17" s="70"/>
      <c r="D17" s="71"/>
      <c r="E17" s="72" t="s">
        <v>47</v>
      </c>
      <c r="F17" s="73"/>
      <c r="G17" s="74">
        <f>+G7+G15</f>
        <v>499.7373799045431</v>
      </c>
      <c r="H17" s="61"/>
      <c r="I17" s="2"/>
    </row>
    <row r="18" spans="1:9" ht="16.5" thickTop="1" x14ac:dyDescent="0.25">
      <c r="A18" s="2"/>
      <c r="B18" s="2"/>
      <c r="C18" s="75"/>
      <c r="D18" s="76"/>
      <c r="E18" s="77"/>
      <c r="F18" s="77"/>
      <c r="G18" s="78"/>
      <c r="H18" s="79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I20" s="2"/>
    </row>
  </sheetData>
  <mergeCells count="2">
    <mergeCell ref="C3:H3"/>
    <mergeCell ref="C4:H4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1"/>
  <sheetViews>
    <sheetView showGridLines="0" zoomScaleNormal="100" workbookViewId="0"/>
  </sheetViews>
  <sheetFormatPr defaultRowHeight="18.75" customHeight="1" x14ac:dyDescent="0.25"/>
  <cols>
    <col min="1" max="1" width="1.7109375" style="23" customWidth="1"/>
    <col min="2" max="2" width="42.140625" style="23" customWidth="1"/>
    <col min="3" max="3" width="0.85546875" style="23" customWidth="1"/>
    <col min="4" max="4" width="13.42578125" style="23" customWidth="1"/>
    <col min="5" max="5" width="1.42578125" style="23" customWidth="1"/>
    <col min="6" max="6" width="13.42578125" style="23" customWidth="1"/>
    <col min="7" max="7" width="1.42578125" style="23" customWidth="1"/>
    <col min="8" max="8" width="13.140625" style="23" customWidth="1"/>
    <col min="9" max="9" width="1.42578125" style="23" customWidth="1"/>
    <col min="10" max="10" width="9.28515625" style="23" customWidth="1"/>
    <col min="11" max="11" width="2.140625" style="23" customWidth="1"/>
    <col min="12" max="12" width="13.42578125" style="23" customWidth="1"/>
    <col min="13" max="13" width="1.42578125" style="23" customWidth="1"/>
    <col min="14" max="14" width="13.42578125" style="23" customWidth="1"/>
    <col min="15" max="15" width="1.42578125" style="23" customWidth="1"/>
    <col min="16" max="16" width="13.140625" style="23" customWidth="1"/>
    <col min="17" max="17" width="1.42578125" style="23" customWidth="1"/>
    <col min="18" max="18" width="9.28515625" style="23" customWidth="1"/>
    <col min="19" max="19" width="2.140625" style="23" customWidth="1"/>
    <col min="20" max="20" width="13.42578125" style="23" customWidth="1"/>
    <col min="21" max="21" width="1.42578125" style="23" customWidth="1"/>
    <col min="22" max="22" width="13.42578125" style="23" customWidth="1"/>
    <col min="23" max="23" width="1.42578125" style="23" customWidth="1"/>
    <col min="24" max="24" width="13.140625" style="23" customWidth="1"/>
    <col min="25" max="25" width="1.42578125" style="23" customWidth="1"/>
    <col min="26" max="26" width="9.28515625" style="23" customWidth="1"/>
    <col min="27" max="16384" width="9.140625" style="23"/>
  </cols>
  <sheetData>
    <row r="1" spans="2:26" ht="15.75" x14ac:dyDescent="0.25"/>
    <row r="2" spans="2:26" ht="15.75" x14ac:dyDescent="0.25">
      <c r="B2" s="24" t="s">
        <v>27</v>
      </c>
      <c r="C2" s="24"/>
      <c r="D2" s="25"/>
    </row>
    <row r="3" spans="2:26" ht="15.75" x14ac:dyDescent="0.25">
      <c r="B3" s="24" t="s">
        <v>28</v>
      </c>
      <c r="C3" s="24"/>
      <c r="D3" s="25"/>
    </row>
    <row r="4" spans="2:26" ht="15.75" x14ac:dyDescent="0.25">
      <c r="B4" s="24" t="s">
        <v>48</v>
      </c>
      <c r="C4" s="24"/>
      <c r="D4" s="25"/>
    </row>
    <row r="5" spans="2:26" ht="15.75" x14ac:dyDescent="0.25">
      <c r="B5" s="24" t="s">
        <v>49</v>
      </c>
      <c r="C5" s="24"/>
      <c r="D5" s="25"/>
    </row>
    <row r="6" spans="2:26" ht="15.75" x14ac:dyDescent="0.25">
      <c r="B6" s="24"/>
      <c r="C6" s="24"/>
      <c r="D6" s="26" t="s">
        <v>29</v>
      </c>
      <c r="E6" s="26"/>
      <c r="F6" s="26"/>
      <c r="G6" s="27"/>
      <c r="H6" s="27"/>
      <c r="I6" s="27"/>
      <c r="J6" s="27"/>
      <c r="L6" s="26" t="s">
        <v>30</v>
      </c>
      <c r="M6" s="26"/>
      <c r="N6" s="26"/>
      <c r="O6" s="27"/>
      <c r="P6" s="27"/>
      <c r="Q6" s="27"/>
      <c r="R6" s="27"/>
      <c r="T6" s="26" t="s">
        <v>31</v>
      </c>
      <c r="U6" s="26"/>
      <c r="V6" s="26"/>
      <c r="W6" s="27"/>
      <c r="X6" s="27"/>
      <c r="Y6" s="27"/>
      <c r="Z6" s="27"/>
    </row>
    <row r="7" spans="2:26" s="30" customFormat="1" ht="16.5" thickBot="1" x14ac:dyDescent="0.3">
      <c r="B7" s="24"/>
      <c r="C7" s="24"/>
      <c r="D7" s="28" t="s">
        <v>50</v>
      </c>
      <c r="E7" s="29"/>
      <c r="F7" s="28" t="s">
        <v>13</v>
      </c>
      <c r="H7" s="28" t="s">
        <v>32</v>
      </c>
      <c r="J7" s="28" t="s">
        <v>33</v>
      </c>
      <c r="L7" s="28" t="str">
        <f>+D7</f>
        <v>Actual NPC</v>
      </c>
      <c r="M7" s="29"/>
      <c r="N7" s="28" t="str">
        <f>+F7</f>
        <v>Base NPC</v>
      </c>
      <c r="P7" s="28" t="str">
        <f>+H7</f>
        <v>∆</v>
      </c>
      <c r="R7" s="28" t="str">
        <f>+J7</f>
        <v>%</v>
      </c>
      <c r="S7" s="23"/>
      <c r="T7" s="28" t="str">
        <f>+L7</f>
        <v>Actual NPC</v>
      </c>
      <c r="U7" s="29"/>
      <c r="V7" s="28" t="str">
        <f>+N7</f>
        <v>Base NPC</v>
      </c>
      <c r="X7" s="28" t="str">
        <f>+P7</f>
        <v>∆</v>
      </c>
      <c r="Z7" s="28" t="str">
        <f>+R7</f>
        <v>%</v>
      </c>
    </row>
    <row r="8" spans="2:26" ht="16.5" thickTop="1" x14ac:dyDescent="0.25">
      <c r="B8" s="31"/>
      <c r="C8" s="32"/>
      <c r="D8" s="32"/>
      <c r="E8" s="33"/>
      <c r="M8" s="33"/>
      <c r="U8" s="33"/>
    </row>
    <row r="9" spans="2:26" s="34" customFormat="1" ht="15.75" x14ac:dyDescent="0.25">
      <c r="C9" s="35"/>
      <c r="D9" s="35"/>
      <c r="E9" s="33"/>
      <c r="F9" s="35"/>
      <c r="M9" s="33"/>
      <c r="U9" s="33"/>
    </row>
    <row r="10" spans="2:26" ht="15.75" x14ac:dyDescent="0.25">
      <c r="B10" s="36" t="s">
        <v>34</v>
      </c>
      <c r="C10" s="32"/>
      <c r="D10" s="37">
        <v>38534913.329999998</v>
      </c>
      <c r="F10" s="37">
        <v>94170486.413300008</v>
      </c>
      <c r="G10" s="37"/>
      <c r="H10" s="37">
        <f>+D10-F10</f>
        <v>-55635573.083300009</v>
      </c>
      <c r="J10" s="38">
        <f>H10/F10</f>
        <v>-0.59079628026050435</v>
      </c>
      <c r="L10" s="37">
        <v>1757.2605409999999</v>
      </c>
      <c r="M10" s="33"/>
      <c r="N10" s="37">
        <v>2812.6629710999996</v>
      </c>
      <c r="P10" s="37">
        <f>+L10-N10</f>
        <v>-1055.4024300999997</v>
      </c>
      <c r="R10" s="38">
        <f>P10/N10</f>
        <v>-0.37523245441925246</v>
      </c>
      <c r="T10" s="39">
        <f>+D10/L10/1000</f>
        <v>21.928969797541253</v>
      </c>
      <c r="U10" s="40"/>
      <c r="V10" s="39">
        <f>+F10/N10/1000</f>
        <v>33.480899553518505</v>
      </c>
      <c r="W10" s="41"/>
      <c r="X10" s="37">
        <f>+T10-V10</f>
        <v>-11.551929755977252</v>
      </c>
      <c r="Z10" s="38">
        <f>X10/V10</f>
        <v>-0.34503044750968348</v>
      </c>
    </row>
    <row r="11" spans="2:26" s="34" customFormat="1" ht="15.75" x14ac:dyDescent="0.25">
      <c r="B11" s="43"/>
      <c r="C11" s="35"/>
      <c r="D11" s="37"/>
      <c r="E11" s="33"/>
      <c r="F11" s="37"/>
      <c r="H11" s="37"/>
      <c r="J11" s="44"/>
      <c r="L11" s="37"/>
      <c r="M11" s="33"/>
      <c r="N11" s="37"/>
      <c r="R11" s="45"/>
      <c r="T11" s="39"/>
      <c r="U11" s="40"/>
      <c r="V11" s="39"/>
      <c r="W11" s="41"/>
      <c r="X11" s="37"/>
      <c r="Z11" s="45"/>
    </row>
    <row r="12" spans="2:26" ht="15.75" x14ac:dyDescent="0.25">
      <c r="B12" s="36" t="s">
        <v>35</v>
      </c>
      <c r="C12" s="32"/>
      <c r="D12" s="37">
        <v>105790482.83107015</v>
      </c>
      <c r="E12" s="33"/>
      <c r="F12" s="37">
        <v>191236075.98181355</v>
      </c>
      <c r="H12" s="37">
        <f>+D12-F12</f>
        <v>-85445593.150743395</v>
      </c>
      <c r="J12" s="38">
        <f>H12/F12</f>
        <v>-0.44680687319096229</v>
      </c>
      <c r="L12" s="37">
        <v>4752.9334131916066</v>
      </c>
      <c r="M12" s="33"/>
      <c r="N12" s="37">
        <v>5000.7264086811874</v>
      </c>
      <c r="P12" s="37">
        <f>+L12-N12</f>
        <v>-247.79299548958079</v>
      </c>
      <c r="R12" s="38">
        <f>P12/N12</f>
        <v>-4.9551400184464363E-2</v>
      </c>
      <c r="T12" s="39">
        <f>+D12/L12/1000</f>
        <v>22.257934970738752</v>
      </c>
      <c r="U12" s="40"/>
      <c r="V12" s="39">
        <f>+F12/N12/1000</f>
        <v>38.241659381691136</v>
      </c>
      <c r="W12" s="41"/>
      <c r="X12" s="37">
        <f>+T12-V12</f>
        <v>-15.983724410952384</v>
      </c>
      <c r="Z12" s="38">
        <f>X12/V12</f>
        <v>-0.41796628779672862</v>
      </c>
    </row>
    <row r="13" spans="2:26" ht="15.75" x14ac:dyDescent="0.25">
      <c r="B13" s="36" t="s">
        <v>36</v>
      </c>
      <c r="C13" s="32"/>
      <c r="D13" s="37">
        <v>245262406.11597294</v>
      </c>
      <c r="E13" s="33"/>
      <c r="F13" s="37">
        <v>251312535.98558596</v>
      </c>
      <c r="H13" s="37">
        <f>+D13-F13</f>
        <v>-6050129.8696130216</v>
      </c>
      <c r="J13" s="38">
        <f>H13/F13</f>
        <v>-2.407412684721795E-2</v>
      </c>
      <c r="L13" s="37">
        <v>9276.2253426763909</v>
      </c>
      <c r="M13" s="33"/>
      <c r="N13" s="37">
        <v>10678.859295111568</v>
      </c>
      <c r="P13" s="37">
        <f>+L13-N13</f>
        <v>-1402.633952435177</v>
      </c>
      <c r="R13" s="38">
        <f>P13/N13</f>
        <v>-0.13134679591454651</v>
      </c>
      <c r="T13" s="39">
        <f>+D13/L13/1000</f>
        <v>26.439893065945014</v>
      </c>
      <c r="U13" s="40"/>
      <c r="V13" s="39">
        <f>+F13/N13/1000</f>
        <v>23.53364990028744</v>
      </c>
      <c r="W13" s="41"/>
      <c r="X13" s="37">
        <f>+T13-V13</f>
        <v>2.9062431656575747</v>
      </c>
      <c r="Z13" s="38">
        <f>X13/V13</f>
        <v>0.12349309087079084</v>
      </c>
    </row>
    <row r="14" spans="2:26" ht="15.75" x14ac:dyDescent="0.25">
      <c r="B14" s="36" t="s">
        <v>37</v>
      </c>
      <c r="C14" s="32"/>
      <c r="D14" s="37">
        <v>74505547.379999995</v>
      </c>
      <c r="E14" s="33"/>
      <c r="F14" s="37">
        <v>92371608.461186439</v>
      </c>
      <c r="H14" s="37">
        <f>+D14-F14</f>
        <v>-17866061.081186444</v>
      </c>
      <c r="J14" s="38">
        <f>H14/F14</f>
        <v>-0.19341506961734428</v>
      </c>
      <c r="L14" s="37">
        <v>2820.3820000000001</v>
      </c>
      <c r="M14" s="33"/>
      <c r="N14" s="37">
        <v>2366.4730488903997</v>
      </c>
      <c r="P14" s="37">
        <f>+L14-N14</f>
        <v>453.90895110960037</v>
      </c>
      <c r="R14" s="38">
        <f>P14/N14</f>
        <v>0.1918082064456347</v>
      </c>
      <c r="T14" s="39">
        <f>+D14/L14/1000</f>
        <v>26.416828422532831</v>
      </c>
      <c r="U14" s="40"/>
      <c r="V14" s="39">
        <f>+F14/N14/1000</f>
        <v>39.033450435659077</v>
      </c>
      <c r="W14" s="41"/>
      <c r="X14" s="37">
        <f>+T14-V14</f>
        <v>-12.616622013126246</v>
      </c>
      <c r="Z14" s="38">
        <f>X14/V14</f>
        <v>-0.32322589656589285</v>
      </c>
    </row>
    <row r="15" spans="2:26" ht="15.75" x14ac:dyDescent="0.25">
      <c r="B15" s="36" t="s">
        <v>38</v>
      </c>
      <c r="C15" s="32"/>
      <c r="D15" s="37">
        <v>112713856.9075</v>
      </c>
      <c r="E15" s="33"/>
      <c r="F15" s="37">
        <v>109951930.84137674</v>
      </c>
      <c r="H15" s="37">
        <f>+D15-F15</f>
        <v>2761926.066123262</v>
      </c>
      <c r="J15" s="38">
        <f>H15/F15</f>
        <v>2.5119395766753587E-2</v>
      </c>
      <c r="L15" s="37">
        <v>4998.3109999999997</v>
      </c>
      <c r="M15" s="33"/>
      <c r="N15" s="37">
        <v>4786.3000254408562</v>
      </c>
      <c r="P15" s="37">
        <f>+L15-N15</f>
        <v>212.01097455914351</v>
      </c>
      <c r="R15" s="38">
        <f>P15/N15</f>
        <v>4.4295379193161968E-2</v>
      </c>
      <c r="T15" s="39"/>
      <c r="U15" s="40"/>
      <c r="V15" s="39"/>
      <c r="W15" s="41"/>
      <c r="X15" s="37"/>
      <c r="Z15" s="38"/>
    </row>
    <row r="16" spans="2:26" ht="15.75" x14ac:dyDescent="0.25">
      <c r="B16" s="24"/>
      <c r="C16" s="32"/>
      <c r="D16" s="46" t="s">
        <v>39</v>
      </c>
      <c r="E16" s="33"/>
      <c r="F16" s="46" t="s">
        <v>39</v>
      </c>
      <c r="G16" s="47"/>
      <c r="H16" s="46" t="s">
        <v>39</v>
      </c>
      <c r="I16" s="47"/>
      <c r="J16" s="46" t="s">
        <v>39</v>
      </c>
      <c r="K16" s="47"/>
      <c r="L16" s="46" t="s">
        <v>39</v>
      </c>
      <c r="M16" s="33"/>
      <c r="N16" s="46" t="s">
        <v>39</v>
      </c>
      <c r="O16" s="47"/>
      <c r="P16" s="46" t="s">
        <v>39</v>
      </c>
      <c r="Q16" s="47"/>
      <c r="R16" s="46" t="s">
        <v>39</v>
      </c>
      <c r="T16" s="46" t="s">
        <v>39</v>
      </c>
      <c r="U16" s="33"/>
      <c r="V16" s="46" t="s">
        <v>39</v>
      </c>
      <c r="W16" s="47"/>
      <c r="X16" s="46" t="s">
        <v>39</v>
      </c>
      <c r="Y16" s="47"/>
      <c r="Z16" s="46" t="s">
        <v>39</v>
      </c>
    </row>
    <row r="17" spans="2:26" s="30" customFormat="1" ht="15.75" x14ac:dyDescent="0.25">
      <c r="B17" s="24" t="s">
        <v>40</v>
      </c>
      <c r="C17" s="24"/>
      <c r="D17" s="48">
        <f>+SUM(-D10,D12:D16)</f>
        <v>499737379.90454304</v>
      </c>
      <c r="E17" s="29"/>
      <c r="F17" s="48">
        <f>+SUM(-F10,F12:F16)</f>
        <v>550701664.85666275</v>
      </c>
      <c r="G17" s="47"/>
      <c r="H17" s="48">
        <f>+D17-F17</f>
        <v>-50964284.952119708</v>
      </c>
      <c r="I17" s="47"/>
      <c r="J17" s="91">
        <f>H17/F17</f>
        <v>-9.2544272524370794E-2</v>
      </c>
      <c r="K17" s="47"/>
      <c r="L17" s="48">
        <f>+SUM(-L10,L12:L16)</f>
        <v>20090.591214867996</v>
      </c>
      <c r="M17" s="92"/>
      <c r="N17" s="48">
        <f>+SUM(-N10,N12:N16)</f>
        <v>20019.695807024014</v>
      </c>
      <c r="O17" s="47"/>
      <c r="P17" s="48">
        <f>+L17-N17</f>
        <v>70.895407843981957</v>
      </c>
      <c r="Q17" s="47"/>
      <c r="R17" s="91">
        <f>P17/N17</f>
        <v>3.5412829708984855E-3</v>
      </c>
      <c r="T17" s="42">
        <f>+D17/L17/1000</f>
        <v>24.874199796306318</v>
      </c>
      <c r="U17" s="93"/>
      <c r="V17" s="42">
        <f>+F17/N17/1000</f>
        <v>27.507993636119398</v>
      </c>
      <c r="W17" s="41"/>
      <c r="X17" s="42">
        <f>+T17-V17</f>
        <v>-2.6337938398130802</v>
      </c>
      <c r="Y17" s="47"/>
      <c r="Z17" s="91">
        <f>X17/V17</f>
        <v>-9.5746490080424282E-2</v>
      </c>
    </row>
    <row r="18" spans="2:26" ht="15.75" x14ac:dyDescent="0.25">
      <c r="B18" s="24"/>
      <c r="C18" s="32"/>
      <c r="D18" s="46" t="s">
        <v>41</v>
      </c>
      <c r="E18" s="33"/>
      <c r="F18" s="46" t="s">
        <v>41</v>
      </c>
      <c r="G18" s="47"/>
      <c r="H18" s="46" t="s">
        <v>41</v>
      </c>
      <c r="I18" s="47"/>
      <c r="J18" s="46" t="s">
        <v>41</v>
      </c>
      <c r="K18" s="47"/>
      <c r="L18" s="46" t="s">
        <v>41</v>
      </c>
      <c r="M18" s="33"/>
      <c r="N18" s="46" t="s">
        <v>41</v>
      </c>
      <c r="O18" s="47"/>
      <c r="P18" s="46" t="s">
        <v>41</v>
      </c>
      <c r="Q18" s="47"/>
      <c r="R18" s="46" t="s">
        <v>41</v>
      </c>
      <c r="T18" s="46" t="s">
        <v>41</v>
      </c>
      <c r="U18" s="33"/>
      <c r="V18" s="46" t="s">
        <v>41</v>
      </c>
      <c r="W18" s="47"/>
      <c r="X18" s="46" t="s">
        <v>41</v>
      </c>
      <c r="Y18" s="47"/>
      <c r="Z18" s="46" t="s">
        <v>41</v>
      </c>
    </row>
    <row r="19" spans="2:26" ht="15.75" x14ac:dyDescent="0.25">
      <c r="B19" s="24"/>
      <c r="C19" s="32"/>
      <c r="D19" s="49"/>
      <c r="E19" s="33"/>
      <c r="F19" s="49"/>
      <c r="G19" s="47"/>
      <c r="H19" s="46"/>
      <c r="I19" s="47"/>
      <c r="J19" s="46"/>
      <c r="K19" s="47"/>
      <c r="L19" s="49"/>
      <c r="M19" s="33"/>
      <c r="N19" s="49"/>
      <c r="O19" s="47"/>
      <c r="P19" s="46"/>
      <c r="Q19" s="47"/>
      <c r="R19" s="46"/>
    </row>
    <row r="20" spans="2:26" ht="15.75" x14ac:dyDescent="0.25">
      <c r="B20" s="24"/>
      <c r="C20" s="32"/>
      <c r="D20" s="46"/>
      <c r="E20" s="33"/>
      <c r="F20" s="50"/>
      <c r="G20" s="47"/>
      <c r="H20" s="46"/>
      <c r="I20" s="47"/>
      <c r="J20" s="46"/>
      <c r="K20" s="47"/>
      <c r="L20" s="46"/>
      <c r="M20" s="33"/>
      <c r="N20" s="46"/>
      <c r="O20" s="47"/>
      <c r="P20" s="46"/>
      <c r="Q20" s="47"/>
      <c r="R20" s="46"/>
    </row>
    <row r="21" spans="2:26" ht="15.75" x14ac:dyDescent="0.25">
      <c r="D21" s="51"/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2018-06-01T07:00:00+00:00</OpenedDate>
    <SignificantOrder xmlns="dc463f71-b30c-4ab2-9473-d307f9d35888">false</SignificantOrder>
    <Date1 xmlns="dc463f71-b30c-4ab2-9473-d307f9d35888">2018-06-01T07:00:00+00:00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180494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977F7C85715F47A716F4B5B25478E0" ma:contentTypeVersion="68" ma:contentTypeDescription="" ma:contentTypeScope="" ma:versionID="2f02ff4c76c49470c42b1dbd767690c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4886CB-3B2F-4AD8-A483-6959F816CBE4}"/>
</file>

<file path=customXml/itemProps2.xml><?xml version="1.0" encoding="utf-8"?>
<ds:datastoreItem xmlns:ds="http://schemas.openxmlformats.org/officeDocument/2006/customXml" ds:itemID="{289C0273-722F-4598-99C1-A8574B6B55DF}"/>
</file>

<file path=customXml/itemProps3.xml><?xml version="1.0" encoding="utf-8"?>
<ds:datastoreItem xmlns:ds="http://schemas.openxmlformats.org/officeDocument/2006/customXml" ds:itemID="{7585AAE7-4639-462D-B84B-2F1CD2E5E941}"/>
</file>

<file path=customXml/itemProps4.xml><?xml version="1.0" encoding="utf-8"?>
<ds:datastoreItem xmlns:ds="http://schemas.openxmlformats.org/officeDocument/2006/customXml" ds:itemID="{CB322137-CCD9-4A1F-9B6C-1ECC5FF95A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1</vt:lpstr>
      <vt:lpstr>Table 2</vt:lpstr>
      <vt:lpstr>Table 3</vt:lpstr>
      <vt:lpstr>NPC Comparison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2018-06-01T19:49:47Z</dcterms:created>
  <dcterms:modified xsi:type="dcterms:W3CDTF">2018-06-01T19:50:04Z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0x0101006E56B4D1795A2E4DB2F0B01679ED314A009B977F7C85715F47A716F4B5B25478E0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