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worksheets/sheet8.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worksheets/sheet10.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68" windowWidth="17496" windowHeight="10896"/>
  </bookViews>
  <sheets>
    <sheet name="FCR Read Me" sheetId="1" r:id="rId1"/>
    <sheet name="Sch 40 FCR Table" sheetId="5" r:id="rId2"/>
    <sheet name="FCR Rates Feeder" sheetId="7" r:id="rId3"/>
    <sheet name="FCR Rates Sub" sheetId="2" r:id="rId4"/>
    <sheet name="Lvl FCR Sub Equip" sheetId="3" r:id="rId5"/>
    <sheet name="Lvl FCR Feeder" sheetId="6" r:id="rId6"/>
    <sheet name="LvlFCR Land" sheetId="4" r:id="rId7"/>
    <sheet name="Sub &amp; Feeder Depr Life" sheetId="8" r:id="rId8"/>
    <sheet name="3.04 E" sheetId="9" r:id="rId9"/>
    <sheet name="Pg 1 CofCap" sheetId="10" r:id="rId10"/>
  </sheets>
  <externalReferences>
    <externalReference r:id="rId11"/>
    <externalReference r:id="rId12"/>
    <externalReference r:id="rId13"/>
  </externalReferences>
  <definedNames>
    <definedName name="_Regression_Int" localSheetId="5">1</definedName>
    <definedName name="_Regression_Int" localSheetId="4">1</definedName>
    <definedName name="_xlnm.Print_Area" localSheetId="2">'FCR Rates Feeder'!$A$1:$D$41</definedName>
    <definedName name="_xlnm.Print_Area" localSheetId="3">'FCR Rates Sub'!$A$1:$I$55</definedName>
    <definedName name="_xlnm.Print_Area" localSheetId="0">'FCR Read Me'!$A$1:$C$23</definedName>
    <definedName name="_xlnm.Print_Area" localSheetId="5">'Lvl FCR Feeder'!$A$1:$M$56</definedName>
    <definedName name="_xlnm.Print_Area" localSheetId="4">'Lvl FCR Sub Equip'!$A$1:$M$70</definedName>
    <definedName name="_xlnm.Print_Area" localSheetId="6">'LvlFCR Land'!$A$1:$R$68</definedName>
    <definedName name="_xlnm.Print_Area" localSheetId="1">'Sch 40 FCR Table'!$A$1:$D$57</definedName>
  </definedNames>
  <calcPr calcId="145621" calcMode="manual" iterate="1" calcCompleted="0" calcOnSave="0"/>
</workbook>
</file>

<file path=xl/calcChain.xml><?xml version="1.0" encoding="utf-8"?>
<calcChain xmlns="http://schemas.openxmlformats.org/spreadsheetml/2006/main">
  <c r="B25" i="10" l="1"/>
  <c r="F23" i="10"/>
  <c r="D23" i="10"/>
  <c r="B23" i="10"/>
  <c r="A23" i="10"/>
  <c r="F22" i="10"/>
  <c r="E22" i="10"/>
  <c r="D22" i="10"/>
  <c r="B22" i="10"/>
  <c r="A22" i="10"/>
  <c r="F21" i="10"/>
  <c r="E21" i="10"/>
  <c r="D21" i="10"/>
  <c r="B21" i="10"/>
  <c r="A21" i="10"/>
  <c r="F20" i="10"/>
  <c r="B20" i="10"/>
  <c r="A20" i="10"/>
  <c r="F19" i="10"/>
  <c r="B19" i="10"/>
  <c r="A19" i="10"/>
  <c r="F18" i="10"/>
  <c r="E18" i="10"/>
  <c r="D18" i="10"/>
  <c r="B18" i="10"/>
  <c r="A18" i="10"/>
  <c r="F17" i="10"/>
  <c r="B17" i="10"/>
  <c r="A17" i="10"/>
  <c r="F16" i="10"/>
  <c r="B16" i="10"/>
  <c r="A16" i="10"/>
  <c r="F15" i="10"/>
  <c r="B15" i="10"/>
  <c r="A15" i="10"/>
  <c r="F14" i="10"/>
  <c r="E14" i="10"/>
  <c r="D14" i="10"/>
  <c r="B14" i="10"/>
  <c r="A14" i="10"/>
  <c r="A13" i="10"/>
  <c r="F12" i="10"/>
  <c r="E12" i="10"/>
  <c r="D12" i="10"/>
  <c r="B12" i="10"/>
  <c r="A12" i="10"/>
  <c r="F11" i="10"/>
  <c r="E11" i="10"/>
  <c r="A11" i="10"/>
  <c r="A10" i="10"/>
  <c r="B9" i="10"/>
  <c r="A9" i="10"/>
  <c r="F8" i="10"/>
  <c r="E8" i="10"/>
  <c r="D8" i="10"/>
  <c r="C8" i="10"/>
  <c r="B8" i="10"/>
  <c r="A8" i="10"/>
  <c r="A5" i="10"/>
  <c r="B4" i="10"/>
  <c r="B3" i="10"/>
  <c r="B1" i="10"/>
  <c r="E19" i="9"/>
  <c r="B19" i="9"/>
  <c r="A19" i="9"/>
  <c r="E18" i="9"/>
  <c r="D18" i="9"/>
  <c r="B18" i="9"/>
  <c r="A18" i="9"/>
  <c r="E17" i="9"/>
  <c r="B17" i="9"/>
  <c r="A17" i="9"/>
  <c r="A16" i="9"/>
  <c r="E15" i="9"/>
  <c r="B15" i="9"/>
  <c r="A15" i="9"/>
  <c r="A14" i="9"/>
  <c r="E13" i="9"/>
  <c r="D13" i="9"/>
  <c r="B13" i="9"/>
  <c r="A13" i="9"/>
  <c r="E12" i="9"/>
  <c r="B12" i="9"/>
  <c r="A12" i="9"/>
  <c r="E11" i="9"/>
  <c r="B11" i="9"/>
  <c r="A11" i="9"/>
  <c r="E9" i="9"/>
  <c r="B9" i="9"/>
  <c r="A9" i="9"/>
  <c r="A8" i="9"/>
  <c r="B5" i="9"/>
  <c r="B4" i="9"/>
  <c r="B3" i="9"/>
  <c r="E2" i="9"/>
  <c r="J31" i="8"/>
  <c r="I31" i="8"/>
  <c r="H31" i="8"/>
  <c r="G31" i="8"/>
  <c r="F31" i="8"/>
  <c r="E31" i="8"/>
  <c r="D31" i="8"/>
  <c r="C31" i="8"/>
  <c r="B31" i="8"/>
  <c r="J29" i="8"/>
  <c r="I29" i="8"/>
  <c r="H29" i="8"/>
  <c r="G29" i="8"/>
  <c r="F29" i="8"/>
  <c r="E29" i="8"/>
  <c r="D29" i="8"/>
  <c r="C29" i="8"/>
  <c r="B29" i="8"/>
  <c r="A29" i="8"/>
  <c r="J28" i="8"/>
  <c r="I28" i="8"/>
  <c r="H28" i="8"/>
  <c r="G28" i="8"/>
  <c r="F28" i="8"/>
  <c r="E28" i="8"/>
  <c r="D28" i="8"/>
  <c r="C28" i="8"/>
  <c r="B28" i="8"/>
  <c r="A28" i="8"/>
  <c r="J27" i="8"/>
  <c r="I27" i="8"/>
  <c r="H27" i="8"/>
  <c r="G27" i="8"/>
  <c r="F27" i="8"/>
  <c r="E27" i="8"/>
  <c r="D27" i="8"/>
  <c r="C27" i="8"/>
  <c r="B27" i="8"/>
  <c r="A27" i="8"/>
  <c r="J26" i="8"/>
  <c r="I26" i="8"/>
  <c r="H26" i="8"/>
  <c r="G26" i="8"/>
  <c r="F26" i="8"/>
  <c r="E26" i="8"/>
  <c r="D26" i="8"/>
  <c r="C26" i="8"/>
  <c r="B26" i="8"/>
  <c r="A26" i="8"/>
  <c r="J25" i="8"/>
  <c r="I25" i="8"/>
  <c r="H25" i="8"/>
  <c r="G25" i="8"/>
  <c r="F25" i="8"/>
  <c r="E25" i="8"/>
  <c r="D25" i="8"/>
  <c r="J24" i="8"/>
  <c r="I24" i="8"/>
  <c r="H24" i="8"/>
  <c r="G24" i="8"/>
  <c r="F24" i="8"/>
  <c r="E24" i="8"/>
  <c r="D24" i="8"/>
  <c r="C24" i="8"/>
  <c r="B24" i="8"/>
  <c r="A24" i="8"/>
  <c r="J23" i="8"/>
  <c r="I23" i="8"/>
  <c r="H23" i="8"/>
  <c r="G23" i="8"/>
  <c r="F23" i="8"/>
  <c r="E23" i="8"/>
  <c r="D23" i="8"/>
  <c r="C23" i="8"/>
  <c r="B23" i="8"/>
  <c r="A23" i="8"/>
  <c r="J22" i="8"/>
  <c r="I22" i="8"/>
  <c r="H22" i="8"/>
  <c r="G22" i="8"/>
  <c r="F22" i="8"/>
  <c r="E22" i="8"/>
  <c r="D22" i="8"/>
  <c r="J21" i="8"/>
  <c r="I21" i="8"/>
  <c r="H21" i="8"/>
  <c r="G21" i="8"/>
  <c r="F21" i="8"/>
  <c r="E21" i="8"/>
  <c r="D21" i="8"/>
  <c r="C21" i="8"/>
  <c r="B21" i="8"/>
  <c r="A21" i="8"/>
  <c r="J20" i="8"/>
  <c r="I20" i="8"/>
  <c r="H20" i="8"/>
  <c r="G20" i="8"/>
  <c r="F20" i="8"/>
  <c r="E20" i="8"/>
  <c r="D20" i="8"/>
  <c r="J19" i="8"/>
  <c r="I19" i="8"/>
  <c r="H19" i="8"/>
  <c r="G19" i="8"/>
  <c r="F19" i="8"/>
  <c r="E19" i="8"/>
  <c r="D19" i="8"/>
  <c r="C19" i="8"/>
  <c r="B19" i="8"/>
  <c r="A19" i="8"/>
  <c r="J18" i="8"/>
  <c r="I18" i="8"/>
  <c r="H18" i="8"/>
  <c r="G18" i="8"/>
  <c r="F18" i="8"/>
  <c r="E18" i="8"/>
  <c r="D18" i="8"/>
  <c r="C18" i="8"/>
  <c r="B18" i="8"/>
  <c r="A18" i="8"/>
  <c r="J17" i="8"/>
  <c r="I17" i="8"/>
  <c r="H17" i="8"/>
  <c r="G17" i="8"/>
  <c r="F17" i="8"/>
  <c r="E17" i="8"/>
  <c r="D17" i="8"/>
  <c r="C17" i="8"/>
  <c r="B17" i="8"/>
  <c r="A17" i="8"/>
  <c r="J16" i="8"/>
  <c r="I16" i="8"/>
  <c r="H16" i="8"/>
  <c r="G16" i="8"/>
  <c r="F16" i="8"/>
  <c r="E16" i="8"/>
  <c r="D16" i="8"/>
  <c r="C16" i="8"/>
  <c r="B16" i="8"/>
  <c r="A16" i="8"/>
  <c r="J15" i="8"/>
  <c r="I15" i="8"/>
  <c r="H15" i="8"/>
  <c r="G15" i="8"/>
  <c r="F15" i="8"/>
  <c r="E15" i="8"/>
  <c r="D15" i="8"/>
  <c r="C15" i="8"/>
  <c r="B15" i="8"/>
  <c r="A15" i="8"/>
  <c r="B14" i="8"/>
  <c r="B13" i="8"/>
  <c r="A4" i="8"/>
  <c r="A3" i="8"/>
  <c r="A2" i="8"/>
  <c r="A1" i="8"/>
  <c r="J2" i="4" l="1"/>
  <c r="K2" i="4"/>
  <c r="J6" i="4"/>
  <c r="K6" i="4"/>
  <c r="H14" i="3" l="1"/>
  <c r="H13" i="3"/>
  <c r="E52" i="6" l="1"/>
  <c r="A52" i="6"/>
  <c r="E66" i="3"/>
  <c r="A66" i="3"/>
  <c r="O10" i="8" l="1"/>
  <c r="N9" i="8"/>
  <c r="N10" i="8"/>
  <c r="P10" i="8"/>
  <c r="P9" i="8"/>
  <c r="N17" i="8"/>
  <c r="O17" i="8"/>
  <c r="P17" i="8"/>
  <c r="Q17" i="8" s="1"/>
  <c r="H12" i="3" s="1"/>
  <c r="I66" i="3" s="1"/>
  <c r="F66" i="3" s="1"/>
  <c r="N19" i="8"/>
  <c r="O19" i="8"/>
  <c r="P19" i="8"/>
  <c r="Q19" i="8" s="1"/>
  <c r="N21" i="8"/>
  <c r="O21" i="8"/>
  <c r="P21" i="8"/>
  <c r="Q21" i="8" s="1"/>
  <c r="N23" i="8"/>
  <c r="O23" i="8"/>
  <c r="P23" i="8"/>
  <c r="Q23" i="8" s="1"/>
  <c r="N24" i="8"/>
  <c r="O24" i="8"/>
  <c r="P24" i="8"/>
  <c r="Q24" i="8" s="1"/>
  <c r="I10" i="4" l="1"/>
  <c r="Q26" i="8"/>
  <c r="H12" i="6" s="1"/>
  <c r="I52" i="6" s="1"/>
  <c r="L6" i="4" l="1"/>
  <c r="L5" i="4"/>
  <c r="L3" i="4"/>
  <c r="L2" i="4"/>
  <c r="L4" i="4" l="1"/>
  <c r="L8" i="4" s="1"/>
  <c r="I51" i="6" l="1"/>
  <c r="I66" i="4" l="1"/>
  <c r="H14" i="6" l="1"/>
  <c r="F52" i="6" s="1"/>
  <c r="I12" i="4" l="1"/>
  <c r="H11" i="6"/>
  <c r="H13" i="6"/>
  <c r="I11" i="4" l="1"/>
  <c r="I49" i="6"/>
  <c r="I47" i="6"/>
  <c r="I45" i="6"/>
  <c r="I43" i="6"/>
  <c r="I41" i="6"/>
  <c r="I39" i="6"/>
  <c r="I37" i="6"/>
  <c r="I35" i="6"/>
  <c r="I33" i="6"/>
  <c r="I31" i="6"/>
  <c r="I29" i="6"/>
  <c r="I27" i="6"/>
  <c r="I25" i="6"/>
  <c r="I23" i="6"/>
  <c r="I21" i="6"/>
  <c r="I19" i="6"/>
  <c r="I17" i="6"/>
  <c r="I50" i="6"/>
  <c r="I48" i="6"/>
  <c r="I46" i="6"/>
  <c r="I44" i="6"/>
  <c r="I42" i="6"/>
  <c r="I40" i="6"/>
  <c r="I38" i="6"/>
  <c r="I36" i="6"/>
  <c r="I34" i="6"/>
  <c r="I32" i="6"/>
  <c r="I30" i="6"/>
  <c r="I28" i="6"/>
  <c r="I26" i="6"/>
  <c r="I24" i="6"/>
  <c r="I22" i="6"/>
  <c r="I20" i="6"/>
  <c r="I18" i="6"/>
  <c r="I17" i="3" l="1"/>
  <c r="A7" i="7"/>
  <c r="A8" i="7" s="1"/>
  <c r="C54" i="6"/>
  <c r="A18" i="6"/>
  <c r="A19" i="6" s="1"/>
  <c r="D17" i="6"/>
  <c r="B17" i="6"/>
  <c r="J17" i="6" s="1"/>
  <c r="D13" i="6"/>
  <c r="E51" i="6" s="1"/>
  <c r="F51" i="6" s="1"/>
  <c r="D14" i="6"/>
  <c r="A9" i="7" l="1"/>
  <c r="A20" i="6"/>
  <c r="E50" i="6"/>
  <c r="F50" i="6" s="1"/>
  <c r="E49" i="6"/>
  <c r="F49" i="6" s="1"/>
  <c r="E48" i="6"/>
  <c r="F48" i="6" s="1"/>
  <c r="E47" i="6"/>
  <c r="F47" i="6" s="1"/>
  <c r="E46" i="6"/>
  <c r="F46" i="6" s="1"/>
  <c r="E45" i="6"/>
  <c r="F45" i="6" s="1"/>
  <c r="E44" i="6"/>
  <c r="F44" i="6" s="1"/>
  <c r="E43" i="6"/>
  <c r="F43" i="6" s="1"/>
  <c r="E42" i="6"/>
  <c r="F42" i="6" s="1"/>
  <c r="E41" i="6"/>
  <c r="F41" i="6" s="1"/>
  <c r="E40" i="6"/>
  <c r="F40" i="6" s="1"/>
  <c r="E39" i="6"/>
  <c r="F39" i="6" s="1"/>
  <c r="E17" i="6"/>
  <c r="F17" i="6" s="1"/>
  <c r="B18" i="6"/>
  <c r="J18" i="6" s="1"/>
  <c r="E18" i="6"/>
  <c r="F18" i="6" s="1"/>
  <c r="E19" i="6"/>
  <c r="F19" i="6" s="1"/>
  <c r="E20" i="6"/>
  <c r="F20" i="6" s="1"/>
  <c r="E21" i="6"/>
  <c r="F21" i="6" s="1"/>
  <c r="E22" i="6"/>
  <c r="F22" i="6" s="1"/>
  <c r="E23" i="6"/>
  <c r="F23" i="6" s="1"/>
  <c r="E24" i="6"/>
  <c r="F24" i="6" s="1"/>
  <c r="E25" i="6"/>
  <c r="F25" i="6" s="1"/>
  <c r="E26" i="6"/>
  <c r="F26" i="6" s="1"/>
  <c r="E27" i="6"/>
  <c r="F27" i="6" s="1"/>
  <c r="E28" i="6"/>
  <c r="F28" i="6" s="1"/>
  <c r="E29" i="6"/>
  <c r="F29" i="6" s="1"/>
  <c r="E30" i="6"/>
  <c r="F30" i="6" s="1"/>
  <c r="E31" i="6"/>
  <c r="F31" i="6" s="1"/>
  <c r="E32" i="6"/>
  <c r="F32" i="6" s="1"/>
  <c r="E33" i="6"/>
  <c r="F33" i="6" s="1"/>
  <c r="E34" i="6"/>
  <c r="F34" i="6" s="1"/>
  <c r="E35" i="6"/>
  <c r="F35" i="6" s="1"/>
  <c r="E36" i="6"/>
  <c r="F36" i="6" s="1"/>
  <c r="E37" i="6"/>
  <c r="F37" i="6" s="1"/>
  <c r="E38" i="6"/>
  <c r="F38" i="6" s="1"/>
  <c r="A10" i="7" l="1"/>
  <c r="B19" i="6"/>
  <c r="J19" i="6" s="1"/>
  <c r="A21" i="6"/>
  <c r="E54" i="6"/>
  <c r="A11" i="7" l="1"/>
  <c r="D18" i="6"/>
  <c r="A22" i="6"/>
  <c r="B20" i="6"/>
  <c r="J20" i="6" s="1"/>
  <c r="A12" i="7" l="1"/>
  <c r="A23" i="6"/>
  <c r="D19" i="6"/>
  <c r="B21" i="6"/>
  <c r="J21" i="6" s="1"/>
  <c r="A13" i="7" l="1"/>
  <c r="D20" i="6"/>
  <c r="A24" i="6"/>
  <c r="B22" i="6"/>
  <c r="J22" i="6" s="1"/>
  <c r="A14" i="7" l="1"/>
  <c r="D21" i="6"/>
  <c r="B23" i="6"/>
  <c r="J23" i="6" s="1"/>
  <c r="A25" i="6"/>
  <c r="A15" i="7" l="1"/>
  <c r="A26" i="6"/>
  <c r="B24" i="6"/>
  <c r="J24" i="6" s="1"/>
  <c r="D22" i="6"/>
  <c r="A16" i="7" l="1"/>
  <c r="B25" i="6"/>
  <c r="J25" i="6" s="1"/>
  <c r="A27" i="6"/>
  <c r="D23" i="6"/>
  <c r="A17" i="7" l="1"/>
  <c r="D24" i="6"/>
  <c r="A28" i="6"/>
  <c r="B26" i="6"/>
  <c r="J26" i="6" s="1"/>
  <c r="A18" i="7" l="1"/>
  <c r="B27" i="6"/>
  <c r="J27" i="6" s="1"/>
  <c r="A29" i="6"/>
  <c r="D25" i="6"/>
  <c r="A19" i="7" l="1"/>
  <c r="D26" i="6"/>
  <c r="A30" i="6"/>
  <c r="B28" i="6"/>
  <c r="J28" i="6" s="1"/>
  <c r="A20" i="7" l="1"/>
  <c r="B29" i="6"/>
  <c r="J29" i="6" s="1"/>
  <c r="A31" i="6"/>
  <c r="D27" i="6"/>
  <c r="A21" i="7" l="1"/>
  <c r="D28" i="6"/>
  <c r="A32" i="6"/>
  <c r="B30" i="6"/>
  <c r="J30" i="6" s="1"/>
  <c r="A22" i="7" l="1"/>
  <c r="D29" i="6"/>
  <c r="B31" i="6"/>
  <c r="J31" i="6" s="1"/>
  <c r="A33" i="6"/>
  <c r="A23" i="7" l="1"/>
  <c r="A34" i="6"/>
  <c r="D30" i="6"/>
  <c r="B32" i="6"/>
  <c r="J32" i="6" s="1"/>
  <c r="A24" i="7" l="1"/>
  <c r="A35" i="6"/>
  <c r="B33" i="6"/>
  <c r="J33" i="6" s="1"/>
  <c r="D31" i="6"/>
  <c r="A25" i="7" l="1"/>
  <c r="B34" i="6"/>
  <c r="J34" i="6" s="1"/>
  <c r="A36" i="6"/>
  <c r="D32" i="6"/>
  <c r="A9" i="5"/>
  <c r="A10" i="5" s="1"/>
  <c r="A26" i="7" l="1"/>
  <c r="D33" i="6"/>
  <c r="A37" i="6"/>
  <c r="B35" i="6"/>
  <c r="J35" i="6" s="1"/>
  <c r="A11" i="5"/>
  <c r="J7" i="6"/>
  <c r="K7" i="6"/>
  <c r="K6" i="6"/>
  <c r="J6" i="6"/>
  <c r="J4" i="6"/>
  <c r="K4" i="6"/>
  <c r="K3" i="6"/>
  <c r="J3" i="6" l="1"/>
  <c r="J5" i="6" s="1"/>
  <c r="J4" i="4"/>
  <c r="A27" i="7"/>
  <c r="D34" i="6"/>
  <c r="B36" i="6"/>
  <c r="J36" i="6" s="1"/>
  <c r="A38" i="6"/>
  <c r="A12" i="5"/>
  <c r="K4" i="3"/>
  <c r="K3" i="3"/>
  <c r="J4" i="3"/>
  <c r="J3" i="3"/>
  <c r="A28" i="7" l="1"/>
  <c r="A39" i="6"/>
  <c r="D35" i="6"/>
  <c r="B37" i="6"/>
  <c r="J37" i="6" s="1"/>
  <c r="A13" i="5"/>
  <c r="J5" i="3"/>
  <c r="L6" i="6"/>
  <c r="E12" i="4"/>
  <c r="E11" i="4"/>
  <c r="E36" i="4" s="1"/>
  <c r="F36" i="4" s="1"/>
  <c r="B15" i="4"/>
  <c r="B16" i="4" s="1"/>
  <c r="B17" i="4" s="1"/>
  <c r="B18" i="4" s="1"/>
  <c r="D15" i="4"/>
  <c r="A16" i="4"/>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E30" i="4"/>
  <c r="F30" i="4" s="1"/>
  <c r="E32" i="4"/>
  <c r="F32" i="4" s="1"/>
  <c r="E34" i="4"/>
  <c r="F34" i="4" s="1"/>
  <c r="E38" i="4"/>
  <c r="F38" i="4" s="1"/>
  <c r="E40" i="4"/>
  <c r="F40" i="4" s="1"/>
  <c r="E42" i="4"/>
  <c r="F42" i="4" s="1"/>
  <c r="E46" i="4"/>
  <c r="F46" i="4" s="1"/>
  <c r="E48" i="4"/>
  <c r="F48" i="4" s="1"/>
  <c r="E50" i="4"/>
  <c r="F50" i="4" s="1"/>
  <c r="C66" i="4"/>
  <c r="J6" i="3"/>
  <c r="K6" i="3"/>
  <c r="J7" i="3"/>
  <c r="K7" i="3"/>
  <c r="D14" i="3"/>
  <c r="D13" i="3"/>
  <c r="B17" i="3"/>
  <c r="D17" i="3"/>
  <c r="A18" i="3"/>
  <c r="E23" i="3"/>
  <c r="C68" i="3"/>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E24" i="3" l="1"/>
  <c r="E65" i="3"/>
  <c r="E64" i="3"/>
  <c r="E63" i="3"/>
  <c r="E62" i="3"/>
  <c r="E31" i="3"/>
  <c r="E35" i="3"/>
  <c r="E27" i="3"/>
  <c r="E5" i="2"/>
  <c r="J17" i="3"/>
  <c r="E52" i="4"/>
  <c r="F52" i="4" s="1"/>
  <c r="E44" i="4"/>
  <c r="F44" i="4" s="1"/>
  <c r="E60" i="4"/>
  <c r="F60" i="4" s="1"/>
  <c r="E61" i="4"/>
  <c r="F61" i="4" s="1"/>
  <c r="E62" i="4"/>
  <c r="F62" i="4" s="1"/>
  <c r="E64" i="4"/>
  <c r="F64" i="4" s="1"/>
  <c r="E59" i="4"/>
  <c r="F59" i="4" s="1"/>
  <c r="E63" i="4"/>
  <c r="F63" i="4" s="1"/>
  <c r="E33" i="3"/>
  <c r="E29" i="3"/>
  <c r="E25" i="3"/>
  <c r="E29" i="4"/>
  <c r="F29" i="4" s="1"/>
  <c r="E15" i="4"/>
  <c r="F15" i="4" s="1"/>
  <c r="E53" i="4"/>
  <c r="F53" i="4" s="1"/>
  <c r="E51" i="4"/>
  <c r="F51" i="4" s="1"/>
  <c r="E49" i="4"/>
  <c r="F49" i="4" s="1"/>
  <c r="E47" i="4"/>
  <c r="F47" i="4" s="1"/>
  <c r="E45" i="4"/>
  <c r="F45" i="4" s="1"/>
  <c r="E43" i="4"/>
  <c r="F43" i="4" s="1"/>
  <c r="E41" i="4"/>
  <c r="F41" i="4" s="1"/>
  <c r="E39" i="4"/>
  <c r="F39" i="4" s="1"/>
  <c r="E37" i="4"/>
  <c r="F37" i="4" s="1"/>
  <c r="E35" i="4"/>
  <c r="F35" i="4" s="1"/>
  <c r="E33" i="4"/>
  <c r="F33" i="4" s="1"/>
  <c r="E31" i="4"/>
  <c r="F31" i="4" s="1"/>
  <c r="E36" i="3"/>
  <c r="E34" i="3"/>
  <c r="E32" i="3"/>
  <c r="E30" i="3"/>
  <c r="E28" i="3"/>
  <c r="E26" i="3"/>
  <c r="A19" i="3"/>
  <c r="I19" i="3" s="1"/>
  <c r="I18" i="3"/>
  <c r="E61" i="3"/>
  <c r="E38" i="3"/>
  <c r="E40" i="3"/>
  <c r="E42" i="3"/>
  <c r="E44" i="3"/>
  <c r="E46" i="3"/>
  <c r="E48" i="3"/>
  <c r="E50" i="3"/>
  <c r="E52" i="3"/>
  <c r="E54" i="3"/>
  <c r="E56" i="3"/>
  <c r="E58" i="3"/>
  <c r="E60" i="3"/>
  <c r="E37" i="3"/>
  <c r="E39" i="3"/>
  <c r="E41" i="3"/>
  <c r="E43" i="3"/>
  <c r="E45" i="3"/>
  <c r="E47" i="3"/>
  <c r="E49" i="3"/>
  <c r="E51" i="3"/>
  <c r="E53" i="3"/>
  <c r="E55" i="3"/>
  <c r="E57" i="3"/>
  <c r="E59" i="3"/>
  <c r="E57" i="4"/>
  <c r="F57" i="4" s="1"/>
  <c r="E55" i="4"/>
  <c r="F55" i="4" s="1"/>
  <c r="E58" i="4"/>
  <c r="F58" i="4" s="1"/>
  <c r="E56" i="4"/>
  <c r="F56" i="4" s="1"/>
  <c r="E54" i="4"/>
  <c r="F54" i="4" s="1"/>
  <c r="L7" i="3"/>
  <c r="L7" i="6"/>
  <c r="H18" i="6" s="1"/>
  <c r="K18" i="6" s="1"/>
  <c r="A29" i="7"/>
  <c r="D36" i="6"/>
  <c r="A40" i="6"/>
  <c r="B38" i="6"/>
  <c r="J38" i="6" s="1"/>
  <c r="A14" i="5"/>
  <c r="H15" i="4"/>
  <c r="L6" i="3"/>
  <c r="A42" i="2"/>
  <c r="B19" i="4"/>
  <c r="B20" i="4" s="1"/>
  <c r="B21" i="4" s="1"/>
  <c r="B22" i="4" s="1"/>
  <c r="E17" i="3"/>
  <c r="F17" i="3" s="1"/>
  <c r="E22" i="3"/>
  <c r="E21" i="3"/>
  <c r="E20" i="3"/>
  <c r="E19" i="3"/>
  <c r="E18" i="3"/>
  <c r="E28" i="4"/>
  <c r="F28" i="4" s="1"/>
  <c r="E27" i="4"/>
  <c r="F27" i="4" s="1"/>
  <c r="E26" i="4"/>
  <c r="F26" i="4" s="1"/>
  <c r="E25" i="4"/>
  <c r="F25" i="4" s="1"/>
  <c r="E24" i="4"/>
  <c r="F24" i="4" s="1"/>
  <c r="E23" i="4"/>
  <c r="F23" i="4" s="1"/>
  <c r="E22" i="4"/>
  <c r="F22" i="4" s="1"/>
  <c r="E21" i="4"/>
  <c r="F21" i="4" s="1"/>
  <c r="E20" i="4"/>
  <c r="F20" i="4" s="1"/>
  <c r="E19" i="4"/>
  <c r="F19" i="4" s="1"/>
  <c r="E18" i="4"/>
  <c r="F18" i="4" s="1"/>
  <c r="E17" i="4"/>
  <c r="F17" i="4" s="1"/>
  <c r="E16" i="4"/>
  <c r="F16" i="4" s="1"/>
  <c r="F19" i="3" l="1"/>
  <c r="A20" i="3"/>
  <c r="I20" i="3" s="1"/>
  <c r="F20" i="3" s="1"/>
  <c r="F18" i="3"/>
  <c r="H35" i="6"/>
  <c r="K35" i="6" s="1"/>
  <c r="D16" i="4"/>
  <c r="H17" i="3"/>
  <c r="K17" i="3" s="1"/>
  <c r="H34" i="6"/>
  <c r="K34" i="6" s="1"/>
  <c r="H32" i="6"/>
  <c r="K32" i="6" s="1"/>
  <c r="H30" i="6"/>
  <c r="K30" i="6" s="1"/>
  <c r="H28" i="6"/>
  <c r="K28" i="6" s="1"/>
  <c r="H26" i="6"/>
  <c r="K26" i="6" s="1"/>
  <c r="H24" i="6"/>
  <c r="K24" i="6" s="1"/>
  <c r="H22" i="6"/>
  <c r="K22" i="6" s="1"/>
  <c r="H20" i="6"/>
  <c r="K20" i="6" s="1"/>
  <c r="H33" i="6"/>
  <c r="K33" i="6" s="1"/>
  <c r="H31" i="6"/>
  <c r="K31" i="6" s="1"/>
  <c r="H29" i="6"/>
  <c r="K29" i="6" s="1"/>
  <c r="H27" i="6"/>
  <c r="K27" i="6" s="1"/>
  <c r="H25" i="6"/>
  <c r="K25" i="6" s="1"/>
  <c r="H23" i="6"/>
  <c r="K23" i="6" s="1"/>
  <c r="H21" i="6"/>
  <c r="K21" i="6" s="1"/>
  <c r="H19" i="6"/>
  <c r="K19" i="6" s="1"/>
  <c r="H17" i="6"/>
  <c r="K17" i="6" s="1"/>
  <c r="A30" i="7"/>
  <c r="B39" i="6"/>
  <c r="J39" i="6" s="1"/>
  <c r="A41" i="6"/>
  <c r="D37" i="6"/>
  <c r="H36" i="6"/>
  <c r="K36" i="6" s="1"/>
  <c r="A15" i="5"/>
  <c r="A43" i="2"/>
  <c r="A44" i="2" s="1"/>
  <c r="A45" i="2" s="1"/>
  <c r="A46" i="2" s="1"/>
  <c r="A47" i="2" s="1"/>
  <c r="A48" i="2" s="1"/>
  <c r="A49" i="2" s="1"/>
  <c r="A50" i="2" s="1"/>
  <c r="A51" i="2" s="1"/>
  <c r="A52" i="2" s="1"/>
  <c r="A53" i="2" s="1"/>
  <c r="A54" i="2" s="1"/>
  <c r="A21" i="3"/>
  <c r="I21" i="3" s="1"/>
  <c r="F21" i="3" s="1"/>
  <c r="B23" i="4"/>
  <c r="B18" i="3"/>
  <c r="E66" i="4"/>
  <c r="E68" i="3"/>
  <c r="J18" i="3" l="1"/>
  <c r="J15" i="4"/>
  <c r="A31" i="7"/>
  <c r="A42" i="6"/>
  <c r="B40" i="6"/>
  <c r="J40" i="6" s="1"/>
  <c r="D38" i="6"/>
  <c r="H37" i="6"/>
  <c r="K37" i="6" s="1"/>
  <c r="A16" i="5"/>
  <c r="F66" i="4"/>
  <c r="B24" i="4"/>
  <c r="A22" i="3"/>
  <c r="I22" i="3" s="1"/>
  <c r="F22" i="3" s="1"/>
  <c r="B19" i="3"/>
  <c r="E6" i="2"/>
  <c r="H16" i="4"/>
  <c r="D17" i="4"/>
  <c r="D18" i="3"/>
  <c r="J19" i="3" l="1"/>
  <c r="A32" i="7"/>
  <c r="B41" i="6"/>
  <c r="J41" i="6" s="1"/>
  <c r="D39" i="6"/>
  <c r="H38" i="6"/>
  <c r="K38" i="6" s="1"/>
  <c r="A43" i="6"/>
  <c r="A17" i="5"/>
  <c r="A23" i="3"/>
  <c r="I23" i="3" s="1"/>
  <c r="F23" i="3" s="1"/>
  <c r="B25" i="4"/>
  <c r="J16" i="4"/>
  <c r="B20" i="3"/>
  <c r="E7" i="2"/>
  <c r="H18" i="3"/>
  <c r="K18" i="3" s="1"/>
  <c r="D19" i="3"/>
  <c r="H17" i="4"/>
  <c r="J17" i="4" s="1"/>
  <c r="D18" i="4"/>
  <c r="J20" i="3" l="1"/>
  <c r="A33" i="7"/>
  <c r="A44" i="6"/>
  <c r="D40" i="6"/>
  <c r="H39" i="6"/>
  <c r="K39" i="6" s="1"/>
  <c r="B42" i="6"/>
  <c r="J42" i="6" s="1"/>
  <c r="A18" i="5"/>
  <c r="B26" i="4"/>
  <c r="A24" i="3"/>
  <c r="I24" i="3" s="1"/>
  <c r="F24" i="3" s="1"/>
  <c r="H18" i="4"/>
  <c r="J18" i="4" s="1"/>
  <c r="D19" i="4"/>
  <c r="B21" i="3"/>
  <c r="E8" i="2"/>
  <c r="H19" i="3"/>
  <c r="K19" i="3" s="1"/>
  <c r="D20" i="3"/>
  <c r="J21" i="3" l="1"/>
  <c r="A34" i="7"/>
  <c r="D41" i="6"/>
  <c r="H40" i="6"/>
  <c r="K40" i="6" s="1"/>
  <c r="A45" i="6"/>
  <c r="B43" i="6"/>
  <c r="J43" i="6" s="1"/>
  <c r="A19" i="5"/>
  <c r="A25" i="3"/>
  <c r="I25" i="3" s="1"/>
  <c r="F25" i="3" s="1"/>
  <c r="B27" i="4"/>
  <c r="H20" i="3"/>
  <c r="K20" i="3" s="1"/>
  <c r="D21" i="3"/>
  <c r="H19" i="4"/>
  <c r="D20" i="4"/>
  <c r="B22" i="3"/>
  <c r="E9" i="2"/>
  <c r="J22" i="3" l="1"/>
  <c r="A35" i="7"/>
  <c r="A46" i="6"/>
  <c r="D42" i="6"/>
  <c r="H41" i="6"/>
  <c r="K41" i="6" s="1"/>
  <c r="B44" i="6"/>
  <c r="J44" i="6" s="1"/>
  <c r="A20" i="5"/>
  <c r="B28" i="4"/>
  <c r="A26" i="3"/>
  <c r="I26" i="3" s="1"/>
  <c r="F26" i="3" s="1"/>
  <c r="J19" i="4"/>
  <c r="H21" i="3"/>
  <c r="K21" i="3" s="1"/>
  <c r="D22" i="3"/>
  <c r="B23" i="3"/>
  <c r="E10" i="2"/>
  <c r="H20" i="4"/>
  <c r="D21" i="4"/>
  <c r="J23" i="3" l="1"/>
  <c r="A36" i="7"/>
  <c r="D43" i="6"/>
  <c r="H42" i="6"/>
  <c r="K42" i="6" s="1"/>
  <c r="B45" i="6"/>
  <c r="J45" i="6" s="1"/>
  <c r="A47" i="6"/>
  <c r="A21" i="5"/>
  <c r="A27" i="3"/>
  <c r="I27" i="3" s="1"/>
  <c r="F27" i="3" s="1"/>
  <c r="B29" i="4"/>
  <c r="J20" i="4"/>
  <c r="B24" i="3"/>
  <c r="E11" i="2"/>
  <c r="H21" i="4"/>
  <c r="J21" i="4" s="1"/>
  <c r="D22" i="4"/>
  <c r="H22" i="3"/>
  <c r="K22" i="3" s="1"/>
  <c r="D23" i="3"/>
  <c r="J24" i="3" l="1"/>
  <c r="A37" i="7"/>
  <c r="A38" i="7" s="1"/>
  <c r="A48" i="6"/>
  <c r="B46" i="6"/>
  <c r="J46" i="6" s="1"/>
  <c r="D44" i="6"/>
  <c r="H43" i="6"/>
  <c r="K43" i="6" s="1"/>
  <c r="A22" i="5"/>
  <c r="B30" i="4"/>
  <c r="A28" i="3"/>
  <c r="I28" i="3" s="1"/>
  <c r="F28" i="3" s="1"/>
  <c r="H23" i="3"/>
  <c r="K23" i="3" s="1"/>
  <c r="D24" i="3"/>
  <c r="B25" i="3"/>
  <c r="E12" i="2"/>
  <c r="H22" i="4"/>
  <c r="D23" i="4"/>
  <c r="A39" i="7" l="1"/>
  <c r="J25" i="3"/>
  <c r="D45" i="6"/>
  <c r="H44" i="6"/>
  <c r="K44" i="6" s="1"/>
  <c r="B47" i="6"/>
  <c r="J47" i="6" s="1"/>
  <c r="A49" i="6"/>
  <c r="A23" i="5"/>
  <c r="A29" i="3"/>
  <c r="I29" i="3" s="1"/>
  <c r="F29" i="3" s="1"/>
  <c r="B31" i="4"/>
  <c r="H23" i="4"/>
  <c r="D24" i="4"/>
  <c r="H24" i="3"/>
  <c r="K24" i="3" s="1"/>
  <c r="D25" i="3"/>
  <c r="J22" i="4"/>
  <c r="B26" i="3"/>
  <c r="E13" i="2"/>
  <c r="A40" i="7" l="1"/>
  <c r="J26" i="3"/>
  <c r="A50" i="6"/>
  <c r="A51" i="6" s="1"/>
  <c r="D46" i="6"/>
  <c r="H45" i="6"/>
  <c r="K45" i="6" s="1"/>
  <c r="B48" i="6"/>
  <c r="J48" i="6" s="1"/>
  <c r="A24" i="5"/>
  <c r="B32" i="4"/>
  <c r="A30" i="3"/>
  <c r="I30" i="3" s="1"/>
  <c r="F30" i="3" s="1"/>
  <c r="B27" i="3"/>
  <c r="E14" i="2"/>
  <c r="H24" i="4"/>
  <c r="J24" i="4" s="1"/>
  <c r="D25" i="4"/>
  <c r="H25" i="3"/>
  <c r="K25" i="3" s="1"/>
  <c r="D26" i="3"/>
  <c r="J23" i="4"/>
  <c r="J27" i="3" l="1"/>
  <c r="D47" i="6"/>
  <c r="H46" i="6"/>
  <c r="K46" i="6" s="1"/>
  <c r="B49" i="6"/>
  <c r="J49" i="6" s="1"/>
  <c r="A25" i="5"/>
  <c r="A31" i="3"/>
  <c r="I31" i="3" s="1"/>
  <c r="F31" i="3" s="1"/>
  <c r="B33" i="4"/>
  <c r="H25" i="4"/>
  <c r="J25" i="4" s="1"/>
  <c r="D26" i="4"/>
  <c r="H26" i="3"/>
  <c r="K26" i="3" s="1"/>
  <c r="D27" i="3"/>
  <c r="B28" i="3"/>
  <c r="E15" i="2"/>
  <c r="J28" i="3" l="1"/>
  <c r="D48" i="6"/>
  <c r="H47" i="6"/>
  <c r="K47" i="6" s="1"/>
  <c r="B50" i="6"/>
  <c r="A26" i="5"/>
  <c r="B34" i="4"/>
  <c r="A32" i="3"/>
  <c r="I32" i="3" s="1"/>
  <c r="F32" i="3" s="1"/>
  <c r="H26" i="4"/>
  <c r="J26" i="4" s="1"/>
  <c r="D27" i="4"/>
  <c r="H27" i="3"/>
  <c r="K27" i="3" s="1"/>
  <c r="D28" i="3"/>
  <c r="B29" i="3"/>
  <c r="E16" i="2"/>
  <c r="J50" i="6" l="1"/>
  <c r="B51" i="6"/>
  <c r="B52" i="6" s="1"/>
  <c r="J52" i="6" s="1"/>
  <c r="J29" i="3"/>
  <c r="D49" i="6"/>
  <c r="H48" i="6"/>
  <c r="K48" i="6" s="1"/>
  <c r="A27" i="5"/>
  <c r="A33" i="3"/>
  <c r="I33" i="3" s="1"/>
  <c r="F33" i="3" s="1"/>
  <c r="B35" i="4"/>
  <c r="H27" i="4"/>
  <c r="J27" i="4" s="1"/>
  <c r="D28" i="4"/>
  <c r="H28" i="3"/>
  <c r="K28" i="3" s="1"/>
  <c r="D29" i="3"/>
  <c r="B30" i="3"/>
  <c r="E17" i="2"/>
  <c r="J51" i="6" l="1"/>
  <c r="J30" i="3"/>
  <c r="D50" i="6"/>
  <c r="D51" i="6" s="1"/>
  <c r="D52" i="6" s="1"/>
  <c r="H49" i="6"/>
  <c r="K49" i="6" s="1"/>
  <c r="A28" i="5"/>
  <c r="B36" i="4"/>
  <c r="A34" i="3"/>
  <c r="I34" i="3" s="1"/>
  <c r="F34" i="3" s="1"/>
  <c r="H29" i="3"/>
  <c r="K29" i="3" s="1"/>
  <c r="D30" i="3"/>
  <c r="B31" i="3"/>
  <c r="E18" i="2"/>
  <c r="H28" i="4"/>
  <c r="J28" i="4" s="1"/>
  <c r="D29" i="4"/>
  <c r="H52" i="6" l="1"/>
  <c r="K52" i="6" s="1"/>
  <c r="H51" i="6"/>
  <c r="K51" i="6" s="1"/>
  <c r="J31" i="3"/>
  <c r="J54" i="6"/>
  <c r="H50" i="6"/>
  <c r="K50" i="6" s="1"/>
  <c r="A29" i="5"/>
  <c r="A35" i="3"/>
  <c r="I35" i="3" s="1"/>
  <c r="F35" i="3" s="1"/>
  <c r="B37" i="4"/>
  <c r="H30" i="3"/>
  <c r="K30" i="3" s="1"/>
  <c r="D31" i="3"/>
  <c r="B32" i="3"/>
  <c r="E19" i="2"/>
  <c r="H29" i="4"/>
  <c r="J29" i="4" s="1"/>
  <c r="D30" i="4"/>
  <c r="J32" i="3" l="1"/>
  <c r="A30" i="5"/>
  <c r="B38" i="4"/>
  <c r="A36" i="3"/>
  <c r="I36" i="3" s="1"/>
  <c r="F36" i="3" s="1"/>
  <c r="H31" i="3"/>
  <c r="K31" i="3" s="1"/>
  <c r="D32" i="3"/>
  <c r="H30" i="4"/>
  <c r="J30" i="4" s="1"/>
  <c r="D31" i="4"/>
  <c r="B33" i="3"/>
  <c r="E20" i="2"/>
  <c r="J33" i="3" l="1"/>
  <c r="A31" i="5"/>
  <c r="A37" i="3"/>
  <c r="I37" i="3" s="1"/>
  <c r="F37" i="3" s="1"/>
  <c r="B39" i="4"/>
  <c r="B34" i="3"/>
  <c r="E21" i="2"/>
  <c r="H32" i="3"/>
  <c r="K32" i="3" s="1"/>
  <c r="D33" i="3"/>
  <c r="H31" i="4"/>
  <c r="J31" i="4" s="1"/>
  <c r="D32" i="4"/>
  <c r="J34" i="3" l="1"/>
  <c r="A32" i="5"/>
  <c r="B40" i="4"/>
  <c r="A38" i="3"/>
  <c r="I38" i="3" s="1"/>
  <c r="F38" i="3" s="1"/>
  <c r="H32" i="4"/>
  <c r="J32" i="4" s="1"/>
  <c r="D33" i="4"/>
  <c r="B35" i="3"/>
  <c r="E22" i="2"/>
  <c r="H33" i="3"/>
  <c r="K33" i="3" s="1"/>
  <c r="D34" i="3"/>
  <c r="J35" i="3" l="1"/>
  <c r="A33" i="5"/>
  <c r="B41" i="4"/>
  <c r="A39" i="3"/>
  <c r="I39" i="3" s="1"/>
  <c r="F39" i="3" s="1"/>
  <c r="H33" i="4"/>
  <c r="J33" i="4" s="1"/>
  <c r="D34" i="4"/>
  <c r="H34" i="3"/>
  <c r="K34" i="3" s="1"/>
  <c r="D35" i="3"/>
  <c r="B36" i="3"/>
  <c r="E23" i="2"/>
  <c r="J36" i="3" l="1"/>
  <c r="B37" i="3"/>
  <c r="A34" i="5"/>
  <c r="B42" i="4"/>
  <c r="A40" i="3"/>
  <c r="I40" i="3" s="1"/>
  <c r="F40" i="3" s="1"/>
  <c r="H34" i="4"/>
  <c r="J34" i="4" s="1"/>
  <c r="D35" i="4"/>
  <c r="E24" i="2"/>
  <c r="H35" i="3"/>
  <c r="K35" i="3" s="1"/>
  <c r="D36" i="3"/>
  <c r="J37" i="3" l="1"/>
  <c r="D37" i="3"/>
  <c r="H37" i="3" s="1"/>
  <c r="B38" i="3"/>
  <c r="A35" i="5"/>
  <c r="A41" i="3"/>
  <c r="I41" i="3" s="1"/>
  <c r="F41" i="3" s="1"/>
  <c r="B43" i="4"/>
  <c r="H35" i="4"/>
  <c r="J35" i="4" s="1"/>
  <c r="D36" i="4"/>
  <c r="H36" i="3"/>
  <c r="K36" i="3" s="1"/>
  <c r="E25" i="2"/>
  <c r="K37" i="3" l="1"/>
  <c r="B39" i="3"/>
  <c r="J38" i="3"/>
  <c r="D38" i="3"/>
  <c r="A36" i="5"/>
  <c r="B40" i="3"/>
  <c r="B44" i="4"/>
  <c r="A42" i="3"/>
  <c r="I42" i="3" s="1"/>
  <c r="F42" i="3" s="1"/>
  <c r="E26" i="2"/>
  <c r="H36" i="4"/>
  <c r="J36" i="4" s="1"/>
  <c r="D37" i="4"/>
  <c r="J40" i="3" l="1"/>
  <c r="J39" i="3"/>
  <c r="H38" i="3"/>
  <c r="K38" i="3" s="1"/>
  <c r="D39" i="3"/>
  <c r="D40" i="3" s="1"/>
  <c r="A37" i="5"/>
  <c r="B41" i="3"/>
  <c r="A43" i="3"/>
  <c r="I43" i="3" s="1"/>
  <c r="F43" i="3" s="1"/>
  <c r="B45" i="4"/>
  <c r="H37" i="4"/>
  <c r="J37" i="4" s="1"/>
  <c r="D38" i="4"/>
  <c r="E27" i="2"/>
  <c r="J41" i="3" l="1"/>
  <c r="H39" i="3"/>
  <c r="K39" i="3" s="1"/>
  <c r="I54" i="6"/>
  <c r="A38" i="5"/>
  <c r="B42" i="3"/>
  <c r="D41" i="3"/>
  <c r="H40" i="3"/>
  <c r="K40" i="3" s="1"/>
  <c r="B46" i="4"/>
  <c r="A44" i="3"/>
  <c r="I44" i="3" s="1"/>
  <c r="F44" i="3" s="1"/>
  <c r="E28" i="2"/>
  <c r="H38" i="4"/>
  <c r="J38" i="4" s="1"/>
  <c r="D39" i="4"/>
  <c r="J42" i="3" l="1"/>
  <c r="F54" i="6"/>
  <c r="A39" i="5"/>
  <c r="D42" i="3"/>
  <c r="H41" i="3"/>
  <c r="K41" i="3" s="1"/>
  <c r="B43" i="3"/>
  <c r="A45" i="3"/>
  <c r="I45" i="3" s="1"/>
  <c r="F45" i="3" s="1"/>
  <c r="B47" i="4"/>
  <c r="E29" i="2"/>
  <c r="H39" i="4"/>
  <c r="J39" i="4" s="1"/>
  <c r="D40" i="4"/>
  <c r="J43" i="3" l="1"/>
  <c r="A40" i="5"/>
  <c r="B44" i="3"/>
  <c r="D43" i="3"/>
  <c r="H42" i="3"/>
  <c r="K42" i="3" s="1"/>
  <c r="B48" i="4"/>
  <c r="A46" i="3"/>
  <c r="I46" i="3" s="1"/>
  <c r="F46" i="3" s="1"/>
  <c r="H40" i="4"/>
  <c r="J40" i="4" s="1"/>
  <c r="D41" i="4"/>
  <c r="E30" i="2"/>
  <c r="J44" i="3" l="1"/>
  <c r="A41" i="5"/>
  <c r="D44" i="3"/>
  <c r="H43" i="3"/>
  <c r="K43" i="3" s="1"/>
  <c r="B45" i="3"/>
  <c r="A47" i="3"/>
  <c r="I47" i="3" s="1"/>
  <c r="F47" i="3" s="1"/>
  <c r="B49" i="4"/>
  <c r="E31" i="2"/>
  <c r="H41" i="4"/>
  <c r="J41" i="4" s="1"/>
  <c r="D42" i="4"/>
  <c r="J45" i="3" l="1"/>
  <c r="A42" i="5"/>
  <c r="D45" i="3"/>
  <c r="H44" i="3"/>
  <c r="K44" i="3" s="1"/>
  <c r="B46" i="3"/>
  <c r="B50" i="4"/>
  <c r="A48" i="3"/>
  <c r="I48" i="3" s="1"/>
  <c r="F48" i="3" s="1"/>
  <c r="E32" i="2"/>
  <c r="H42" i="4"/>
  <c r="J42" i="4" s="1"/>
  <c r="D43" i="4"/>
  <c r="J46" i="3" l="1"/>
  <c r="H54" i="6"/>
  <c r="A43" i="5"/>
  <c r="D46" i="3"/>
  <c r="H45" i="3"/>
  <c r="K45" i="3" s="1"/>
  <c r="B47" i="3"/>
  <c r="A49" i="3"/>
  <c r="I49" i="3" s="1"/>
  <c r="F49" i="3" s="1"/>
  <c r="B51" i="4"/>
  <c r="H43" i="4"/>
  <c r="J43" i="4" s="1"/>
  <c r="D44" i="4"/>
  <c r="E33" i="2"/>
  <c r="J47" i="3" l="1"/>
  <c r="K54" i="6"/>
  <c r="A44" i="5"/>
  <c r="D47" i="3"/>
  <c r="H46" i="3"/>
  <c r="K46" i="3" s="1"/>
  <c r="B48" i="3"/>
  <c r="B52" i="4"/>
  <c r="A50" i="3"/>
  <c r="I50" i="3" s="1"/>
  <c r="F50" i="3" s="1"/>
  <c r="H44" i="4"/>
  <c r="J44" i="4" s="1"/>
  <c r="D45" i="4"/>
  <c r="E34" i="2"/>
  <c r="J48" i="3" l="1"/>
  <c r="A45" i="5"/>
  <c r="A46" i="5" s="1"/>
  <c r="A47" i="5" s="1"/>
  <c r="A48" i="5" s="1"/>
  <c r="A49" i="5" s="1"/>
  <c r="A50" i="5" s="1"/>
  <c r="A51" i="5" s="1"/>
  <c r="A52" i="5" s="1"/>
  <c r="A53" i="5" s="1"/>
  <c r="A54" i="5" s="1"/>
  <c r="A55" i="5" s="1"/>
  <c r="A56" i="5" s="1"/>
  <c r="B49" i="3"/>
  <c r="D48" i="3"/>
  <c r="H47" i="3"/>
  <c r="K47" i="3" s="1"/>
  <c r="A51" i="3"/>
  <c r="I51" i="3" s="1"/>
  <c r="F51" i="3" s="1"/>
  <c r="B53" i="4"/>
  <c r="B54" i="4" s="1"/>
  <c r="E35" i="2"/>
  <c r="H45" i="4"/>
  <c r="J45" i="4" s="1"/>
  <c r="D46" i="4"/>
  <c r="J49" i="3" l="1"/>
  <c r="B55" i="4"/>
  <c r="D49" i="3"/>
  <c r="H48" i="3"/>
  <c r="K48" i="3" s="1"/>
  <c r="B50" i="3"/>
  <c r="A52" i="3"/>
  <c r="I52" i="3" s="1"/>
  <c r="F52" i="3" s="1"/>
  <c r="H46" i="4"/>
  <c r="J46" i="4" s="1"/>
  <c r="D47" i="4"/>
  <c r="E36" i="2"/>
  <c r="J50" i="3" l="1"/>
  <c r="B56" i="4"/>
  <c r="B51" i="3"/>
  <c r="H49" i="3"/>
  <c r="K49" i="3" s="1"/>
  <c r="D50" i="3"/>
  <c r="A53" i="3"/>
  <c r="I53" i="3" s="1"/>
  <c r="F53" i="3" s="1"/>
  <c r="E37" i="2"/>
  <c r="H47" i="4"/>
  <c r="J47" i="4" s="1"/>
  <c r="D48" i="4"/>
  <c r="J51" i="3" l="1"/>
  <c r="B57" i="4"/>
  <c r="H50" i="3"/>
  <c r="K50" i="3" s="1"/>
  <c r="D51" i="3"/>
  <c r="E39" i="2"/>
  <c r="B52" i="3"/>
  <c r="A54" i="3"/>
  <c r="I54" i="3" s="1"/>
  <c r="F54" i="3" s="1"/>
  <c r="H48" i="4"/>
  <c r="J48" i="4" s="1"/>
  <c r="D49" i="4"/>
  <c r="E38" i="2"/>
  <c r="J52" i="3" l="1"/>
  <c r="B58" i="4"/>
  <c r="B59" i="4" s="1"/>
  <c r="B60" i="4" s="1"/>
  <c r="B61" i="4" s="1"/>
  <c r="B62" i="4" s="1"/>
  <c r="B63" i="4" s="1"/>
  <c r="B64" i="4" s="1"/>
  <c r="E40" i="2"/>
  <c r="B53" i="3"/>
  <c r="H51" i="3"/>
  <c r="K51" i="3" s="1"/>
  <c r="D52" i="3"/>
  <c r="A55" i="3"/>
  <c r="I55" i="3" s="1"/>
  <c r="F55" i="3" s="1"/>
  <c r="H49" i="4"/>
  <c r="J49" i="4" s="1"/>
  <c r="D50" i="4"/>
  <c r="J53" i="3" l="1"/>
  <c r="D53" i="3"/>
  <c r="H52" i="3"/>
  <c r="K52" i="3" s="1"/>
  <c r="E41" i="2"/>
  <c r="B54" i="3"/>
  <c r="A56" i="3"/>
  <c r="I56" i="3" s="1"/>
  <c r="F56" i="3" s="1"/>
  <c r="H50" i="4"/>
  <c r="J50" i="4" s="1"/>
  <c r="D51" i="4"/>
  <c r="J54" i="3" l="1"/>
  <c r="E42" i="2"/>
  <c r="B55" i="3"/>
  <c r="H53" i="3"/>
  <c r="K53" i="3" s="1"/>
  <c r="D54" i="3"/>
  <c r="A57" i="3"/>
  <c r="I57" i="3" s="1"/>
  <c r="F57" i="3" s="1"/>
  <c r="H51" i="4"/>
  <c r="J51" i="4" s="1"/>
  <c r="D52" i="4"/>
  <c r="J55" i="3" l="1"/>
  <c r="H54" i="3"/>
  <c r="K54" i="3" s="1"/>
  <c r="D55" i="3"/>
  <c r="A58" i="3"/>
  <c r="I58" i="3" s="1"/>
  <c r="F58" i="3" s="1"/>
  <c r="E43" i="2"/>
  <c r="B56" i="3"/>
  <c r="E44" i="2" s="1"/>
  <c r="H52" i="4"/>
  <c r="J52" i="4" s="1"/>
  <c r="D53" i="4"/>
  <c r="D54" i="4" s="1"/>
  <c r="J56" i="3" l="1"/>
  <c r="H54" i="4"/>
  <c r="J54" i="4" s="1"/>
  <c r="D55" i="4"/>
  <c r="B57" i="3"/>
  <c r="E45" i="2" s="1"/>
  <c r="A59" i="3"/>
  <c r="I59" i="3" s="1"/>
  <c r="F59" i="3" s="1"/>
  <c r="H55" i="3"/>
  <c r="K55" i="3" s="1"/>
  <c r="D56" i="3"/>
  <c r="H53" i="4"/>
  <c r="J53" i="4" s="1"/>
  <c r="J57" i="3" l="1"/>
  <c r="H55" i="4"/>
  <c r="J55" i="4" s="1"/>
  <c r="D56" i="4"/>
  <c r="H56" i="3"/>
  <c r="K56" i="3" s="1"/>
  <c r="D57" i="3"/>
  <c r="A60" i="3"/>
  <c r="B58" i="3"/>
  <c r="E46" i="2" s="1"/>
  <c r="J58" i="3" l="1"/>
  <c r="A61" i="3"/>
  <c r="A62" i="3" s="1"/>
  <c r="I60" i="3"/>
  <c r="F60" i="3" s="1"/>
  <c r="D58" i="3"/>
  <c r="H57" i="3"/>
  <c r="K57" i="3" s="1"/>
  <c r="D57" i="4"/>
  <c r="H56" i="4"/>
  <c r="J56" i="4" s="1"/>
  <c r="B59" i="3"/>
  <c r="E47" i="2" s="1"/>
  <c r="A63" i="3" l="1"/>
  <c r="I62" i="3"/>
  <c r="F62" i="3" s="1"/>
  <c r="J59" i="3"/>
  <c r="I61" i="3"/>
  <c r="B60" i="3"/>
  <c r="E48" i="2" s="1"/>
  <c r="H57" i="4"/>
  <c r="D58" i="4"/>
  <c r="D59" i="4" s="1"/>
  <c r="D59" i="3"/>
  <c r="H58" i="3"/>
  <c r="K58" i="3" s="1"/>
  <c r="I63" i="3" l="1"/>
  <c r="F63" i="3" s="1"/>
  <c r="A64" i="3"/>
  <c r="F61" i="3"/>
  <c r="D60" i="4"/>
  <c r="H59" i="4"/>
  <c r="J59" i="4" s="1"/>
  <c r="J60" i="3"/>
  <c r="B61" i="3"/>
  <c r="J57" i="4"/>
  <c r="H59" i="3"/>
  <c r="K59" i="3" s="1"/>
  <c r="D60" i="3"/>
  <c r="H58" i="4"/>
  <c r="J58" i="4" s="1"/>
  <c r="B62" i="3" l="1"/>
  <c r="E50" i="2" s="1"/>
  <c r="E49" i="2"/>
  <c r="A65" i="3"/>
  <c r="I64" i="3"/>
  <c r="F64" i="3" s="1"/>
  <c r="J62" i="3"/>
  <c r="H60" i="4"/>
  <c r="J60" i="4" s="1"/>
  <c r="D61" i="4"/>
  <c r="J61" i="3"/>
  <c r="D61" i="3"/>
  <c r="D62" i="3" s="1"/>
  <c r="L3" i="6"/>
  <c r="L4" i="3"/>
  <c r="L4" i="6"/>
  <c r="H60" i="3"/>
  <c r="K60" i="3" s="1"/>
  <c r="L3" i="3"/>
  <c r="B63" i="3" l="1"/>
  <c r="E51" i="2" s="1"/>
  <c r="D63" i="3"/>
  <c r="D64" i="3" s="1"/>
  <c r="H62" i="3"/>
  <c r="K62" i="3" s="1"/>
  <c r="I65" i="3"/>
  <c r="J63" i="3"/>
  <c r="G15" i="4"/>
  <c r="K15" i="4" s="1"/>
  <c r="G59" i="4"/>
  <c r="K59" i="4" s="1"/>
  <c r="G60" i="4"/>
  <c r="K60" i="4" s="1"/>
  <c r="G61" i="4"/>
  <c r="H61" i="4"/>
  <c r="J61" i="4" s="1"/>
  <c r="D62" i="4"/>
  <c r="H61" i="3"/>
  <c r="K61" i="3" s="1"/>
  <c r="I68" i="4"/>
  <c r="G57" i="4"/>
  <c r="K57" i="4" s="1"/>
  <c r="G55" i="4"/>
  <c r="K55" i="4" s="1"/>
  <c r="G53" i="4"/>
  <c r="K53" i="4" s="1"/>
  <c r="G51" i="4"/>
  <c r="K51" i="4" s="1"/>
  <c r="G49" i="4"/>
  <c r="K49" i="4" s="1"/>
  <c r="G47" i="4"/>
  <c r="K47" i="4" s="1"/>
  <c r="G45" i="4"/>
  <c r="K45" i="4" s="1"/>
  <c r="G43" i="4"/>
  <c r="K43" i="4" s="1"/>
  <c r="G41" i="4"/>
  <c r="K41" i="4" s="1"/>
  <c r="G39" i="4"/>
  <c r="K39" i="4" s="1"/>
  <c r="G37" i="4"/>
  <c r="K37" i="4" s="1"/>
  <c r="G35" i="4"/>
  <c r="K35" i="4" s="1"/>
  <c r="G33" i="4"/>
  <c r="K33" i="4" s="1"/>
  <c r="G31" i="4"/>
  <c r="K31" i="4" s="1"/>
  <c r="G29" i="4"/>
  <c r="K29" i="4" s="1"/>
  <c r="G27" i="4"/>
  <c r="K27" i="4" s="1"/>
  <c r="G25" i="4"/>
  <c r="K25" i="4" s="1"/>
  <c r="G23" i="4"/>
  <c r="K23" i="4" s="1"/>
  <c r="G21" i="4"/>
  <c r="K21" i="4" s="1"/>
  <c r="G19" i="4"/>
  <c r="K19" i="4" s="1"/>
  <c r="G17" i="4"/>
  <c r="K17" i="4" s="1"/>
  <c r="G58" i="4"/>
  <c r="K58" i="4" s="1"/>
  <c r="G56" i="4"/>
  <c r="K56" i="4" s="1"/>
  <c r="G54" i="4"/>
  <c r="K54" i="4" s="1"/>
  <c r="G52" i="4"/>
  <c r="K52" i="4" s="1"/>
  <c r="G50" i="4"/>
  <c r="K50" i="4" s="1"/>
  <c r="G48" i="4"/>
  <c r="K48" i="4" s="1"/>
  <c r="G46" i="4"/>
  <c r="K46" i="4" s="1"/>
  <c r="G44" i="4"/>
  <c r="K44" i="4" s="1"/>
  <c r="G42" i="4"/>
  <c r="K42" i="4" s="1"/>
  <c r="G40" i="4"/>
  <c r="K40" i="4" s="1"/>
  <c r="G38" i="4"/>
  <c r="K38" i="4" s="1"/>
  <c r="G36" i="4"/>
  <c r="K36" i="4" s="1"/>
  <c r="G34" i="4"/>
  <c r="K34" i="4" s="1"/>
  <c r="G32" i="4"/>
  <c r="K32" i="4" s="1"/>
  <c r="G30" i="4"/>
  <c r="K30" i="4" s="1"/>
  <c r="G28" i="4"/>
  <c r="K28" i="4" s="1"/>
  <c r="G26" i="4"/>
  <c r="K26" i="4" s="1"/>
  <c r="G24" i="4"/>
  <c r="K24" i="4" s="1"/>
  <c r="G22" i="4"/>
  <c r="K22" i="4" s="1"/>
  <c r="G20" i="4"/>
  <c r="K20" i="4" s="1"/>
  <c r="G18" i="4"/>
  <c r="K18" i="4" s="1"/>
  <c r="G16" i="4"/>
  <c r="K16" i="4" s="1"/>
  <c r="L5" i="3"/>
  <c r="L5" i="6"/>
  <c r="G52" i="6" s="1"/>
  <c r="L52" i="6" s="1"/>
  <c r="H63" i="3" l="1"/>
  <c r="B64" i="3"/>
  <c r="E52" i="2" s="1"/>
  <c r="K63" i="3"/>
  <c r="G17" i="6"/>
  <c r="L17" i="6" s="1"/>
  <c r="G51" i="6"/>
  <c r="L51" i="6" s="1"/>
  <c r="G63" i="3"/>
  <c r="G61" i="3"/>
  <c r="L61" i="3" s="1"/>
  <c r="G62" i="3"/>
  <c r="L62" i="3" s="1"/>
  <c r="F65" i="3"/>
  <c r="B65" i="3"/>
  <c r="D65" i="3"/>
  <c r="H64" i="3"/>
  <c r="G64" i="3"/>
  <c r="G37" i="3"/>
  <c r="L37" i="3" s="1"/>
  <c r="K61" i="4"/>
  <c r="D63" i="4"/>
  <c r="D64" i="4" s="1"/>
  <c r="G62" i="4"/>
  <c r="H62" i="4"/>
  <c r="G50" i="6"/>
  <c r="L50" i="6" s="1"/>
  <c r="G42" i="6"/>
  <c r="L42" i="6" s="1"/>
  <c r="G27" i="6"/>
  <c r="L27" i="6" s="1"/>
  <c r="G35" i="6"/>
  <c r="L35" i="6" s="1"/>
  <c r="L9" i="3"/>
  <c r="G29" i="3"/>
  <c r="G24" i="3"/>
  <c r="G53" i="3"/>
  <c r="G28" i="3"/>
  <c r="G18" i="3"/>
  <c r="G60" i="3"/>
  <c r="G45" i="3"/>
  <c r="G46" i="6"/>
  <c r="G38" i="6"/>
  <c r="G31" i="6"/>
  <c r="G23" i="6"/>
  <c r="G32" i="3"/>
  <c r="G23" i="3"/>
  <c r="G21" i="3"/>
  <c r="G34" i="3"/>
  <c r="G25" i="3"/>
  <c r="G57" i="3"/>
  <c r="G49" i="3"/>
  <c r="G41" i="3"/>
  <c r="F68" i="4"/>
  <c r="E68" i="4"/>
  <c r="G35" i="3"/>
  <c r="G30" i="3"/>
  <c r="G26" i="3"/>
  <c r="G33" i="3"/>
  <c r="G22" i="3"/>
  <c r="G20" i="3"/>
  <c r="G36" i="3"/>
  <c r="G31" i="3"/>
  <c r="G27" i="3"/>
  <c r="G19" i="3"/>
  <c r="G59" i="3"/>
  <c r="G55" i="3"/>
  <c r="G51" i="3"/>
  <c r="G47" i="3"/>
  <c r="G43" i="3"/>
  <c r="G39" i="3"/>
  <c r="G48" i="6"/>
  <c r="G44" i="6"/>
  <c r="G40" i="6"/>
  <c r="G36" i="6"/>
  <c r="G33" i="6"/>
  <c r="G29" i="6"/>
  <c r="G25" i="6"/>
  <c r="G21" i="6"/>
  <c r="G19" i="6"/>
  <c r="G49" i="6"/>
  <c r="G47" i="6"/>
  <c r="G45" i="6"/>
  <c r="G43" i="6"/>
  <c r="G41" i="6"/>
  <c r="G39" i="6"/>
  <c r="G37" i="6"/>
  <c r="L9" i="6"/>
  <c r="G34" i="6"/>
  <c r="G32" i="6"/>
  <c r="G30" i="6"/>
  <c r="G28" i="6"/>
  <c r="G26" i="6"/>
  <c r="G24" i="6"/>
  <c r="G22" i="6"/>
  <c r="G20" i="6"/>
  <c r="G18" i="6"/>
  <c r="G58" i="3"/>
  <c r="G56" i="3"/>
  <c r="G54" i="3"/>
  <c r="G52" i="3"/>
  <c r="G50" i="3"/>
  <c r="G48" i="3"/>
  <c r="G46" i="3"/>
  <c r="G44" i="3"/>
  <c r="G42" i="3"/>
  <c r="G40" i="3"/>
  <c r="G38" i="3"/>
  <c r="G17" i="3"/>
  <c r="L17" i="3" s="1"/>
  <c r="J64" i="3" l="1"/>
  <c r="K64" i="3" s="1"/>
  <c r="L64" i="3" s="1"/>
  <c r="D66" i="3"/>
  <c r="H66" i="3" s="1"/>
  <c r="E53" i="2"/>
  <c r="B66" i="3"/>
  <c r="J66" i="3" s="1"/>
  <c r="B39" i="7"/>
  <c r="C39" i="7" s="1"/>
  <c r="D39" i="7" s="1"/>
  <c r="C41" i="5" s="1"/>
  <c r="A2" i="5"/>
  <c r="A2" i="2"/>
  <c r="B38" i="7"/>
  <c r="C38" i="7" s="1"/>
  <c r="D38" i="7" s="1"/>
  <c r="C40" i="5" s="1"/>
  <c r="L63" i="3"/>
  <c r="M63" i="3" s="1"/>
  <c r="B20" i="1"/>
  <c r="A2" i="7"/>
  <c r="M51" i="6"/>
  <c r="J56" i="6"/>
  <c r="I68" i="3"/>
  <c r="M62" i="3"/>
  <c r="J65" i="3"/>
  <c r="G65" i="3"/>
  <c r="H65" i="3"/>
  <c r="H64" i="4"/>
  <c r="J64" i="4" s="1"/>
  <c r="G64" i="4"/>
  <c r="J62" i="4"/>
  <c r="K62" i="4" s="1"/>
  <c r="G63" i="4"/>
  <c r="H63" i="4"/>
  <c r="I70" i="3"/>
  <c r="E70" i="3"/>
  <c r="L18" i="6"/>
  <c r="L22" i="6"/>
  <c r="L26" i="6"/>
  <c r="L30" i="6"/>
  <c r="L34" i="6"/>
  <c r="L37" i="6"/>
  <c r="L41" i="6"/>
  <c r="L45" i="6"/>
  <c r="L49" i="6"/>
  <c r="B37" i="7" s="1"/>
  <c r="L19" i="6"/>
  <c r="L25" i="6"/>
  <c r="L33" i="6"/>
  <c r="L40" i="6"/>
  <c r="L48" i="6"/>
  <c r="L31" i="6"/>
  <c r="L46" i="6"/>
  <c r="L20" i="6"/>
  <c r="L24" i="6"/>
  <c r="L28" i="6"/>
  <c r="L32" i="6"/>
  <c r="L39" i="6"/>
  <c r="L43" i="6"/>
  <c r="L47" i="6"/>
  <c r="L21" i="6"/>
  <c r="L29" i="6"/>
  <c r="L36" i="6"/>
  <c r="L44" i="6"/>
  <c r="L23" i="6"/>
  <c r="L38" i="6"/>
  <c r="M61" i="3"/>
  <c r="G54" i="6"/>
  <c r="L38" i="3"/>
  <c r="L42" i="3"/>
  <c r="L46" i="3"/>
  <c r="L50" i="3"/>
  <c r="L54" i="3"/>
  <c r="L58" i="3"/>
  <c r="L39" i="3"/>
  <c r="L47" i="3"/>
  <c r="L55" i="3"/>
  <c r="L19" i="3"/>
  <c r="L31" i="3"/>
  <c r="L20" i="3"/>
  <c r="L33" i="3"/>
  <c r="L30" i="3"/>
  <c r="L41" i="3"/>
  <c r="L57" i="3"/>
  <c r="L34" i="3"/>
  <c r="L23" i="3"/>
  <c r="L45" i="3"/>
  <c r="L18" i="3"/>
  <c r="L24" i="3"/>
  <c r="L40" i="3"/>
  <c r="L44" i="3"/>
  <c r="L48" i="3"/>
  <c r="L52" i="3"/>
  <c r="L56" i="3"/>
  <c r="L43" i="3"/>
  <c r="L51" i="3"/>
  <c r="L59" i="3"/>
  <c r="L27" i="3"/>
  <c r="L36" i="3"/>
  <c r="L22" i="3"/>
  <c r="L26" i="3"/>
  <c r="L35" i="3"/>
  <c r="L49" i="3"/>
  <c r="L25" i="3"/>
  <c r="L21" i="3"/>
  <c r="L32" i="3"/>
  <c r="L60" i="3"/>
  <c r="L28" i="3"/>
  <c r="L53" i="3"/>
  <c r="L29" i="3"/>
  <c r="G56" i="6"/>
  <c r="E56" i="6"/>
  <c r="K56" i="6"/>
  <c r="H56" i="6"/>
  <c r="M50" i="6"/>
  <c r="F56" i="6"/>
  <c r="I56" i="6"/>
  <c r="G66" i="3" l="1"/>
  <c r="K66" i="3"/>
  <c r="B32" i="7"/>
  <c r="C32" i="7" s="1"/>
  <c r="D32" i="7" s="1"/>
  <c r="C34" i="5" s="1"/>
  <c r="B35" i="7"/>
  <c r="C35" i="7" s="1"/>
  <c r="D35" i="7" s="1"/>
  <c r="C37" i="5" s="1"/>
  <c r="B36" i="7"/>
  <c r="C36" i="7" s="1"/>
  <c r="D36" i="7" s="1"/>
  <c r="C38" i="5" s="1"/>
  <c r="B16" i="7"/>
  <c r="C16" i="7" s="1"/>
  <c r="D16" i="7" s="1"/>
  <c r="C18" i="5" s="1"/>
  <c r="B13" i="7"/>
  <c r="C13" i="7" s="1"/>
  <c r="D13" i="7" s="1"/>
  <c r="C15" i="5" s="1"/>
  <c r="B14" i="7"/>
  <c r="C14" i="7" s="1"/>
  <c r="D14" i="7" s="1"/>
  <c r="C16" i="5" s="1"/>
  <c r="B15" i="7"/>
  <c r="C15" i="7" s="1"/>
  <c r="D15" i="7" s="1"/>
  <c r="C17" i="5" s="1"/>
  <c r="B31" i="7"/>
  <c r="C31" i="7" s="1"/>
  <c r="D31" i="7" s="1"/>
  <c r="C33" i="5" s="1"/>
  <c r="B25" i="7"/>
  <c r="C25" i="7" s="1"/>
  <c r="D25" i="7" s="1"/>
  <c r="C27" i="5" s="1"/>
  <c r="B30" i="7"/>
  <c r="C30" i="7" s="1"/>
  <c r="D30" i="7" s="1"/>
  <c r="C32" i="5" s="1"/>
  <c r="B26" i="7"/>
  <c r="C26" i="7" s="1"/>
  <c r="D26" i="7" s="1"/>
  <c r="C28" i="5" s="1"/>
  <c r="B17" i="7"/>
  <c r="C17" i="7" s="1"/>
  <c r="D17" i="7" s="1"/>
  <c r="C19" i="5" s="1"/>
  <c r="B27" i="7"/>
  <c r="C27" i="7" s="1"/>
  <c r="D27" i="7" s="1"/>
  <c r="C29" i="5" s="1"/>
  <c r="B8" i="7"/>
  <c r="C8" i="7" s="1"/>
  <c r="D8" i="7" s="1"/>
  <c r="C10" i="5" s="1"/>
  <c r="B28" i="7"/>
  <c r="C28" i="7" s="1"/>
  <c r="D28" i="7" s="1"/>
  <c r="C30" i="5" s="1"/>
  <c r="B22" i="7"/>
  <c r="C22" i="7" s="1"/>
  <c r="D22" i="7" s="1"/>
  <c r="C24" i="5" s="1"/>
  <c r="B6" i="7"/>
  <c r="M64" i="3"/>
  <c r="B5" i="7"/>
  <c r="B19" i="7"/>
  <c r="C19" i="7" s="1"/>
  <c r="D19" i="7" s="1"/>
  <c r="C21" i="5" s="1"/>
  <c r="B29" i="7"/>
  <c r="C29" i="7" s="1"/>
  <c r="D29" i="7" s="1"/>
  <c r="C31" i="5" s="1"/>
  <c r="B24" i="7"/>
  <c r="B12" i="7"/>
  <c r="C12" i="7" s="1"/>
  <c r="D12" i="7" s="1"/>
  <c r="C14" i="5" s="1"/>
  <c r="B7" i="7"/>
  <c r="C7" i="7" s="1"/>
  <c r="D7" i="7" s="1"/>
  <c r="C9" i="5" s="1"/>
  <c r="B10" i="7"/>
  <c r="C10" i="7" s="1"/>
  <c r="D10" i="7" s="1"/>
  <c r="C12" i="5" s="1"/>
  <c r="B23" i="7"/>
  <c r="C23" i="7" s="1"/>
  <c r="D23" i="7" s="1"/>
  <c r="C25" i="5" s="1"/>
  <c r="B11" i="7"/>
  <c r="C11" i="7" s="1"/>
  <c r="D11" i="7" s="1"/>
  <c r="C13" i="5" s="1"/>
  <c r="B9" i="7"/>
  <c r="C9" i="7" s="1"/>
  <c r="D9" i="7" s="1"/>
  <c r="C11" i="5" s="1"/>
  <c r="B20" i="7"/>
  <c r="C20" i="7" s="1"/>
  <c r="D20" i="7" s="1"/>
  <c r="C22" i="5" s="1"/>
  <c r="B34" i="7"/>
  <c r="C34" i="7" s="1"/>
  <c r="D34" i="7" s="1"/>
  <c r="C36" i="5" s="1"/>
  <c r="B21" i="7"/>
  <c r="C21" i="7" s="1"/>
  <c r="D21" i="7" s="1"/>
  <c r="C23" i="5" s="1"/>
  <c r="B33" i="7"/>
  <c r="C33" i="7" s="1"/>
  <c r="D33" i="7" s="1"/>
  <c r="C35" i="5" s="1"/>
  <c r="B18" i="7"/>
  <c r="C18" i="7" s="1"/>
  <c r="D18" i="7" s="1"/>
  <c r="C20" i="5" s="1"/>
  <c r="F70" i="3"/>
  <c r="F68" i="3"/>
  <c r="G44" i="2"/>
  <c r="H44" i="2" s="1"/>
  <c r="I44" i="2" s="1"/>
  <c r="D46" i="5" s="1"/>
  <c r="G46" i="2"/>
  <c r="H46" i="2" s="1"/>
  <c r="I46" i="2" s="1"/>
  <c r="D48" i="5" s="1"/>
  <c r="G45" i="2"/>
  <c r="H45" i="2" s="1"/>
  <c r="I45" i="2" s="1"/>
  <c r="D47" i="5" s="1"/>
  <c r="K64" i="4"/>
  <c r="K65" i="3"/>
  <c r="L65" i="3" s="1"/>
  <c r="G53" i="2" s="1"/>
  <c r="H53" i="2" s="1"/>
  <c r="I53" i="2" s="1"/>
  <c r="H68" i="3"/>
  <c r="G68" i="4"/>
  <c r="J63" i="4"/>
  <c r="M48" i="6"/>
  <c r="M33" i="6"/>
  <c r="M19" i="6"/>
  <c r="M45" i="6"/>
  <c r="M37" i="6"/>
  <c r="M30" i="6"/>
  <c r="M22" i="6"/>
  <c r="M23" i="6"/>
  <c r="M29" i="6"/>
  <c r="M24" i="6"/>
  <c r="C24" i="7"/>
  <c r="D24" i="7" s="1"/>
  <c r="C26" i="5" s="1"/>
  <c r="M36" i="6"/>
  <c r="M35" i="6"/>
  <c r="M42" i="6"/>
  <c r="M43" i="6"/>
  <c r="M32" i="6"/>
  <c r="M20" i="6"/>
  <c r="M31" i="6"/>
  <c r="M40" i="6"/>
  <c r="M25" i="6"/>
  <c r="C37" i="7"/>
  <c r="D37" i="7" s="1"/>
  <c r="C39" i="5" s="1"/>
  <c r="M49" i="6"/>
  <c r="M41" i="6"/>
  <c r="M34" i="6"/>
  <c r="M26" i="6"/>
  <c r="M44" i="6"/>
  <c r="M21" i="6"/>
  <c r="M38" i="6"/>
  <c r="M47" i="6"/>
  <c r="M39" i="6"/>
  <c r="M28" i="6"/>
  <c r="M27" i="6"/>
  <c r="M46" i="6"/>
  <c r="G41" i="2"/>
  <c r="H41" i="2" s="1"/>
  <c r="I41" i="2" s="1"/>
  <c r="D43" i="5" s="1"/>
  <c r="M53" i="3"/>
  <c r="M60" i="3"/>
  <c r="G8" i="2"/>
  <c r="H8" i="2" s="1"/>
  <c r="I8" i="2" s="1"/>
  <c r="D10" i="5" s="1"/>
  <c r="M20" i="3"/>
  <c r="G9" i="2"/>
  <c r="H9" i="2" s="1"/>
  <c r="I9" i="2" s="1"/>
  <c r="D11" i="5" s="1"/>
  <c r="M18" i="3"/>
  <c r="G7" i="2"/>
  <c r="H7" i="2" s="1"/>
  <c r="I7" i="2" s="1"/>
  <c r="D9" i="5" s="1"/>
  <c r="M21" i="3"/>
  <c r="G6" i="2"/>
  <c r="H6" i="2" s="1"/>
  <c r="I6" i="2" s="1"/>
  <c r="D8" i="5" s="1"/>
  <c r="M17" i="3"/>
  <c r="G5" i="2"/>
  <c r="G34" i="2"/>
  <c r="H34" i="2" s="1"/>
  <c r="I34" i="2" s="1"/>
  <c r="D36" i="5" s="1"/>
  <c r="G32" i="2"/>
  <c r="H32" i="2" s="1"/>
  <c r="I32" i="2" s="1"/>
  <c r="D34" i="5" s="1"/>
  <c r="M49" i="3"/>
  <c r="M46" i="3"/>
  <c r="G36" i="2"/>
  <c r="H36" i="2" s="1"/>
  <c r="I36" i="2" s="1"/>
  <c r="D38" i="5" s="1"/>
  <c r="G37" i="2"/>
  <c r="H37" i="2" s="1"/>
  <c r="I37" i="2" s="1"/>
  <c r="D39" i="5" s="1"/>
  <c r="M45" i="3"/>
  <c r="G33" i="2"/>
  <c r="H33" i="2" s="1"/>
  <c r="I33" i="2" s="1"/>
  <c r="D35" i="5" s="1"/>
  <c r="M47" i="3"/>
  <c r="G35" i="2"/>
  <c r="H35" i="2" s="1"/>
  <c r="I35" i="2" s="1"/>
  <c r="D37" i="5" s="1"/>
  <c r="M48" i="3"/>
  <c r="M44" i="3"/>
  <c r="M26" i="3"/>
  <c r="G14" i="2"/>
  <c r="H14" i="2" s="1"/>
  <c r="I14" i="2" s="1"/>
  <c r="D16" i="5" s="1"/>
  <c r="M36" i="3"/>
  <c r="G24" i="2"/>
  <c r="H24" i="2" s="1"/>
  <c r="I24" i="2" s="1"/>
  <c r="D26" i="5" s="1"/>
  <c r="M59" i="3"/>
  <c r="M58" i="3"/>
  <c r="M57" i="3"/>
  <c r="M38" i="3"/>
  <c r="G27" i="2"/>
  <c r="H27" i="2" s="1"/>
  <c r="I27" i="2" s="1"/>
  <c r="D29" i="5" s="1"/>
  <c r="M43" i="3"/>
  <c r="G28" i="2"/>
  <c r="H28" i="2" s="1"/>
  <c r="I28" i="2" s="1"/>
  <c r="D30" i="5" s="1"/>
  <c r="G31" i="2"/>
  <c r="H31" i="2" s="1"/>
  <c r="I31" i="2" s="1"/>
  <c r="D33" i="5" s="1"/>
  <c r="M42" i="3"/>
  <c r="M40" i="3"/>
  <c r="G26" i="2"/>
  <c r="H26" i="2" s="1"/>
  <c r="I26" i="2" s="1"/>
  <c r="D28" i="5" s="1"/>
  <c r="G30" i="2"/>
  <c r="H30" i="2" s="1"/>
  <c r="I30" i="2" s="1"/>
  <c r="D32" i="5" s="1"/>
  <c r="M41" i="3"/>
  <c r="M37" i="3"/>
  <c r="G29" i="2"/>
  <c r="H29" i="2" s="1"/>
  <c r="I29" i="2" s="1"/>
  <c r="D31" i="5" s="1"/>
  <c r="G25" i="2"/>
  <c r="H25" i="2" s="1"/>
  <c r="I25" i="2" s="1"/>
  <c r="D27" i="5" s="1"/>
  <c r="M39" i="3"/>
  <c r="M52" i="3"/>
  <c r="G40" i="2"/>
  <c r="H40" i="2" s="1"/>
  <c r="I40" i="2" s="1"/>
  <c r="D42" i="5" s="1"/>
  <c r="M29" i="3"/>
  <c r="G17" i="2"/>
  <c r="H17" i="2" s="1"/>
  <c r="I17" i="2" s="1"/>
  <c r="D19" i="5" s="1"/>
  <c r="M28" i="3"/>
  <c r="G16" i="2"/>
  <c r="H16" i="2" s="1"/>
  <c r="I16" i="2" s="1"/>
  <c r="D18" i="5" s="1"/>
  <c r="M32" i="3"/>
  <c r="M31" i="3"/>
  <c r="G20" i="2"/>
  <c r="H20" i="2" s="1"/>
  <c r="I20" i="2" s="1"/>
  <c r="D22" i="5" s="1"/>
  <c r="G18" i="2"/>
  <c r="H18" i="2" s="1"/>
  <c r="I18" i="2" s="1"/>
  <c r="D20" i="5" s="1"/>
  <c r="G19" i="2"/>
  <c r="H19" i="2" s="1"/>
  <c r="I19" i="2" s="1"/>
  <c r="D21" i="5" s="1"/>
  <c r="G11" i="2"/>
  <c r="H11" i="2" s="1"/>
  <c r="I11" i="2" s="1"/>
  <c r="D13" i="5" s="1"/>
  <c r="M24" i="3"/>
  <c r="M23" i="3"/>
  <c r="G12" i="2"/>
  <c r="H12" i="2" s="1"/>
  <c r="I12" i="2" s="1"/>
  <c r="D14" i="5" s="1"/>
  <c r="G13" i="2"/>
  <c r="H13" i="2" s="1"/>
  <c r="I13" i="2" s="1"/>
  <c r="D15" i="5" s="1"/>
  <c r="M25" i="3"/>
  <c r="M34" i="3"/>
  <c r="M33" i="3"/>
  <c r="G23" i="2"/>
  <c r="H23" i="2" s="1"/>
  <c r="I23" i="2" s="1"/>
  <c r="D25" i="5" s="1"/>
  <c r="G21" i="2"/>
  <c r="H21" i="2" s="1"/>
  <c r="I21" i="2" s="1"/>
  <c r="D23" i="5" s="1"/>
  <c r="G22" i="2"/>
  <c r="H22" i="2" s="1"/>
  <c r="I22" i="2" s="1"/>
  <c r="D24" i="5" s="1"/>
  <c r="M35" i="3"/>
  <c r="M22" i="3"/>
  <c r="G10" i="2"/>
  <c r="H10" i="2" s="1"/>
  <c r="I10" i="2" s="1"/>
  <c r="D12" i="5" s="1"/>
  <c r="M27" i="3"/>
  <c r="G15" i="2"/>
  <c r="H15" i="2" s="1"/>
  <c r="I15" i="2" s="1"/>
  <c r="D17" i="5" s="1"/>
  <c r="G38" i="2"/>
  <c r="H38" i="2" s="1"/>
  <c r="I38" i="2" s="1"/>
  <c r="D40" i="5" s="1"/>
  <c r="M50" i="3"/>
  <c r="M51" i="3"/>
  <c r="G39" i="2"/>
  <c r="H39" i="2" s="1"/>
  <c r="I39" i="2" s="1"/>
  <c r="D41" i="5" s="1"/>
  <c r="M55" i="3"/>
  <c r="M56" i="3"/>
  <c r="G42" i="2"/>
  <c r="H42" i="2" s="1"/>
  <c r="I42" i="2" s="1"/>
  <c r="D44" i="5" s="1"/>
  <c r="M54" i="3"/>
  <c r="G43" i="2"/>
  <c r="H43" i="2" s="1"/>
  <c r="I43" i="2" s="1"/>
  <c r="D45" i="5" s="1"/>
  <c r="M30" i="3"/>
  <c r="M19" i="3"/>
  <c r="H5" i="2"/>
  <c r="L66" i="3" l="1"/>
  <c r="M66" i="3" s="1"/>
  <c r="G50" i="2"/>
  <c r="G51" i="2"/>
  <c r="H51" i="2" s="1"/>
  <c r="I51" i="2" s="1"/>
  <c r="G52" i="2"/>
  <c r="H52" i="2" s="1"/>
  <c r="I52" i="2" s="1"/>
  <c r="B5" i="2"/>
  <c r="J68" i="3"/>
  <c r="J70" i="3"/>
  <c r="M65" i="3"/>
  <c r="G47" i="2"/>
  <c r="H47" i="2" s="1"/>
  <c r="I47" i="2" s="1"/>
  <c r="D49" i="5" s="1"/>
  <c r="G70" i="3"/>
  <c r="G68" i="3"/>
  <c r="K70" i="3"/>
  <c r="H70" i="3"/>
  <c r="H68" i="4"/>
  <c r="H66" i="4"/>
  <c r="J66" i="4"/>
  <c r="J68" i="4"/>
  <c r="G66" i="4"/>
  <c r="K63" i="4"/>
  <c r="C5" i="7"/>
  <c r="D5" i="7" s="1"/>
  <c r="C7" i="5" s="1"/>
  <c r="M18" i="6"/>
  <c r="L56" i="6"/>
  <c r="E7" i="6" s="1"/>
  <c r="C6" i="7"/>
  <c r="D6" i="7" s="1"/>
  <c r="C8" i="5" s="1"/>
  <c r="L54" i="6"/>
  <c r="M52" i="6" s="1"/>
  <c r="M17" i="6"/>
  <c r="I5" i="2"/>
  <c r="D7" i="5" s="1"/>
  <c r="C5" i="2" l="1"/>
  <c r="K68" i="3"/>
  <c r="K68" i="4"/>
  <c r="E5" i="4" s="1"/>
  <c r="E6" i="4" s="1"/>
  <c r="E7" i="4" s="1"/>
  <c r="G7" i="4" s="1"/>
  <c r="B7" i="5" s="1"/>
  <c r="K66" i="4"/>
  <c r="E8" i="6"/>
  <c r="E9" i="6" s="1"/>
  <c r="F53" i="2" l="1"/>
  <c r="F52" i="2"/>
  <c r="F51" i="2"/>
  <c r="G48" i="2"/>
  <c r="H48" i="2" s="1"/>
  <c r="I48" i="2" s="1"/>
  <c r="D50" i="5" s="1"/>
  <c r="L68" i="3"/>
  <c r="G49" i="2"/>
  <c r="H49" i="2" s="1"/>
  <c r="I49" i="2" s="1"/>
  <c r="D51" i="5" s="1"/>
  <c r="L70" i="3"/>
  <c r="E7" i="3" s="1"/>
  <c r="E8" i="3" s="1"/>
  <c r="E9" i="3" s="1"/>
  <c r="H50" i="2"/>
  <c r="I50" i="2" s="1"/>
  <c r="D52" i="5" s="1"/>
  <c r="F50" i="2"/>
  <c r="F49" i="2"/>
  <c r="F48" i="2"/>
  <c r="F47" i="2"/>
  <c r="F46" i="2"/>
  <c r="F45" i="2"/>
  <c r="F44" i="2"/>
  <c r="F43" i="2"/>
  <c r="F41" i="2"/>
  <c r="F39" i="2"/>
  <c r="F37" i="2"/>
  <c r="F23" i="2"/>
  <c r="F15" i="2"/>
  <c r="F7" i="2"/>
  <c r="F35" i="2"/>
  <c r="F20" i="2"/>
  <c r="F10" i="2"/>
  <c r="F8" i="2"/>
  <c r="F31" i="2"/>
  <c r="F29" i="2"/>
  <c r="F19" i="2"/>
  <c r="F12" i="2"/>
  <c r="F13" i="2"/>
  <c r="F5" i="2"/>
  <c r="F38" i="2"/>
  <c r="F32" i="2"/>
  <c r="F34" i="2"/>
  <c r="F33" i="2"/>
  <c r="F42" i="2"/>
  <c r="F40" i="2"/>
  <c r="F14" i="2"/>
  <c r="F9" i="2"/>
  <c r="F6" i="2"/>
  <c r="F36" i="2"/>
  <c r="F24" i="2"/>
  <c r="F25" i="2"/>
  <c r="F27" i="2"/>
  <c r="F22" i="2"/>
  <c r="F18" i="2"/>
  <c r="F28" i="2"/>
  <c r="F17" i="2"/>
  <c r="F26" i="2"/>
  <c r="F11" i="2"/>
  <c r="D5" i="2"/>
  <c r="F30" i="2"/>
  <c r="F16" i="2"/>
  <c r="F21" i="2"/>
  <c r="D55" i="5" l="1"/>
  <c r="D54" i="5"/>
  <c r="D53" i="5"/>
</calcChain>
</file>

<file path=xl/sharedStrings.xml><?xml version="1.0" encoding="utf-8"?>
<sst xmlns="http://schemas.openxmlformats.org/spreadsheetml/2006/main" count="238" uniqueCount="92">
  <si>
    <t>Notes:</t>
  </si>
  <si>
    <t>Once the cost of capital and capital structure for the rate case has been determined, those numbers should be entered in the top of the tab LvlFCR.</t>
  </si>
  <si>
    <t>Inputs</t>
  </si>
  <si>
    <t>Background</t>
  </si>
  <si>
    <t>Annual</t>
  </si>
  <si>
    <t>FCR ON 10 Year  Terms</t>
  </si>
  <si>
    <t>FCR on NBV</t>
  </si>
  <si>
    <t>NBV</t>
  </si>
  <si>
    <t>FCR on Gross Plant Value</t>
  </si>
  <si>
    <t>Annualized</t>
  </si>
  <si>
    <t>NPV Rev Requirements</t>
  </si>
  <si>
    <t>PRESENT WORTH</t>
  </si>
  <si>
    <t xml:space="preserve"> </t>
  </si>
  <si>
    <t>TOTAL</t>
  </si>
  <si>
    <t>-----------</t>
  </si>
  <si>
    <t xml:space="preserve"> ‚</t>
  </si>
  <si>
    <t>TAX BASIS</t>
  </si>
  <si>
    <t>BOOK VALUE</t>
  </si>
  <si>
    <t>DEPREC BASE</t>
  </si>
  <si>
    <t>1st YR MOS.</t>
  </si>
  <si>
    <t>COST OF CAPITAL</t>
  </si>
  <si>
    <t>FCR</t>
  </si>
  <si>
    <t>Annual Equivalent</t>
  </si>
  <si>
    <t>COMMON</t>
  </si>
  <si>
    <t>NPV Revenue Req.</t>
  </si>
  <si>
    <t>PREFERRED</t>
  </si>
  <si>
    <t>Book Life</t>
  </si>
  <si>
    <t>S.T. Debt</t>
  </si>
  <si>
    <t>L.T. Debt</t>
  </si>
  <si>
    <t>Insurance Rate</t>
  </si>
  <si>
    <t>CAPITAL STRUCTURE:</t>
  </si>
  <si>
    <t>For Substations and Feeder Lines at Primary Service Voltage</t>
  </si>
  <si>
    <t>DEBT (LT)</t>
  </si>
  <si>
    <t>DEBT (ST)</t>
  </si>
  <si>
    <t>ALL DEBT</t>
  </si>
  <si>
    <t>FCR on Net Plant Value of Feeders</t>
  </si>
  <si>
    <t>FCR on Net Plant Value of Substations</t>
  </si>
  <si>
    <t>Real Property O&amp;M, A&amp;G and Capital Charge</t>
  </si>
  <si>
    <t>Substation Book Life</t>
  </si>
  <si>
    <t>Substation NBV Based on 10 Year</t>
  </si>
  <si>
    <t xml:space="preserve"> FCR on net Plant Value</t>
  </si>
  <si>
    <t>Feeder Book Life</t>
  </si>
  <si>
    <t>Income Tax Rate</t>
  </si>
  <si>
    <t>With FIT &amp; Revenue sensitive together</t>
  </si>
  <si>
    <t>Income Tax Rate + Revenue Sensitive Items</t>
  </si>
  <si>
    <t>Schedule 40</t>
  </si>
  <si>
    <t>In order to caculate customer-specific rates, it is necessary to convert the distribution plant used by the customer into a levelized fixed charge rate (FCR).  This spreadsheet shows what annual rate is necessary to recover the remaining value of the distribution facilities used to serve the customer</t>
  </si>
  <si>
    <t>Schedule 40 Fixed Charge Rates For Land and Depreciable Plant</t>
  </si>
  <si>
    <t>Schedule 40 Table</t>
  </si>
  <si>
    <t>Schedule 40 Fixed Charge Rates For Depreciable Plant</t>
  </si>
  <si>
    <t>Schedule 40 Analysis</t>
  </si>
  <si>
    <t>CAPITAL STRUCTURE</t>
  </si>
  <si>
    <t>Year</t>
  </si>
  <si>
    <t>Net Book Value</t>
  </si>
  <si>
    <t>Net Investment</t>
  </si>
  <si>
    <t>Debt Return</t>
  </si>
  <si>
    <t>Equity Return</t>
  </si>
  <si>
    <t>Property Insurance</t>
  </si>
  <si>
    <t>Income Taxes</t>
  </si>
  <si>
    <t>Revenue Requirement</t>
  </si>
  <si>
    <t>NPV10 Years</t>
  </si>
  <si>
    <t>Deferred
Taxes</t>
  </si>
  <si>
    <t>20 Year
MACRS</t>
  </si>
  <si>
    <t>Book Depreciation</t>
  </si>
  <si>
    <t>Tax Depreciation</t>
  </si>
  <si>
    <t>Book
Life</t>
  </si>
  <si>
    <t>Income Tax Rate + Revenue Sensitive Items = 1-Conv Factor</t>
  </si>
  <si>
    <t>Average Life of Feeders</t>
  </si>
  <si>
    <t>Years</t>
  </si>
  <si>
    <t>UE-170033 Electric Rate Design Work Paper</t>
  </si>
  <si>
    <t>COMPLIANCE - TAX REFORM</t>
  </si>
  <si>
    <t>Effective MAY 2018</t>
  </si>
  <si>
    <t>Based upon depreciation study, gross plant, and plant in service assume all facilities under the Schedule 40 distribution rate have an original life of 49 years for substation equipment and 35 years for OH/UG Feeders</t>
  </si>
  <si>
    <t>CURRENT</t>
  </si>
  <si>
    <t>PROPOSED</t>
  </si>
  <si>
    <t>INCREASE</t>
  </si>
  <si>
    <t>ACCOUNT</t>
  </si>
  <si>
    <t>ACQUISITION</t>
  </si>
  <si>
    <t>DEPRECIATION</t>
  </si>
  <si>
    <t>RATE</t>
  </si>
  <si>
    <t xml:space="preserve">Diff % </t>
  </si>
  <si>
    <t>(DECREASE)</t>
  </si>
  <si>
    <t>NUMBER</t>
  </si>
  <si>
    <t>DESCRIPTION</t>
  </si>
  <si>
    <t>VALUE</t>
  </si>
  <si>
    <t>EXPENSE</t>
  </si>
  <si>
    <t>%</t>
  </si>
  <si>
    <t>EXPENSE AMOUNT</t>
  </si>
  <si>
    <t>AMOUNT</t>
  </si>
  <si>
    <t>ELECTRIC PLANT</t>
  </si>
  <si>
    <t>Life</t>
  </si>
  <si>
    <t>364-367</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</si>
</sst>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8" formatCode="&quot;$&quot;#,##0.00_);[Red]\(&quot;$&quot;#,##0.00\)"/>
    <numFmt numFmtId="43" formatCode="_(* #,##0.00_);_(* \(#,##0.00\);_(* &quot;-&quot;??_);_(@_)"/>
    <numFmt numFmtId="164" formatCode="_(* #,##0_);_(* \(#,##0\);_(* &quot;-&quot;??_);_(@_)"/>
    <numFmt numFmtId="165" formatCode="_(&quot;$&quot;* #,##0_);_(&quot;$&quot;* \(#,##0\);_(&quot;$&quot;* &quot;-&quot;??_);_(@_)"/>
    <numFmt numFmtId="166" formatCode="0.0000%"/>
    <numFmt numFmtId="167" formatCode="0.0%"/>
    <numFmt numFmtId="168" formatCode="0.000%"/>
    <numFmt numFmtId="169" formatCode="_(* #,##0.000000_);_(* \(#,##0.000000\);_(* &quot;-&quot;??_);_(@_)"/>
    <numFmt numFmtId="170" formatCode="0.0000_)"/>
    <numFmt numFmtId="171" formatCode="&quot;$&quot;#,##0"/>
    <numFmt numFmtId="172" formatCode="_(* #,##0.000_);_(* \(#,##0.000\);_(* &quot;-&quot;??_);_(@_)"/>
    <numFmt numFmtId="173" formatCode="&quot;$&quot;#,##0.00"/>
    <numFmt numFmtId="174" formatCode="0.000000"/>
    <numFmt numFmtId="175" formatCode="&quot; As of &quot;mmmm\ d\,\ yyyy"/>
  </numFmts>
  <fonts count="19" x14ac:knownFonts="1">
    <font>
      <sz val="11"/>
      <color theme="1"/>
      <name val="Calibri"/>
      <family val="2"/>
      <scheme val="minor"/>
    </font>
    <font>
      <sz val="10"/>
      <name val="Arial"/>
      <family val="2"/>
    </font>
    <font>
      <b/>
      <sz val="15"/>
      <name val="Arial"/>
      <family val="2"/>
    </font>
    <font>
      <b/>
      <sz val="10"/>
      <name val="Arial"/>
      <family val="2"/>
    </font>
    <font>
      <sz val="8"/>
      <name val="Arial"/>
      <family val="2"/>
    </font>
    <font>
      <b/>
      <u/>
      <sz val="12"/>
      <name val="Arial"/>
      <family val="2"/>
    </font>
    <font>
      <sz val="10"/>
      <color indexed="10"/>
      <name val="Arial"/>
      <family val="2"/>
    </font>
    <font>
      <b/>
      <sz val="11"/>
      <color theme="1"/>
      <name val="Calibri"/>
      <family val="2"/>
      <scheme val="minor"/>
    </font>
    <font>
      <sz val="10"/>
      <color theme="1"/>
      <name val="Arial"/>
      <family val="2"/>
    </font>
    <font>
      <b/>
      <sz val="10"/>
      <color theme="1"/>
      <name val="Arial"/>
      <family val="2"/>
    </font>
    <font>
      <b/>
      <u/>
      <sz val="10"/>
      <name val="Arial"/>
      <family val="2"/>
    </font>
    <font>
      <b/>
      <sz val="10"/>
      <name val="Times New Roman"/>
      <family val="1"/>
    </font>
    <font>
      <sz val="10"/>
      <name val="Times New Roman"/>
      <family val="1"/>
    </font>
    <font>
      <b/>
      <i/>
      <sz val="10"/>
      <color rgb="FF2929FF"/>
      <name val="Times New Roman"/>
      <family val="1"/>
    </font>
    <font>
      <b/>
      <sz val="12"/>
      <name val="Arial"/>
      <family val="2"/>
    </font>
    <font>
      <b/>
      <sz val="8"/>
      <name val="Arial"/>
      <family val="2"/>
    </font>
    <font>
      <b/>
      <sz val="10"/>
      <color indexed="12"/>
      <name val="Arial"/>
      <family val="2"/>
    </font>
    <font>
      <b/>
      <u val="double"/>
      <sz val="10"/>
      <name val="Arial"/>
      <family val="2"/>
    </font>
    <font>
      <sz val="10"/>
      <color rgb="FFFF0000"/>
      <name val="Times New Roman"/>
      <family val="1"/>
    </font>
  </fonts>
  <fills count="5">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s>
  <borders count="25">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4">
    <xf numFmtId="0" fontId="0" fillId="0" borderId="0" xfId="0"/>
    <xf numFmtId="0" fontId="1" fillId="2" borderId="0" xfId="0" applyFont="1" applyFill="1" applyBorder="1"/>
    <xf numFmtId="0" fontId="1" fillId="0" borderId="0" xfId="0" applyFont="1"/>
    <xf numFmtId="0" fontId="1" fillId="2" borderId="0" xfId="0" quotePrefix="1" applyFont="1" applyFill="1" applyBorder="1" applyAlignment="1">
      <alignment horizontal="left"/>
    </xf>
    <xf numFmtId="0" fontId="1" fillId="2" borderId="0" xfId="0" applyFont="1" applyFill="1" applyBorder="1" applyAlignment="1">
      <alignment wrapText="1"/>
    </xf>
    <xf numFmtId="0" fontId="1" fillId="3" borderId="0" xfId="0" applyFont="1" applyFill="1" applyBorder="1"/>
    <xf numFmtId="14" fontId="2" fillId="3" borderId="0" xfId="0" quotePrefix="1" applyNumberFormat="1" applyFont="1" applyFill="1" applyBorder="1" applyAlignment="1">
      <alignment horizontal="center"/>
    </xf>
    <xf numFmtId="0" fontId="1" fillId="2" borderId="0" xfId="0" applyFont="1" applyFill="1" applyBorder="1" applyAlignment="1">
      <alignment horizontal="center"/>
    </xf>
    <xf numFmtId="0" fontId="3" fillId="3" borderId="0" xfId="0" applyFont="1" applyFill="1" applyBorder="1"/>
    <xf numFmtId="0" fontId="2" fillId="3" borderId="0" xfId="0" quotePrefix="1" applyFont="1" applyFill="1" applyBorder="1" applyAlignment="1">
      <alignment horizontal="center"/>
    </xf>
    <xf numFmtId="164" fontId="1" fillId="0" borderId="0" xfId="0" applyNumberFormat="1" applyFont="1"/>
    <xf numFmtId="165" fontId="1" fillId="0" borderId="0" xfId="0" applyNumberFormat="1" applyFont="1"/>
    <xf numFmtId="166" fontId="1" fillId="0" borderId="1" xfId="0" applyNumberFormat="1" applyFont="1" applyBorder="1"/>
    <xf numFmtId="164" fontId="1" fillId="0" borderId="0" xfId="0" applyNumberFormat="1" applyFont="1"/>
    <xf numFmtId="10" fontId="1" fillId="0" borderId="0" xfId="0" applyNumberFormat="1" applyFont="1"/>
    <xf numFmtId="5" fontId="1" fillId="0" borderId="0" xfId="0" applyNumberFormat="1" applyFont="1"/>
    <xf numFmtId="166" fontId="1" fillId="0" borderId="3" xfId="0" applyNumberFormat="1" applyFont="1" applyBorder="1"/>
    <xf numFmtId="166" fontId="1" fillId="0" borderId="4" xfId="0" applyNumberFormat="1" applyFont="1" applyBorder="1"/>
    <xf numFmtId="0" fontId="1" fillId="0" borderId="6" xfId="0" applyFont="1" applyBorder="1" applyAlignment="1">
      <alignment horizontal="center"/>
    </xf>
    <xf numFmtId="0" fontId="1" fillId="0" borderId="6" xfId="0" applyFont="1" applyBorder="1" applyAlignment="1">
      <alignment horizontal="center" wrapText="1"/>
    </xf>
    <xf numFmtId="0" fontId="1" fillId="0" borderId="9" xfId="0" applyFont="1" applyBorder="1" applyAlignment="1">
      <alignment horizontal="center" wrapText="1"/>
    </xf>
    <xf numFmtId="0" fontId="1" fillId="0" borderId="0" xfId="0" applyFont="1" applyAlignment="1">
      <alignment horizontal="right"/>
    </xf>
    <xf numFmtId="0" fontId="1" fillId="0" borderId="0" xfId="0" applyFont="1" applyAlignment="1" applyProtection="1">
      <alignment horizontal="right"/>
    </xf>
    <xf numFmtId="10" fontId="1" fillId="0" borderId="0" xfId="0" applyNumberFormat="1" applyFont="1" applyAlignment="1" applyProtection="1">
      <alignment horizontal="right"/>
    </xf>
    <xf numFmtId="5" fontId="1" fillId="0" borderId="0" xfId="0" applyNumberFormat="1" applyFont="1" applyAlignment="1" applyProtection="1">
      <alignment horizontal="right"/>
    </xf>
    <xf numFmtId="8" fontId="1" fillId="0" borderId="0" xfId="0" applyNumberFormat="1" applyFont="1"/>
    <xf numFmtId="5" fontId="1" fillId="0" borderId="0" xfId="0" applyNumberFormat="1" applyFont="1" applyProtection="1"/>
    <xf numFmtId="0" fontId="1" fillId="0" borderId="0" xfId="0" applyFont="1" applyAlignment="1" applyProtection="1">
      <alignment horizontal="center"/>
    </xf>
    <xf numFmtId="0" fontId="1" fillId="0" borderId="0" xfId="0" applyFont="1" applyAlignment="1">
      <alignment horizontal="center"/>
    </xf>
    <xf numFmtId="10" fontId="1" fillId="0" borderId="0" xfId="0" applyNumberFormat="1" applyFont="1" applyAlignment="1">
      <alignment horizontal="center"/>
    </xf>
    <xf numFmtId="0" fontId="1" fillId="0" borderId="0" xfId="0" applyFont="1" applyAlignment="1" applyProtection="1">
      <alignment horizontal="left"/>
    </xf>
    <xf numFmtId="167" fontId="1" fillId="0" borderId="0" xfId="0" applyNumberFormat="1" applyFont="1"/>
    <xf numFmtId="5" fontId="1" fillId="0" borderId="0" xfId="0" applyNumberFormat="1" applyFont="1" applyAlignment="1" applyProtection="1">
      <alignment horizontal="left"/>
    </xf>
    <xf numFmtId="10" fontId="1" fillId="0" borderId="0" xfId="0" applyNumberFormat="1" applyFont="1" applyAlignment="1" applyProtection="1">
      <alignment horizontal="center"/>
    </xf>
    <xf numFmtId="0" fontId="1" fillId="0" borderId="0" xfId="0" applyFont="1" applyProtection="1"/>
    <xf numFmtId="168" fontId="1" fillId="0" borderId="0" xfId="0" applyNumberFormat="1" applyFont="1" applyAlignment="1" applyProtection="1">
      <alignment horizontal="center"/>
    </xf>
    <xf numFmtId="0" fontId="1" fillId="3" borderId="11" xfId="0" applyFont="1" applyFill="1" applyBorder="1"/>
    <xf numFmtId="10" fontId="1" fillId="3" borderId="0" xfId="0" applyNumberFormat="1" applyFont="1" applyFill="1" applyBorder="1" applyProtection="1"/>
    <xf numFmtId="0" fontId="1" fillId="3" borderId="11" xfId="0" applyFont="1" applyFill="1" applyBorder="1" applyAlignment="1" applyProtection="1">
      <alignment horizontal="left"/>
    </xf>
    <xf numFmtId="0" fontId="6" fillId="0" borderId="0" xfId="0" applyFont="1"/>
    <xf numFmtId="0" fontId="3" fillId="0" borderId="0" xfId="0" applyFont="1"/>
    <xf numFmtId="169" fontId="1" fillId="0" borderId="0" xfId="0" applyNumberFormat="1" applyFont="1"/>
    <xf numFmtId="170" fontId="1" fillId="0" borderId="9" xfId="0" applyNumberFormat="1" applyFont="1" applyBorder="1" applyProtection="1"/>
    <xf numFmtId="10" fontId="1" fillId="4" borderId="0" xfId="0" applyNumberFormat="1" applyFont="1" applyFill="1" applyBorder="1" applyProtection="1"/>
    <xf numFmtId="0" fontId="1" fillId="3" borderId="11" xfId="0" quotePrefix="1" applyFont="1" applyFill="1" applyBorder="1" applyAlignment="1" applyProtection="1">
      <alignment horizontal="left"/>
    </xf>
    <xf numFmtId="0" fontId="1" fillId="2" borderId="0" xfId="0" quotePrefix="1" applyFont="1" applyFill="1" applyBorder="1" applyAlignment="1">
      <alignment horizontal="left" wrapText="1"/>
    </xf>
    <xf numFmtId="0" fontId="1" fillId="0" borderId="8" xfId="0" quotePrefix="1" applyFont="1" applyBorder="1" applyAlignment="1">
      <alignment horizontal="center" wrapText="1"/>
    </xf>
    <xf numFmtId="0" fontId="1" fillId="0" borderId="7" xfId="0" quotePrefix="1" applyFont="1" applyBorder="1" applyAlignment="1">
      <alignment horizontal="center" wrapText="1"/>
    </xf>
    <xf numFmtId="166" fontId="1" fillId="0" borderId="14" xfId="0" applyNumberFormat="1" applyFont="1" applyBorder="1"/>
    <xf numFmtId="0" fontId="1" fillId="0" borderId="3" xfId="0" applyFont="1" applyBorder="1"/>
    <xf numFmtId="0" fontId="1" fillId="0" borderId="1" xfId="0" applyFont="1" applyBorder="1"/>
    <xf numFmtId="0" fontId="1" fillId="0" borderId="5" xfId="0" quotePrefix="1" applyFont="1" applyBorder="1" applyAlignment="1">
      <alignment horizontal="center" wrapText="1"/>
    </xf>
    <xf numFmtId="0" fontId="3" fillId="0" borderId="8" xfId="0" applyFont="1" applyBorder="1" applyAlignment="1">
      <alignment horizontal="center" wrapText="1"/>
    </xf>
    <xf numFmtId="166" fontId="3" fillId="0" borderId="1" xfId="0" applyNumberFormat="1" applyFont="1" applyBorder="1"/>
    <xf numFmtId="0" fontId="3" fillId="0" borderId="5" xfId="0" quotePrefix="1" applyFont="1" applyBorder="1" applyAlignment="1">
      <alignment horizontal="center" wrapText="1"/>
    </xf>
    <xf numFmtId="166" fontId="3" fillId="0" borderId="3" xfId="0" applyNumberFormat="1" applyFont="1" applyBorder="1"/>
    <xf numFmtId="171" fontId="1" fillId="0" borderId="0" xfId="0" applyNumberFormat="1" applyFont="1" applyAlignment="1" applyProtection="1">
      <alignment horizontal="right"/>
    </xf>
    <xf numFmtId="171" fontId="1" fillId="0" borderId="0" xfId="0" applyNumberFormat="1" applyFont="1"/>
    <xf numFmtId="171" fontId="1" fillId="0" borderId="0" xfId="0" applyNumberFormat="1" applyFont="1"/>
    <xf numFmtId="171" fontId="1" fillId="0" borderId="0" xfId="0" applyNumberFormat="1" applyFont="1" applyAlignment="1">
      <alignment horizontal="right"/>
    </xf>
    <xf numFmtId="171" fontId="1" fillId="0" borderId="0" xfId="0" applyNumberFormat="1" applyFont="1" applyAlignment="1" applyProtection="1">
      <alignment horizontal="right"/>
    </xf>
    <xf numFmtId="171" fontId="1" fillId="0" borderId="0" xfId="0" applyNumberFormat="1" applyFont="1" applyProtection="1"/>
    <xf numFmtId="172" fontId="1" fillId="0" borderId="0" xfId="0" applyNumberFormat="1" applyFont="1" applyAlignment="1" applyProtection="1">
      <alignment horizontal="right"/>
    </xf>
    <xf numFmtId="0" fontId="3" fillId="0" borderId="0" xfId="0" applyFont="1" applyAlignment="1">
      <alignment horizontal="center"/>
    </xf>
    <xf numFmtId="0" fontId="3" fillId="0" borderId="0" xfId="0" applyFont="1" applyFill="1" applyAlignment="1">
      <alignment horizontal="center"/>
    </xf>
    <xf numFmtId="0" fontId="1" fillId="0" borderId="0" xfId="0" applyFont="1" applyFill="1"/>
    <xf numFmtId="0" fontId="3" fillId="0" borderId="0" xfId="0" quotePrefix="1" applyFont="1" applyAlignment="1"/>
    <xf numFmtId="166" fontId="1" fillId="0" borderId="0" xfId="0" applyNumberFormat="1" applyFont="1" applyFill="1" applyBorder="1" applyProtection="1">
      <protection locked="0"/>
    </xf>
    <xf numFmtId="9" fontId="1" fillId="0" borderId="0" xfId="0" applyNumberFormat="1" applyFont="1" applyFill="1" applyBorder="1" applyProtection="1">
      <protection locked="0"/>
    </xf>
    <xf numFmtId="10" fontId="1" fillId="0" borderId="0" xfId="0" applyNumberFormat="1" applyFon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166" fontId="1" fillId="0" borderId="0" xfId="0" applyNumberFormat="1" applyFont="1" applyFill="1" applyBorder="1" applyAlignment="1" applyProtection="1">
      <alignment horizontal="center"/>
      <protection locked="0"/>
    </xf>
    <xf numFmtId="0" fontId="1" fillId="0" borderId="9" xfId="0" applyFont="1" applyBorder="1" applyAlignment="1" applyProtection="1">
      <alignment horizontal="right" wrapText="1"/>
    </xf>
    <xf numFmtId="0" fontId="1" fillId="0" borderId="9" xfId="0" quotePrefix="1" applyFont="1" applyBorder="1" applyAlignment="1">
      <alignment horizontal="center" wrapText="1"/>
    </xf>
    <xf numFmtId="0" fontId="1" fillId="0" borderId="0" xfId="0" applyFont="1" applyAlignment="1" applyProtection="1">
      <alignment horizontal="right"/>
    </xf>
    <xf numFmtId="166" fontId="1" fillId="0" borderId="2" xfId="0" applyNumberFormat="1" applyFont="1" applyBorder="1"/>
    <xf numFmtId="10" fontId="0" fillId="0" borderId="0" xfId="0" applyNumberFormat="1" applyFont="1"/>
    <xf numFmtId="164" fontId="0" fillId="0" borderId="0" xfId="0" applyNumberFormat="1" applyFont="1"/>
    <xf numFmtId="0" fontId="3" fillId="0" borderId="0" xfId="0" applyFont="1" applyFill="1" applyAlignment="1">
      <alignment horizontal="center"/>
    </xf>
    <xf numFmtId="0" fontId="1" fillId="0" borderId="11" xfId="0" applyFont="1" applyFill="1" applyBorder="1" applyAlignment="1" applyProtection="1">
      <alignment horizontal="left" indent="1"/>
    </xf>
    <xf numFmtId="168" fontId="1" fillId="0" borderId="4" xfId="0" applyNumberFormat="1" applyFont="1" applyFill="1" applyBorder="1" applyAlignment="1" applyProtection="1">
      <alignment horizontal="center"/>
    </xf>
    <xf numFmtId="0" fontId="1" fillId="0" borderId="11" xfId="0" applyFont="1" applyFill="1" applyBorder="1" applyAlignment="1" applyProtection="1">
      <alignment horizontal="left"/>
    </xf>
    <xf numFmtId="0" fontId="1" fillId="0" borderId="11" xfId="0" applyFont="1" applyFill="1" applyBorder="1"/>
    <xf numFmtId="168" fontId="1" fillId="0" borderId="0" xfId="0" applyNumberFormat="1" applyFont="1" applyFill="1" applyBorder="1" applyProtection="1"/>
    <xf numFmtId="0" fontId="3" fillId="0" borderId="0" xfId="0" applyFont="1" applyFill="1"/>
    <xf numFmtId="0" fontId="6" fillId="0" borderId="0" xfId="0" applyFont="1" applyFill="1"/>
    <xf numFmtId="5" fontId="1" fillId="0" borderId="0" xfId="0" applyNumberFormat="1" applyFont="1" applyFill="1" applyProtection="1"/>
    <xf numFmtId="170" fontId="1" fillId="0" borderId="9" xfId="0" applyNumberFormat="1" applyFont="1" applyFill="1" applyBorder="1" applyProtection="1"/>
    <xf numFmtId="0" fontId="1" fillId="0" borderId="0" xfId="0" applyFont="1" applyFill="1" applyAlignment="1" applyProtection="1">
      <alignment horizontal="left"/>
    </xf>
    <xf numFmtId="0" fontId="1" fillId="0" borderId="0" xfId="0" applyFont="1" applyFill="1" applyProtection="1"/>
    <xf numFmtId="5" fontId="1" fillId="0" borderId="0" xfId="0" applyNumberFormat="1" applyFont="1" applyFill="1" applyAlignment="1" applyProtection="1">
      <alignment horizontal="left"/>
    </xf>
    <xf numFmtId="167" fontId="1" fillId="0" borderId="0" xfId="0" applyNumberFormat="1" applyFont="1" applyFill="1"/>
    <xf numFmtId="0" fontId="1" fillId="0" borderId="0" xfId="0" applyFont="1" applyFill="1" applyAlignment="1">
      <alignment horizontal="left"/>
    </xf>
    <xf numFmtId="0" fontId="1" fillId="0" borderId="9" xfId="0" applyFont="1" applyFill="1" applyBorder="1" applyAlignment="1" applyProtection="1">
      <alignment horizontal="right" wrapText="1"/>
    </xf>
    <xf numFmtId="0" fontId="1" fillId="0" borderId="0" xfId="0" applyFont="1" applyFill="1" applyAlignment="1" applyProtection="1">
      <alignment horizontal="right"/>
    </xf>
    <xf numFmtId="5" fontId="1" fillId="0" borderId="0" xfId="0" applyNumberFormat="1" applyFont="1" applyFill="1" applyAlignment="1" applyProtection="1">
      <alignment horizontal="right"/>
    </xf>
    <xf numFmtId="172" fontId="1" fillId="0" borderId="0" xfId="0" applyNumberFormat="1" applyFont="1" applyFill="1" applyAlignment="1" applyProtection="1">
      <alignment horizontal="right"/>
    </xf>
    <xf numFmtId="171" fontId="1" fillId="0" borderId="0" xfId="0" applyNumberFormat="1" applyFont="1" applyFill="1" applyAlignment="1" applyProtection="1">
      <alignment horizontal="right"/>
    </xf>
    <xf numFmtId="173" fontId="1" fillId="0" borderId="0" xfId="0" applyNumberFormat="1" applyFont="1" applyFill="1" applyAlignment="1" applyProtection="1">
      <alignment horizontal="right"/>
    </xf>
    <xf numFmtId="171" fontId="1" fillId="0" borderId="0" xfId="0" applyNumberFormat="1" applyFont="1" applyFill="1"/>
    <xf numFmtId="171" fontId="1" fillId="0" borderId="0" xfId="0" applyNumberFormat="1" applyFont="1" applyFill="1" applyAlignment="1" applyProtection="1">
      <alignment horizontal="right"/>
    </xf>
    <xf numFmtId="171" fontId="1" fillId="0" borderId="0" xfId="0" applyNumberFormat="1" applyFont="1" applyFill="1"/>
    <xf numFmtId="10" fontId="1" fillId="0" borderId="0" xfId="0" applyNumberFormat="1" applyFont="1" applyFill="1" applyAlignment="1" applyProtection="1">
      <alignment horizontal="right"/>
    </xf>
    <xf numFmtId="171" fontId="1" fillId="0" borderId="0" xfId="0" applyNumberFormat="1" applyFont="1" applyFill="1" applyAlignment="1">
      <alignment horizontal="right"/>
    </xf>
    <xf numFmtId="167" fontId="1" fillId="4" borderId="0" xfId="0" applyNumberFormat="1" applyFont="1" applyFill="1" applyBorder="1" applyProtection="1"/>
    <xf numFmtId="167" fontId="1" fillId="3" borderId="13" xfId="0" applyNumberFormat="1" applyFont="1" applyFill="1" applyBorder="1" applyProtection="1"/>
    <xf numFmtId="10" fontId="1" fillId="3" borderId="4" xfId="0" applyNumberFormat="1" applyFont="1" applyFill="1" applyBorder="1" applyAlignment="1" applyProtection="1">
      <alignment horizontal="center"/>
    </xf>
    <xf numFmtId="167" fontId="1" fillId="0" borderId="0" xfId="0" applyNumberFormat="1" applyFont="1" applyFill="1" applyBorder="1" applyProtection="1"/>
    <xf numFmtId="167" fontId="1" fillId="0" borderId="13" xfId="0" applyNumberFormat="1" applyFont="1" applyFill="1" applyBorder="1" applyProtection="1"/>
    <xf numFmtId="10" fontId="1" fillId="0" borderId="0" xfId="0" applyNumberFormat="1" applyFont="1" applyFill="1" applyBorder="1" applyProtection="1"/>
    <xf numFmtId="10" fontId="1" fillId="0" borderId="4" xfId="0" applyNumberFormat="1" applyFont="1" applyFill="1" applyBorder="1" applyAlignment="1" applyProtection="1">
      <alignment horizontal="center"/>
    </xf>
    <xf numFmtId="10" fontId="1" fillId="0" borderId="12" xfId="0" applyNumberFormat="1" applyFont="1" applyFill="1" applyBorder="1" applyAlignment="1" applyProtection="1">
      <alignment horizontal="center"/>
    </xf>
    <xf numFmtId="10" fontId="1" fillId="0" borderId="2" xfId="0" applyNumberFormat="1" applyFont="1" applyFill="1" applyBorder="1" applyAlignment="1" applyProtection="1">
      <alignment horizontal="center"/>
    </xf>
    <xf numFmtId="10" fontId="1" fillId="3" borderId="12" xfId="0" applyNumberFormat="1" applyFont="1" applyFill="1" applyBorder="1" applyAlignment="1" applyProtection="1">
      <alignment horizontal="center"/>
    </xf>
    <xf numFmtId="10" fontId="1" fillId="3" borderId="2" xfId="0" applyNumberFormat="1" applyFont="1" applyFill="1" applyBorder="1" applyAlignment="1" applyProtection="1">
      <alignment horizontal="center"/>
    </xf>
    <xf numFmtId="0" fontId="1" fillId="0" borderId="0" xfId="0" applyFont="1" applyAlignment="1" applyProtection="1">
      <alignment horizontal="right"/>
    </xf>
    <xf numFmtId="0" fontId="1" fillId="0" borderId="0" xfId="0" applyFont="1" applyFill="1" applyAlignment="1" applyProtection="1">
      <alignment horizontal="right"/>
    </xf>
    <xf numFmtId="0" fontId="1" fillId="0" borderId="0" xfId="0" applyFont="1" applyAlignment="1">
      <alignment horizontal="center"/>
    </xf>
    <xf numFmtId="0" fontId="1" fillId="0" borderId="0" xfId="0" applyFont="1"/>
    <xf numFmtId="43" fontId="8" fillId="0" borderId="0" xfId="0" applyNumberFormat="1" applyFont="1" applyFill="1"/>
    <xf numFmtId="0" fontId="3" fillId="0" borderId="0" xfId="0" applyFont="1" applyAlignment="1">
      <alignment horizontal="center"/>
    </xf>
    <xf numFmtId="43" fontId="1" fillId="0" borderId="0" xfId="0" applyNumberFormat="1" applyFont="1"/>
    <xf numFmtId="43" fontId="3" fillId="0" borderId="0" xfId="0" applyNumberFormat="1" applyFont="1"/>
    <xf numFmtId="43" fontId="3" fillId="0" borderId="0" xfId="0" applyNumberFormat="1" applyFont="1" applyFill="1" applyAlignment="1">
      <alignment horizontal="center"/>
    </xf>
    <xf numFmtId="0" fontId="3" fillId="0" borderId="0" xfId="0" applyFont="1" applyFill="1" applyAlignment="1">
      <alignment horizontal="center"/>
    </xf>
    <xf numFmtId="43" fontId="9" fillId="0" borderId="0" xfId="0" applyNumberFormat="1" applyFont="1" applyFill="1" applyAlignment="1">
      <alignment horizontal="center"/>
    </xf>
    <xf numFmtId="0" fontId="3" fillId="0" borderId="0" xfId="0" applyFont="1" applyFill="1" applyBorder="1" applyAlignment="1">
      <alignment horizontal="center"/>
    </xf>
    <xf numFmtId="43" fontId="9" fillId="0" borderId="0" xfId="0" applyNumberFormat="1" applyFont="1" applyFill="1" applyBorder="1" applyAlignment="1">
      <alignment horizontal="center"/>
    </xf>
    <xf numFmtId="43" fontId="3" fillId="0" borderId="0" xfId="0" applyNumberFormat="1" applyFont="1" applyFill="1" applyBorder="1" applyAlignment="1">
      <alignment horizontal="center"/>
    </xf>
    <xf numFmtId="43" fontId="3" fillId="0" borderId="6" xfId="0" applyNumberFormat="1" applyFont="1" applyFill="1" applyBorder="1" applyAlignment="1">
      <alignment horizontal="center"/>
    </xf>
    <xf numFmtId="2" fontId="1" fillId="0" borderId="0" xfId="0" applyNumberFormat="1" applyFont="1" applyFill="1"/>
    <xf numFmtId="0" fontId="3" fillId="0" borderId="0" xfId="0" applyNumberFormat="1" applyFont="1" applyFill="1" applyAlignment="1">
      <alignment horizontal="center"/>
    </xf>
    <xf numFmtId="39" fontId="8" fillId="0" borderId="0" xfId="0" applyNumberFormat="1" applyFont="1" applyFill="1"/>
    <xf numFmtId="0" fontId="1" fillId="0" borderId="0" xfId="0" applyFont="1" applyFill="1"/>
    <xf numFmtId="39" fontId="1" fillId="0" borderId="0" xfId="0" applyNumberFormat="1" applyFont="1" applyFill="1"/>
    <xf numFmtId="0" fontId="3" fillId="0" borderId="20" xfId="0" applyNumberFormat="1" applyFont="1" applyFill="1" applyBorder="1" applyAlignment="1">
      <alignment horizontal="center"/>
    </xf>
    <xf numFmtId="0" fontId="1" fillId="0" borderId="0" xfId="0" applyNumberFormat="1" applyFont="1" applyFill="1" applyAlignment="1">
      <alignment horizontal="left"/>
    </xf>
    <xf numFmtId="39" fontId="8" fillId="0" borderId="0" xfId="0" applyNumberFormat="1" applyFont="1" applyFill="1" applyBorder="1"/>
    <xf numFmtId="43" fontId="1" fillId="0" borderId="0" xfId="0" applyNumberFormat="1" applyFont="1" applyFill="1"/>
    <xf numFmtId="10" fontId="1" fillId="0" borderId="0" xfId="0" applyNumberFormat="1" applyFont="1" applyFill="1"/>
    <xf numFmtId="0" fontId="1" fillId="0" borderId="0" xfId="0" applyFont="1" applyFill="1" applyAlignment="1"/>
    <xf numFmtId="39" fontId="8" fillId="0" borderId="6" xfId="0" applyNumberFormat="1" applyFont="1" applyFill="1" applyBorder="1"/>
    <xf numFmtId="43" fontId="1" fillId="0" borderId="6" xfId="0" applyNumberFormat="1" applyFont="1" applyFill="1" applyBorder="1"/>
    <xf numFmtId="10" fontId="1" fillId="0" borderId="6" xfId="0" applyNumberFormat="1" applyFont="1" applyFill="1" applyBorder="1"/>
    <xf numFmtId="0" fontId="3" fillId="0" borderId="0" xfId="0" applyNumberFormat="1" applyFont="1" applyFill="1" applyAlignment="1">
      <alignment horizontal="left"/>
    </xf>
    <xf numFmtId="39" fontId="9" fillId="0" borderId="0" xfId="0" applyNumberFormat="1" applyFont="1" applyFill="1" applyBorder="1"/>
    <xf numFmtId="10" fontId="3" fillId="0" borderId="0" xfId="0" applyNumberFormat="1" applyFont="1"/>
    <xf numFmtId="10" fontId="3" fillId="0" borderId="0" xfId="0" applyNumberFormat="1" applyFont="1" applyFill="1"/>
    <xf numFmtId="0" fontId="7" fillId="0" borderId="17" xfId="0" applyFont="1" applyBorder="1"/>
    <xf numFmtId="0" fontId="7" fillId="0" borderId="18" xfId="0" applyFont="1" applyBorder="1"/>
    <xf numFmtId="10" fontId="7" fillId="0" borderId="18" xfId="0" applyNumberFormat="1" applyFont="1" applyBorder="1"/>
    <xf numFmtId="164" fontId="7" fillId="0" borderId="18" xfId="0" applyNumberFormat="1" applyFont="1" applyBorder="1"/>
    <xf numFmtId="0" fontId="7" fillId="0" borderId="19" xfId="0" applyFont="1" applyBorder="1"/>
    <xf numFmtId="0" fontId="7" fillId="0" borderId="18" xfId="0" applyFont="1" applyBorder="1" applyAlignment="1">
      <alignment horizontal="left"/>
    </xf>
    <xf numFmtId="164" fontId="7" fillId="0" borderId="18" xfId="0" applyNumberFormat="1" applyFont="1" applyBorder="1"/>
    <xf numFmtId="0" fontId="11" fillId="0" borderId="0" xfId="0" applyNumberFormat="1" applyFont="1" applyFill="1" applyAlignment="1"/>
    <xf numFmtId="174" fontId="11" fillId="0" borderId="0" xfId="0" applyNumberFormat="1" applyFont="1" applyFill="1" applyAlignment="1">
      <alignment horizontal="right"/>
    </xf>
    <xf numFmtId="0" fontId="11" fillId="0" borderId="8" xfId="0" applyNumberFormat="1" applyFont="1" applyFill="1" applyBorder="1" applyAlignment="1">
      <alignment horizontal="right"/>
    </xf>
    <xf numFmtId="0" fontId="1" fillId="0" borderId="0" xfId="0" applyNumberFormat="1" applyFont="1" applyAlignment="1"/>
    <xf numFmtId="0" fontId="11" fillId="0" borderId="0" xfId="0" applyNumberFormat="1" applyFont="1" applyFill="1" applyAlignment="1">
      <alignment horizontal="centerContinuous"/>
    </xf>
    <xf numFmtId="0" fontId="11" fillId="0" borderId="0" xfId="0" applyNumberFormat="1" applyFont="1" applyFill="1" applyAlignment="1" applyProtection="1">
      <alignment horizontal="centerContinuous"/>
      <protection locked="0"/>
    </xf>
    <xf numFmtId="0" fontId="11" fillId="0" borderId="0" xfId="0" applyNumberFormat="1" applyFont="1" applyFill="1" applyAlignment="1">
      <alignment horizontal="center"/>
    </xf>
    <xf numFmtId="0" fontId="11" fillId="0" borderId="6" xfId="0" applyNumberFormat="1" applyFont="1" applyFill="1" applyBorder="1" applyAlignment="1">
      <alignment horizontal="center"/>
    </xf>
    <xf numFmtId="0" fontId="11" fillId="0" borderId="6" xfId="0" applyNumberFormat="1" applyFont="1" applyFill="1" applyBorder="1" applyAlignment="1" applyProtection="1">
      <protection locked="0"/>
    </xf>
    <xf numFmtId="0" fontId="11" fillId="0" borderId="6" xfId="0" applyNumberFormat="1" applyFont="1" applyFill="1" applyBorder="1" applyAlignment="1"/>
    <xf numFmtId="0" fontId="11" fillId="0" borderId="6" xfId="0" applyNumberFormat="1" applyFont="1" applyFill="1" applyBorder="1" applyAlignment="1">
      <alignment horizontal="right"/>
    </xf>
    <xf numFmtId="0" fontId="12" fillId="0" borderId="0" xfId="0" applyNumberFormat="1" applyFont="1" applyFill="1" applyAlignment="1"/>
    <xf numFmtId="0" fontId="12" fillId="0" borderId="0" xfId="0" applyNumberFormat="1" applyFont="1" applyFill="1" applyAlignment="1">
      <alignment horizontal="center"/>
    </xf>
    <xf numFmtId="0" fontId="12" fillId="0" borderId="0" xfId="0" applyNumberFormat="1" applyFont="1" applyFill="1" applyAlignment="1">
      <alignment horizontal="left"/>
    </xf>
    <xf numFmtId="174" fontId="12" fillId="0" borderId="0" xfId="0" applyNumberFormat="1" applyFont="1" applyFill="1" applyAlignment="1"/>
    <xf numFmtId="166" fontId="12" fillId="0" borderId="0" xfId="0" applyNumberFormat="1" applyFont="1" applyFill="1" applyAlignment="1"/>
    <xf numFmtId="174" fontId="12" fillId="0" borderId="6" xfId="0" applyNumberFormat="1" applyFont="1" applyFill="1" applyBorder="1" applyAlignment="1"/>
    <xf numFmtId="174" fontId="12" fillId="0" borderId="0" xfId="0" applyNumberFormat="1" applyFont="1" applyFill="1" applyBorder="1" applyAlignment="1"/>
    <xf numFmtId="9" fontId="13" fillId="0" borderId="0" xfId="0" applyNumberFormat="1" applyFont="1" applyFill="1" applyAlignment="1"/>
    <xf numFmtId="174" fontId="13" fillId="0" borderId="0" xfId="0" applyNumberFormat="1" applyFont="1" applyFill="1" applyAlignment="1"/>
    <xf numFmtId="0" fontId="13" fillId="0" borderId="0" xfId="0" applyNumberFormat="1" applyFont="1" applyFill="1" applyAlignment="1"/>
    <xf numFmtId="174" fontId="13" fillId="0" borderId="21" xfId="0" applyNumberFormat="1" applyFont="1" applyFill="1" applyBorder="1" applyAlignment="1" applyProtection="1">
      <protection locked="0"/>
    </xf>
    <xf numFmtId="10" fontId="12" fillId="0" borderId="0" xfId="0" applyNumberFormat="1" applyFont="1"/>
    <xf numFmtId="0" fontId="14" fillId="0" borderId="0" xfId="0" applyFont="1" applyBorder="1" applyAlignment="1" applyProtection="1">
      <alignment horizontal="centerContinuous" vertical="center" wrapText="1"/>
    </xf>
    <xf numFmtId="10" fontId="3" fillId="0" borderId="0" xfId="0" applyNumberFormat="1" applyFont="1" applyAlignment="1">
      <alignment horizontal="centerContinuous"/>
    </xf>
    <xf numFmtId="10" fontId="12" fillId="0" borderId="0" xfId="0" applyNumberFormat="1" applyFont="1" applyAlignment="1">
      <alignment horizontal="centerContinuous"/>
    </xf>
    <xf numFmtId="175" fontId="3" fillId="0" borderId="0" xfId="0" applyNumberFormat="1" applyFont="1" applyBorder="1" applyAlignment="1" applyProtection="1">
      <alignment horizontal="centerContinuous" vertical="center" wrapText="1"/>
    </xf>
    <xf numFmtId="10" fontId="12" fillId="0" borderId="0" xfId="0" applyNumberFormat="1" applyFont="1" applyBorder="1" applyAlignment="1">
      <alignment horizontal="centerContinuous" vertical="center" wrapText="1"/>
    </xf>
    <xf numFmtId="1" fontId="12" fillId="0" borderId="0" xfId="0" applyNumberFormat="1" applyFont="1" applyAlignment="1" applyProtection="1">
      <alignment horizontal="center"/>
    </xf>
    <xf numFmtId="0" fontId="12" fillId="0" borderId="0" xfId="0" applyFont="1"/>
    <xf numFmtId="10" fontId="1" fillId="0" borderId="0" xfId="0" applyNumberFormat="1" applyFont="1"/>
    <xf numFmtId="1" fontId="4" fillId="0" borderId="0" xfId="0" applyNumberFormat="1" applyFont="1" applyAlignment="1" applyProtection="1">
      <alignment horizontal="center"/>
    </xf>
    <xf numFmtId="37" fontId="15" fillId="0" borderId="0" xfId="0" applyNumberFormat="1" applyFont="1" applyAlignment="1" applyProtection="1">
      <alignment horizontal="center"/>
    </xf>
    <xf numFmtId="10" fontId="3" fillId="0" borderId="0" xfId="0" applyNumberFormat="1" applyFont="1" applyFill="1" applyBorder="1" applyAlignment="1" applyProtection="1">
      <alignment horizontal="center" wrapText="1"/>
    </xf>
    <xf numFmtId="10" fontId="3" fillId="0" borderId="0" xfId="0" applyNumberFormat="1" applyFont="1" applyAlignment="1">
      <alignment horizontal="center"/>
    </xf>
    <xf numFmtId="10" fontId="3" fillId="0" borderId="0" xfId="0" applyNumberFormat="1" applyFont="1" applyAlignment="1" applyProtection="1">
      <alignment horizontal="center"/>
    </xf>
    <xf numFmtId="10" fontId="10" fillId="0" borderId="0" xfId="0" applyNumberFormat="1" applyFont="1" applyAlignment="1" applyProtection="1">
      <alignment horizontal="left"/>
    </xf>
    <xf numFmtId="10" fontId="10" fillId="0" borderId="0" xfId="0" applyNumberFormat="1" applyFont="1" applyAlignment="1" applyProtection="1">
      <alignment horizontal="center"/>
    </xf>
    <xf numFmtId="10" fontId="1" fillId="0" borderId="0" xfId="0" applyNumberFormat="1" applyFont="1" applyAlignment="1" applyProtection="1">
      <alignment horizontal="left"/>
    </xf>
    <xf numFmtId="10" fontId="1" fillId="0" borderId="0" xfId="0" applyNumberFormat="1" applyFont="1" applyAlignment="1" applyProtection="1">
      <alignment horizontal="left" indent="2"/>
    </xf>
    <xf numFmtId="167" fontId="1" fillId="0" borderId="0" xfId="0" applyNumberFormat="1" applyFont="1" applyAlignment="1" applyProtection="1"/>
    <xf numFmtId="10" fontId="1" fillId="0" borderId="0" xfId="0" applyNumberFormat="1" applyFont="1" applyAlignment="1" applyProtection="1"/>
    <xf numFmtId="10" fontId="1" fillId="0" borderId="0" xfId="0" applyNumberFormat="1" applyFont="1" applyAlignment="1">
      <alignment horizontal="left" indent="2"/>
    </xf>
    <xf numFmtId="10" fontId="1" fillId="0" borderId="6" xfId="0" applyNumberFormat="1" applyFont="1" applyBorder="1" applyAlignment="1">
      <alignment horizontal="left" indent="2"/>
    </xf>
    <xf numFmtId="37" fontId="15" fillId="0" borderId="6" xfId="0" applyNumberFormat="1" applyFont="1" applyBorder="1" applyAlignment="1" applyProtection="1">
      <alignment horizontal="center"/>
    </xf>
    <xf numFmtId="167" fontId="1" fillId="0" borderId="6" xfId="0" applyNumberFormat="1" applyFont="1" applyBorder="1" applyAlignment="1" applyProtection="1"/>
    <xf numFmtId="10" fontId="1" fillId="0" borderId="6" xfId="0" applyNumberFormat="1" applyFont="1" applyBorder="1" applyAlignment="1" applyProtection="1"/>
    <xf numFmtId="10" fontId="3" fillId="0" borderId="0" xfId="0" applyNumberFormat="1" applyFont="1" applyAlignment="1" applyProtection="1">
      <alignment horizontal="left" indent="1"/>
    </xf>
    <xf numFmtId="10" fontId="3" fillId="0" borderId="0" xfId="0" applyNumberFormat="1" applyFont="1" applyAlignment="1" applyProtection="1"/>
    <xf numFmtId="5" fontId="1" fillId="0" borderId="0" xfId="0" applyNumberFormat="1" applyFont="1" applyAlignment="1" applyProtection="1"/>
    <xf numFmtId="10" fontId="3" fillId="0" borderId="23" xfId="0" applyNumberFormat="1" applyFont="1" applyBorder="1" applyAlignment="1" applyProtection="1">
      <alignment horizontal="left" indent="1"/>
    </xf>
    <xf numFmtId="37" fontId="15" fillId="0" borderId="23" xfId="0" applyNumberFormat="1" applyFont="1" applyBorder="1" applyAlignment="1" applyProtection="1">
      <alignment horizontal="center"/>
    </xf>
    <xf numFmtId="167" fontId="1" fillId="0" borderId="23" xfId="0" applyNumberFormat="1" applyFont="1" applyBorder="1" applyAlignment="1" applyProtection="1"/>
    <xf numFmtId="10" fontId="1" fillId="0" borderId="23" xfId="0" applyNumberFormat="1" applyFont="1" applyBorder="1" applyAlignment="1" applyProtection="1"/>
    <xf numFmtId="10" fontId="3" fillId="0" borderId="23" xfId="0" applyNumberFormat="1" applyFont="1" applyBorder="1" applyAlignment="1" applyProtection="1"/>
    <xf numFmtId="10" fontId="3" fillId="0" borderId="0" xfId="0" applyNumberFormat="1" applyFont="1" applyAlignment="1" applyProtection="1">
      <alignment horizontal="left"/>
    </xf>
    <xf numFmtId="167" fontId="3" fillId="0" borderId="0" xfId="0" applyNumberFormat="1" applyFont="1" applyAlignment="1" applyProtection="1"/>
    <xf numFmtId="167" fontId="10" fillId="0" borderId="0" xfId="0" applyNumberFormat="1" applyFont="1" applyAlignment="1" applyProtection="1"/>
    <xf numFmtId="10" fontId="16" fillId="0" borderId="0" xfId="0" applyNumberFormat="1" applyFont="1" applyFill="1" applyBorder="1" applyAlignment="1" applyProtection="1">
      <alignment horizontal="right"/>
    </xf>
    <xf numFmtId="10" fontId="10" fillId="0" borderId="0" xfId="0" applyNumberFormat="1" applyFont="1" applyAlignment="1" applyProtection="1"/>
    <xf numFmtId="5" fontId="17" fillId="0" borderId="0" xfId="0" applyNumberFormat="1" applyFont="1" applyBorder="1" applyAlignment="1" applyProtection="1"/>
    <xf numFmtId="167" fontId="17" fillId="0" borderId="0" xfId="0" applyNumberFormat="1" applyFont="1" applyBorder="1" applyAlignment="1" applyProtection="1">
      <alignment horizontal="right"/>
    </xf>
    <xf numFmtId="10" fontId="17" fillId="0" borderId="0" xfId="0" applyNumberFormat="1" applyFont="1" applyBorder="1" applyAlignment="1" applyProtection="1">
      <alignment horizontal="right"/>
    </xf>
    <xf numFmtId="167" fontId="12" fillId="0" borderId="0" xfId="0" applyNumberFormat="1" applyFont="1" applyProtection="1"/>
    <xf numFmtId="10" fontId="18" fillId="0" borderId="0" xfId="0" applyNumberFormat="1" applyFont="1"/>
    <xf numFmtId="5" fontId="12" fillId="0" borderId="0" xfId="0" applyNumberFormat="1" applyFont="1" applyProtection="1"/>
    <xf numFmtId="10" fontId="1" fillId="4" borderId="0" xfId="0" applyNumberFormat="1" applyFont="1" applyFill="1" applyBorder="1" applyProtection="1"/>
    <xf numFmtId="0" fontId="5" fillId="0" borderId="0" xfId="0" quotePrefix="1" applyFont="1" applyFill="1" applyAlignment="1">
      <alignment horizontal="center"/>
    </xf>
    <xf numFmtId="0" fontId="5" fillId="0" borderId="0" xfId="0" applyFont="1" applyFill="1" applyAlignment="1">
      <alignment horizontal="center"/>
    </xf>
    <xf numFmtId="0" fontId="3" fillId="0" borderId="0" xfId="0" applyFont="1" applyFill="1" applyAlignment="1">
      <alignment horizontal="center" wrapText="1"/>
    </xf>
    <xf numFmtId="0" fontId="3" fillId="0" borderId="0" xfId="0" applyFont="1" applyFill="1" applyAlignment="1">
      <alignment horizontal="center"/>
    </xf>
    <xf numFmtId="0" fontId="1" fillId="0" borderId="9" xfId="0" quotePrefix="1" applyFont="1" applyFill="1" applyBorder="1" applyAlignment="1">
      <alignment horizontal="center"/>
    </xf>
    <xf numFmtId="0" fontId="5" fillId="0" borderId="0" xfId="0" quotePrefix="1" applyFont="1" applyAlignment="1">
      <alignment horizontal="center"/>
    </xf>
    <xf numFmtId="0" fontId="5" fillId="0" borderId="0" xfId="0" applyFont="1" applyAlignment="1">
      <alignment horizontal="center"/>
    </xf>
    <xf numFmtId="0" fontId="1" fillId="0" borderId="0" xfId="0" applyFont="1" applyAlignment="1" applyProtection="1">
      <alignment horizontal="right"/>
    </xf>
    <xf numFmtId="0" fontId="3" fillId="0" borderId="0" xfId="0" applyFont="1" applyAlignment="1">
      <alignment horizontal="center"/>
    </xf>
    <xf numFmtId="0" fontId="3" fillId="0" borderId="0" xfId="0" quotePrefix="1" applyFont="1" applyAlignment="1">
      <alignment horizontal="left"/>
    </xf>
    <xf numFmtId="0" fontId="1" fillId="0" borderId="10" xfId="0" applyFont="1" applyFill="1" applyBorder="1" applyAlignment="1">
      <alignment horizontal="right"/>
    </xf>
    <xf numFmtId="0" fontId="1" fillId="0" borderId="9" xfId="0" applyFont="1" applyFill="1" applyBorder="1" applyAlignment="1">
      <alignment horizontal="right"/>
    </xf>
    <xf numFmtId="0" fontId="1" fillId="0" borderId="0" xfId="0" applyFont="1" applyAlignment="1">
      <alignment horizontal="left"/>
    </xf>
    <xf numFmtId="0" fontId="1" fillId="0" borderId="0" xfId="0" quotePrefix="1" applyFont="1" applyAlignment="1">
      <alignment horizontal="left"/>
    </xf>
    <xf numFmtId="0" fontId="1" fillId="0" borderId="0" xfId="0" applyFont="1" applyAlignment="1" applyProtection="1">
      <alignment horizontal="left"/>
    </xf>
    <xf numFmtId="0" fontId="1" fillId="0" borderId="17" xfId="0" applyFont="1" applyFill="1" applyBorder="1" applyAlignment="1" applyProtection="1">
      <alignment horizontal="center"/>
    </xf>
    <xf numFmtId="0" fontId="1" fillId="0" borderId="18" xfId="0" applyFont="1" applyFill="1" applyBorder="1" applyAlignment="1" applyProtection="1">
      <alignment horizontal="center"/>
    </xf>
    <xf numFmtId="0" fontId="1" fillId="0" borderId="19" xfId="0" applyFont="1" applyFill="1" applyBorder="1" applyAlignment="1" applyProtection="1">
      <alignment horizontal="center"/>
    </xf>
    <xf numFmtId="0" fontId="1" fillId="0" borderId="0" xfId="0" applyFont="1" applyFill="1" applyAlignment="1" applyProtection="1">
      <alignment horizontal="right"/>
    </xf>
    <xf numFmtId="0" fontId="1" fillId="0" borderId="0" xfId="0" applyFont="1" applyFill="1" applyAlignment="1" applyProtection="1">
      <alignment horizontal="left"/>
    </xf>
    <xf numFmtId="0" fontId="1" fillId="0" borderId="0" xfId="0" applyFont="1" applyFill="1" applyAlignment="1">
      <alignment horizontal="left"/>
    </xf>
    <xf numFmtId="0" fontId="3" fillId="0" borderId="0" xfId="0" quotePrefix="1" applyFont="1" applyFill="1" applyAlignment="1">
      <alignment horizontal="left"/>
    </xf>
    <xf numFmtId="0" fontId="1" fillId="0" borderId="17" xfId="0" quotePrefix="1" applyFont="1" applyFill="1" applyBorder="1" applyAlignment="1" applyProtection="1">
      <alignment horizontal="center"/>
    </xf>
    <xf numFmtId="0" fontId="1" fillId="0" borderId="18" xfId="0" quotePrefix="1" applyFont="1" applyFill="1" applyBorder="1" applyAlignment="1" applyProtection="1">
      <alignment horizontal="center"/>
    </xf>
    <xf numFmtId="0" fontId="1" fillId="0" borderId="19" xfId="0" quotePrefix="1" applyFont="1" applyFill="1" applyBorder="1" applyAlignment="1" applyProtection="1">
      <alignment horizontal="center"/>
    </xf>
    <xf numFmtId="0" fontId="1" fillId="0" borderId="0" xfId="0" quotePrefix="1" applyFont="1" applyAlignment="1">
      <alignment horizontal="left" wrapText="1"/>
    </xf>
    <xf numFmtId="0" fontId="1" fillId="3" borderId="10" xfId="0" applyFont="1" applyFill="1" applyBorder="1" applyAlignment="1">
      <alignment horizontal="right"/>
    </xf>
    <xf numFmtId="0" fontId="1" fillId="3" borderId="9" xfId="0" applyFont="1" applyFill="1" applyBorder="1" applyAlignment="1">
      <alignment horizontal="right"/>
    </xf>
    <xf numFmtId="0" fontId="1" fillId="3" borderId="15" xfId="0" quotePrefix="1" applyFont="1" applyFill="1" applyBorder="1" applyAlignment="1" applyProtection="1">
      <alignment horizontal="center"/>
    </xf>
    <xf numFmtId="0" fontId="1" fillId="3" borderId="16" xfId="0" quotePrefix="1" applyFont="1" applyFill="1" applyBorder="1" applyAlignment="1" applyProtection="1">
      <alignment horizontal="center"/>
    </xf>
    <xf numFmtId="0" fontId="1" fillId="3" borderId="7" xfId="0" quotePrefix="1" applyFont="1" applyFill="1" applyBorder="1" applyAlignment="1" applyProtection="1">
      <alignment horizontal="center"/>
    </xf>
    <xf numFmtId="0" fontId="10" fillId="0" borderId="0" xfId="0" applyFont="1" applyFill="1" applyBorder="1" applyAlignment="1">
      <alignment horizontal="center"/>
    </xf>
    <xf numFmtId="0" fontId="0" fillId="0" borderId="0" xfId="0" applyAlignment="1">
      <alignment horizontal="left"/>
    </xf>
    <xf numFmtId="0" fontId="7" fillId="0" borderId="0" xfId="0" applyFont="1" applyAlignment="1">
      <alignment horizontal="center"/>
    </xf>
    <xf numFmtId="0" fontId="11" fillId="0" borderId="0" xfId="0" applyNumberFormat="1" applyFont="1" applyFill="1" applyAlignment="1" applyProtection="1">
      <alignment horizontal="center"/>
      <protection locked="0"/>
    </xf>
    <xf numFmtId="0" fontId="11" fillId="0" borderId="0" xfId="0" applyNumberFormat="1" applyFont="1" applyAlignment="1">
      <alignment horizontal="center"/>
    </xf>
    <xf numFmtId="0" fontId="11" fillId="0" borderId="0" xfId="0" applyNumberFormat="1" applyFont="1" applyFill="1" applyAlignment="1">
      <alignment horizontal="center"/>
    </xf>
    <xf numFmtId="10" fontId="14" fillId="0" borderId="0" xfId="0" applyNumberFormat="1" applyFont="1" applyAlignment="1" applyProtection="1">
      <alignment horizontal="center"/>
    </xf>
    <xf numFmtId="175" fontId="14" fillId="0" borderId="0" xfId="0" applyNumberFormat="1" applyFont="1" applyAlignment="1" applyProtection="1">
      <alignment horizontal="center"/>
    </xf>
    <xf numFmtId="10" fontId="3" fillId="0" borderId="22" xfId="0" applyNumberFormat="1" applyFont="1" applyFill="1" applyBorder="1" applyAlignment="1" applyProtection="1">
      <alignment horizontal="center" wrapText="1"/>
    </xf>
    <xf numFmtId="10" fontId="3" fillId="0" borderId="23" xfId="0" applyNumberFormat="1" applyFont="1" applyFill="1" applyBorder="1" applyAlignment="1" applyProtection="1">
      <alignment horizontal="center" wrapText="1"/>
    </xf>
    <xf numFmtId="10" fontId="3" fillId="0" borderId="24" xfId="0" applyNumberFormat="1" applyFont="1" applyFill="1" applyBorder="1" applyAlignment="1" applyProtection="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293816</xdr:colOff>
      <xdr:row>0</xdr:row>
      <xdr:rowOff>0</xdr:rowOff>
    </xdr:from>
    <xdr:to>
      <xdr:col>17</xdr:col>
      <xdr:colOff>914399</xdr:colOff>
      <xdr:row>13</xdr:row>
      <xdr:rowOff>507323</xdr:rowOff>
    </xdr:to>
    <xdr:pic>
      <xdr:nvPicPr>
        <xdr:cNvPr id="3" name="Picture 2"/>
        <xdr:cNvPicPr>
          <a:picLocks noChangeAspect="1"/>
        </xdr:cNvPicPr>
      </xdr:nvPicPr>
      <xdr:blipFill>
        <a:blip xmlns:r="http://schemas.openxmlformats.org/officeDocument/2006/relationships" r:embed="rId1"/>
        <a:stretch>
          <a:fillRect/>
        </a:stretch>
      </xdr:blipFill>
      <xdr:spPr>
        <a:xfrm>
          <a:off x="8538656" y="0"/>
          <a:ext cx="5192583" cy="27018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pRates/Public/2018/2018%20Tax%20Reform%20WP/RevReq%20WP/@%20170033-Electric%20Dep%20Stdy%20Settle%20Tax%20Refor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pRates/Public/2018/2018%20Tax%20Reform%20WP/RevReq%20WP/3.03E%20&amp;%203.03G%20Conversion%20Factor%2017GR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rpRates/Public/2018/2018%20Tax%20Reform%20WP/RevReq%20WP/3.02E%20&amp;%203.02G%20Cost%20of%20Capital%2017G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Depr Rates Sept 07"/>
      <sheetName val="Depreciation Recon"/>
      <sheetName val="Lead E"/>
      <sheetName val="Electric"/>
      <sheetName val="Elec Study Rpt"/>
      <sheetName val="Col 1&amp;2 $18.5M"/>
      <sheetName val="Col 3&amp;4 2027"/>
      <sheetName val="Common"/>
      <sheetName val="Comm Study Rpt"/>
      <sheetName val="DFIT Depr Stdy 8.06E"/>
      <sheetName val="403.1 Depr"/>
      <sheetName val="Elec Accretion"/>
      <sheetName val="Depr Oct15-Sep16 Revised"/>
      <sheetName val="CC300"/>
      <sheetName val="RB&amp;ISbyFERC"/>
    </sheetNames>
    <sheetDataSet>
      <sheetData sheetId="0"/>
      <sheetData sheetId="1"/>
      <sheetData sheetId="2">
        <row r="4">
          <cell r="A4" t="str">
            <v>PUGET SOUND ENERGY - ELECTRIC (PER SETTLEMENT)</v>
          </cell>
        </row>
        <row r="5">
          <cell r="A5" t="str">
            <v>DEPRECIATION STUDY</v>
          </cell>
        </row>
        <row r="6">
          <cell r="A6" t="str">
            <v>FOR THE TWELVE MONTHS ENDED SEPTEMBER 30, 2016</v>
          </cell>
        </row>
        <row r="7">
          <cell r="A7" t="str">
            <v>2017 GENERAL RATE CASE</v>
          </cell>
        </row>
      </sheetData>
      <sheetData sheetId="3">
        <row r="362">
          <cell r="B362" t="str">
            <v xml:space="preserve">DISTRIBUTION PLANT </v>
          </cell>
        </row>
        <row r="363">
          <cell r="B363"/>
        </row>
        <row r="364">
          <cell r="A364">
            <v>360.1</v>
          </cell>
          <cell r="B364" t="str">
            <v>EASEMENTS</v>
          </cell>
          <cell r="C364">
            <v>6192997.7800000003</v>
          </cell>
          <cell r="D364">
            <v>137458.86999999997</v>
          </cell>
          <cell r="E364">
            <v>2.2400000000000002</v>
          </cell>
          <cell r="F364">
            <v>2.2400000000000003E-2</v>
          </cell>
          <cell r="G364">
            <v>1.1296952216895514E-2</v>
          </cell>
          <cell r="H364">
            <v>0.5043282239685497</v>
          </cell>
          <cell r="I364">
            <v>69324.387775823736</v>
          </cell>
          <cell r="J364">
            <v>-68134.48222417623</v>
          </cell>
        </row>
        <row r="365">
          <cell r="A365">
            <v>361</v>
          </cell>
          <cell r="B365" t="str">
            <v xml:space="preserve">STRUCTURES AND IMPROVEMENTS          </v>
          </cell>
          <cell r="C365">
            <v>7980826.7300000004</v>
          </cell>
          <cell r="D365">
            <v>144277.32</v>
          </cell>
          <cell r="E365">
            <v>1.81</v>
          </cell>
          <cell r="F365">
            <v>1.8100000000000002E-2</v>
          </cell>
          <cell r="G365">
            <v>1.7604567139875744E-2</v>
          </cell>
          <cell r="H365">
            <v>0.97262801877766536</v>
          </cell>
          <cell r="I365">
            <v>140328.16390615125</v>
          </cell>
          <cell r="J365">
            <v>-3949.1560938487528</v>
          </cell>
        </row>
        <row r="366">
          <cell r="A366">
            <v>362</v>
          </cell>
          <cell r="B366" t="str">
            <v xml:space="preserve">STATION EQUIPMENT                   </v>
          </cell>
          <cell r="C366">
            <v>434912648.51999998</v>
          </cell>
          <cell r="D366">
            <v>8235583.0600000005</v>
          </cell>
          <cell r="E366">
            <v>1.97</v>
          </cell>
          <cell r="F366">
            <v>1.9699999999999999E-2</v>
          </cell>
          <cell r="G366">
            <v>2.0398169678875266E-2</v>
          </cell>
          <cell r="H366">
            <v>1.0354400852220949</v>
          </cell>
          <cell r="I366">
            <v>8527452.8255000412</v>
          </cell>
          <cell r="J366">
            <v>291869.76550004072</v>
          </cell>
        </row>
        <row r="367">
          <cell r="A367">
            <v>363</v>
          </cell>
          <cell r="B367" t="str">
            <v>BATTERY STORAGE EQUIPMENT</v>
          </cell>
          <cell r="C367">
            <v>1194182.8600000001</v>
          </cell>
          <cell r="D367">
            <v>23908.840000000004</v>
          </cell>
          <cell r="E367">
            <v>5</v>
          </cell>
          <cell r="F367">
            <v>0.05</v>
          </cell>
          <cell r="G367">
            <v>4.9922840125171446E-2</v>
          </cell>
          <cell r="H367">
            <v>0.99845680250342883</v>
          </cell>
          <cell r="I367">
            <v>23871.943937966083</v>
          </cell>
          <cell r="J367">
            <v>-36.896062033920316</v>
          </cell>
        </row>
        <row r="368">
          <cell r="A368">
            <v>364</v>
          </cell>
          <cell r="B368" t="str">
            <v xml:space="preserve">POLES, TOWERS AND FIXTURES          </v>
          </cell>
          <cell r="C368">
            <v>340904415.12</v>
          </cell>
          <cell r="D368">
            <v>10261211.340000002</v>
          </cell>
          <cell r="E368">
            <v>3.11</v>
          </cell>
          <cell r="F368">
            <v>3.1099999999999999E-2</v>
          </cell>
          <cell r="G368">
            <v>3.1427873986990325E-2</v>
          </cell>
          <cell r="H368">
            <v>1.0105425719289494</v>
          </cell>
          <cell r="I368">
            <v>10369390.898630103</v>
          </cell>
          <cell r="J368">
            <v>108179.55863010138</v>
          </cell>
        </row>
        <row r="369">
          <cell r="D369">
            <v>11214.9</v>
          </cell>
          <cell r="E369">
            <v>4.24</v>
          </cell>
          <cell r="F369">
            <v>4.24E-2</v>
          </cell>
          <cell r="G369">
            <v>3.1427873986990325E-2</v>
          </cell>
          <cell r="H369">
            <v>0.74122344308939447</v>
          </cell>
          <cell r="I369">
            <v>8312.7467919032497</v>
          </cell>
          <cell r="J369">
            <v>-2902.1532080967499</v>
          </cell>
        </row>
        <row r="370">
          <cell r="A370">
            <v>365</v>
          </cell>
          <cell r="B370" t="str">
            <v xml:space="preserve">OVERHEAD CONDUCTORS AND DEVICES     </v>
          </cell>
          <cell r="C370">
            <v>409216186.50999999</v>
          </cell>
          <cell r="D370">
            <v>11091701.539999999</v>
          </cell>
          <cell r="E370">
            <v>2.83</v>
          </cell>
          <cell r="F370">
            <v>2.8300000000000002E-2</v>
          </cell>
          <cell r="G370">
            <v>3.7404563906774872E-2</v>
          </cell>
          <cell r="H370">
            <v>1.3217160391086527</v>
          </cell>
          <cell r="I370">
            <v>14660079.826424142</v>
          </cell>
          <cell r="J370">
            <v>3568378.2864241432</v>
          </cell>
        </row>
        <row r="371">
          <cell r="D371">
            <v>7476.5999999999995</v>
          </cell>
          <cell r="E371">
            <v>4.24</v>
          </cell>
          <cell r="F371">
            <v>4.24E-2</v>
          </cell>
          <cell r="G371">
            <v>3.7404563906774872E-2</v>
          </cell>
          <cell r="H371">
            <v>0.88218311100884128</v>
          </cell>
          <cell r="I371">
            <v>6595.7302477687026</v>
          </cell>
          <cell r="J371">
            <v>-880.86975223129684</v>
          </cell>
        </row>
        <row r="372">
          <cell r="A372">
            <v>366</v>
          </cell>
          <cell r="B372" t="str">
            <v xml:space="preserve">UNDERGROUND CONDUIT                 </v>
          </cell>
          <cell r="C372">
            <v>672272622.88</v>
          </cell>
          <cell r="D372">
            <v>14888909.970000001</v>
          </cell>
          <cell r="E372">
            <v>2.2599999999999998</v>
          </cell>
          <cell r="F372">
            <v>2.2599999999999999E-2</v>
          </cell>
          <cell r="G372">
            <v>1.7720071581921921E-2</v>
          </cell>
          <cell r="H372">
            <v>0.7840739638018549</v>
          </cell>
          <cell r="I372">
            <v>11674006.656866858</v>
          </cell>
          <cell r="J372">
            <v>-3214903.3131331429</v>
          </cell>
        </row>
        <row r="373">
          <cell r="A373">
            <v>367</v>
          </cell>
          <cell r="B373" t="str">
            <v xml:space="preserve">UNDERGROUND CONDUCTORS AND DEVICES  </v>
          </cell>
          <cell r="C373">
            <v>844856752.28999996</v>
          </cell>
          <cell r="D373">
            <v>28926476.950000007</v>
          </cell>
          <cell r="E373">
            <v>3.53</v>
          </cell>
          <cell r="F373">
            <v>3.5299999999999998E-2</v>
          </cell>
          <cell r="G373">
            <v>3.9321450541708852E-2</v>
          </cell>
          <cell r="H373">
            <v>1.1139221116631404</v>
          </cell>
          <cell r="I373">
            <v>32221842.287119165</v>
          </cell>
          <cell r="J373">
            <v>3295365.3371191584</v>
          </cell>
        </row>
        <row r="374">
          <cell r="D374">
            <v>796615.70000000019</v>
          </cell>
          <cell r="E374">
            <v>4.24</v>
          </cell>
          <cell r="F374">
            <v>4.24E-2</v>
          </cell>
          <cell r="G374">
            <v>3.9321450541708852E-2</v>
          </cell>
          <cell r="H374">
            <v>0.92739270145539743</v>
          </cell>
          <cell r="I374">
            <v>738775.58604478266</v>
          </cell>
          <cell r="J374">
            <v>-57840.11395521753</v>
          </cell>
        </row>
        <row r="375">
          <cell r="A375">
            <v>368</v>
          </cell>
          <cell r="B375" t="str">
            <v xml:space="preserve">LINE TRANSFORMERS                   </v>
          </cell>
          <cell r="C375">
            <v>462673680.60000002</v>
          </cell>
          <cell r="D375">
            <v>14908913.550000001</v>
          </cell>
          <cell r="E375">
            <v>3.26</v>
          </cell>
          <cell r="F375">
            <v>3.2599999999999997E-2</v>
          </cell>
          <cell r="G375">
            <v>4.0645875891648892E-2</v>
          </cell>
          <cell r="H375">
            <v>1.2468060089462851</v>
          </cell>
          <cell r="I375">
            <v>18588523.001000691</v>
          </cell>
          <cell r="J375">
            <v>3679609.4510006905</v>
          </cell>
        </row>
        <row r="376">
          <cell r="A376">
            <v>369</v>
          </cell>
          <cell r="B376" t="str">
            <v xml:space="preserve">SERVICES                            </v>
          </cell>
          <cell r="C376">
            <v>182057677.19</v>
          </cell>
          <cell r="D376">
            <v>4214546.3500000006</v>
          </cell>
          <cell r="E376">
            <v>2.33</v>
          </cell>
          <cell r="F376">
            <v>2.3300000000000001E-2</v>
          </cell>
          <cell r="G376">
            <v>3.1460354149320122E-2</v>
          </cell>
          <cell r="H376">
            <v>1.3502297918163142</v>
          </cell>
          <cell r="I376">
            <v>5690606.040760708</v>
          </cell>
          <cell r="J376">
            <v>1476059.6907607075</v>
          </cell>
        </row>
        <row r="377">
          <cell r="A377">
            <v>370</v>
          </cell>
          <cell r="B377" t="str">
            <v xml:space="preserve">METERS **            </v>
          </cell>
          <cell r="C377">
            <v>140665913.55000001</v>
          </cell>
          <cell r="D377">
            <v>3156227.3000000007</v>
          </cell>
          <cell r="E377">
            <v>2.3199999999999998</v>
          </cell>
          <cell r="F377">
            <v>2.3199999999999998E-2</v>
          </cell>
          <cell r="G377">
            <v>8.3392143156489656E-2</v>
          </cell>
          <cell r="H377">
            <v>3.5944889291590369</v>
          </cell>
          <cell r="I377">
            <v>11345024.087759521</v>
          </cell>
          <cell r="J377">
            <v>8188796.7877595201</v>
          </cell>
        </row>
        <row r="378">
          <cell r="A378">
            <v>373</v>
          </cell>
          <cell r="B378" t="str">
            <v xml:space="preserve">STREET LIGHTING AND SIGNAL SYSTEMS  </v>
          </cell>
          <cell r="C378">
            <v>53727968.479999997</v>
          </cell>
          <cell r="D378">
            <v>1745428.26</v>
          </cell>
          <cell r="E378">
            <v>3.34</v>
          </cell>
          <cell r="F378">
            <v>3.3399999999999999E-2</v>
          </cell>
          <cell r="G378">
            <v>4.7508180045001402E-2</v>
          </cell>
          <cell r="H378">
            <v>1.4224006001497427</v>
          </cell>
          <cell r="I378">
            <v>2482698.2045423212</v>
          </cell>
          <cell r="J378">
            <v>737269.94454232114</v>
          </cell>
        </row>
        <row r="380">
          <cell r="B380" t="str">
            <v xml:space="preserve">    TOTAL DISTRIBUTION PLANT </v>
          </cell>
          <cell r="C380">
            <v>3556655872.5100002</v>
          </cell>
          <cell r="D380">
            <v>98549950.549999997</v>
          </cell>
          <cell r="E380">
            <v>2.7708598774401922E-2</v>
          </cell>
          <cell r="F380">
            <v>2.7708598774401922E-2</v>
          </cell>
          <cell r="G380">
            <v>3.2768655884905337E-2</v>
          </cell>
          <cell r="H380">
            <v>1.1826168530462846</v>
          </cell>
          <cell r="I380">
            <v>116546832.38730796</v>
          </cell>
          <cell r="J380">
            <v>17996881.837307937</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4 E"/>
      <sheetName val="3.05 G"/>
      <sheetName val="Annual Filing Fee"/>
      <sheetName val="Pub Util Tax"/>
      <sheetName val="3.03E &amp; 3"/>
    </sheetNames>
    <sheetDataSet>
      <sheetData sheetId="0">
        <row r="5">
          <cell r="E5" t="str">
            <v>Page 3.04</v>
          </cell>
        </row>
        <row r="6">
          <cell r="B6" t="str">
            <v>PUGET SOUND ENERGY-ELECTRIC</v>
          </cell>
        </row>
        <row r="7">
          <cell r="B7" t="str">
            <v>CONVERSION FACTOR - ELECTRIC</v>
          </cell>
        </row>
        <row r="8">
          <cell r="B8" t="str">
            <v>FOR THE TWELVE MONTHS ENDED SEPTEMBER 30, 2016</v>
          </cell>
        </row>
        <row r="11">
          <cell r="A11" t="str">
            <v>LINE</v>
          </cell>
        </row>
        <row r="12">
          <cell r="A12" t="str">
            <v>NO.</v>
          </cell>
          <cell r="B12" t="str">
            <v>DESCRIPTION</v>
          </cell>
          <cell r="E12" t="str">
            <v>RATE</v>
          </cell>
        </row>
        <row r="14">
          <cell r="A14">
            <v>1</v>
          </cell>
          <cell r="B14" t="str">
            <v>BAD DEBTS</v>
          </cell>
          <cell r="E14">
            <v>7.1570000000000002E-3</v>
          </cell>
        </row>
        <row r="15">
          <cell r="A15">
            <v>2</v>
          </cell>
          <cell r="B15" t="str">
            <v>ANNUAL FILING FEE</v>
          </cell>
          <cell r="E15">
            <v>2E-3</v>
          </cell>
        </row>
        <row r="16">
          <cell r="A16">
            <v>3</v>
          </cell>
          <cell r="B16" t="str">
            <v>STATE UTILITY TAX - NET OF BAD DEBTS ( 3.8734% - ( LINE 1 * 3.8734%) )</v>
          </cell>
          <cell r="D16">
            <v>3.8733999999999998E-2</v>
          </cell>
          <cell r="E16">
            <v>3.8456999999999998E-2</v>
          </cell>
        </row>
        <row r="17">
          <cell r="A17">
            <v>4</v>
          </cell>
        </row>
        <row r="18">
          <cell r="A18">
            <v>5</v>
          </cell>
          <cell r="B18" t="str">
            <v>SUM OF TAXES OTHER</v>
          </cell>
          <cell r="E18">
            <v>4.7613999999999997E-2</v>
          </cell>
        </row>
        <row r="19">
          <cell r="A19">
            <v>6</v>
          </cell>
        </row>
        <row r="20">
          <cell r="A20">
            <v>7</v>
          </cell>
          <cell r="B20" t="str">
            <v>CONVERSION FACTOR EXCLUDING FEDERAL INCOME TAX ( 1 - LINE 5)</v>
          </cell>
          <cell r="E20">
            <v>0.95238599999999995</v>
          </cell>
        </row>
        <row r="21">
          <cell r="A21">
            <v>8</v>
          </cell>
          <cell r="B21" t="str">
            <v>FEDERAL INCOME TAX ( LINE 7 * 35%)</v>
          </cell>
          <cell r="D21">
            <v>0.21</v>
          </cell>
          <cell r="E21">
            <v>0.20000100000000001</v>
          </cell>
        </row>
        <row r="22">
          <cell r="A22">
            <v>9</v>
          </cell>
          <cell r="B22" t="str">
            <v xml:space="preserve">CONVERSION FACTOR INCL FEDERAL INCOME TAX ( LINE 5 + LINE 8 ) </v>
          </cell>
          <cell r="E22">
            <v>0.75238499999999997</v>
          </cell>
        </row>
      </sheetData>
      <sheetData sheetId="1">
        <row r="13">
          <cell r="E13">
            <v>5.1399999999999996E-3</v>
          </cell>
        </row>
      </sheetData>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1 CofCap"/>
      <sheetName val="3.02E &amp; 3"/>
    </sheetNames>
    <sheetDataSet>
      <sheetData sheetId="0">
        <row r="1">
          <cell r="B1" t="str">
            <v>PUGET SOUND ENERGY, INC.</v>
          </cell>
        </row>
        <row r="3">
          <cell r="B3" t="str">
            <v>Utility Capital Structure</v>
          </cell>
        </row>
        <row r="4">
          <cell r="B4" t="str">
            <v>Settlement Cost of Capital and Rate of Return</v>
          </cell>
        </row>
        <row r="5">
          <cell r="A5" t="str">
            <v>Requested For Rate Year January 2018 through December 2018</v>
          </cell>
        </row>
        <row r="8">
          <cell r="A8">
            <v>1</v>
          </cell>
          <cell r="B8" t="str">
            <v>(A)</v>
          </cell>
          <cell r="C8" t="str">
            <v>(B)</v>
          </cell>
          <cell r="D8" t="str">
            <v>(C)</v>
          </cell>
          <cell r="E8" t="str">
            <v>(D)</v>
          </cell>
          <cell r="F8" t="str">
            <v>(E)</v>
          </cell>
        </row>
        <row r="9">
          <cell r="A9">
            <v>2</v>
          </cell>
          <cell r="B9" t="str">
            <v>General Rate Case Request</v>
          </cell>
        </row>
        <row r="10">
          <cell r="A10">
            <v>3</v>
          </cell>
        </row>
        <row r="11">
          <cell r="A11">
            <v>4</v>
          </cell>
          <cell r="E11" t="str">
            <v>Cost</v>
          </cell>
          <cell r="F11" t="str">
            <v>Cost of</v>
          </cell>
        </row>
        <row r="12">
          <cell r="A12">
            <v>5</v>
          </cell>
          <cell r="B12" t="str">
            <v>Description</v>
          </cell>
          <cell r="D12" t="str">
            <v>Ratio</v>
          </cell>
          <cell r="E12" t="str">
            <v>Rates</v>
          </cell>
          <cell r="F12" t="str">
            <v>Capital</v>
          </cell>
        </row>
        <row r="13">
          <cell r="A13">
            <v>6</v>
          </cell>
        </row>
        <row r="14">
          <cell r="A14">
            <v>7</v>
          </cell>
          <cell r="B14" t="str">
            <v>Marginal Short-Term Debt Rate</v>
          </cell>
          <cell r="D14">
            <v>0.01</v>
          </cell>
          <cell r="E14">
            <v>3.0599999999999999E-2</v>
          </cell>
          <cell r="F14">
            <v>2.9999999999999997E-4</v>
          </cell>
        </row>
        <row r="15">
          <cell r="A15">
            <v>8</v>
          </cell>
          <cell r="B15" t="str">
            <v>Commitment Fees</v>
          </cell>
          <cell r="F15">
            <v>2.0000000000000001E-4</v>
          </cell>
        </row>
        <row r="16">
          <cell r="A16">
            <v>9</v>
          </cell>
          <cell r="B16" t="str">
            <v xml:space="preserve">Amortization of Short-Term Debt Issue Cost </v>
          </cell>
          <cell r="F16">
            <v>1E-4</v>
          </cell>
        </row>
        <row r="17">
          <cell r="A17">
            <v>10</v>
          </cell>
          <cell r="B17" t="str">
            <v>Weighted Short-Term Debt Rate</v>
          </cell>
          <cell r="F17">
            <v>6.0000000000000006E-4</v>
          </cell>
        </row>
        <row r="18">
          <cell r="A18">
            <v>11</v>
          </cell>
          <cell r="B18" t="str">
            <v>Marginal Long-Term Debt Rate</v>
          </cell>
          <cell r="D18">
            <v>0.505</v>
          </cell>
          <cell r="E18">
            <v>5.7332756117079067E-2</v>
          </cell>
          <cell r="F18">
            <v>2.9000000000000001E-2</v>
          </cell>
        </row>
        <row r="19">
          <cell r="A19">
            <v>12</v>
          </cell>
          <cell r="B19" t="str">
            <v>Amortization of Reacquired Debt</v>
          </cell>
          <cell r="F19">
            <v>2.9999999999999997E-4</v>
          </cell>
        </row>
        <row r="20">
          <cell r="A20">
            <v>13</v>
          </cell>
          <cell r="B20" t="str">
            <v>Weighted Long-Term Debt Rate</v>
          </cell>
          <cell r="F20">
            <v>2.9300000000000003E-2</v>
          </cell>
        </row>
        <row r="21">
          <cell r="A21">
            <v>14</v>
          </cell>
          <cell r="B21" t="str">
            <v>Total Debt</v>
          </cell>
          <cell r="D21">
            <v>0.51500000000000001</v>
          </cell>
          <cell r="E21">
            <v>5.8058252427184473E-2</v>
          </cell>
          <cell r="F21">
            <v>2.9900000000000003E-2</v>
          </cell>
        </row>
        <row r="22">
          <cell r="A22">
            <v>15</v>
          </cell>
          <cell r="B22" t="str">
            <v>Common Equity</v>
          </cell>
          <cell r="D22">
            <v>0.48499999999999999</v>
          </cell>
          <cell r="E22">
            <v>9.5000000000000001E-2</v>
          </cell>
          <cell r="F22">
            <v>4.6100000000000002E-2</v>
          </cell>
        </row>
        <row r="23">
          <cell r="A23">
            <v>16</v>
          </cell>
          <cell r="B23" t="str">
            <v xml:space="preserve">Total </v>
          </cell>
          <cell r="D23">
            <v>1</v>
          </cell>
          <cell r="F23">
            <v>7.6000000000000012E-2</v>
          </cell>
        </row>
        <row r="25">
          <cell r="B25" t="str">
            <v>Adapted from Exhibit No. BJL-04</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tabSelected="1" zoomScaleNormal="100" workbookViewId="0">
      <selection activeCell="B18" sqref="B18"/>
    </sheetView>
  </sheetViews>
  <sheetFormatPr defaultColWidth="9.109375" defaultRowHeight="13.2" x14ac:dyDescent="0.25"/>
  <cols>
    <col min="1" max="1" width="19" style="1" customWidth="1"/>
    <col min="2" max="2" width="88.109375" style="1" customWidth="1"/>
    <col min="3" max="3" width="9.109375" style="1"/>
    <col min="4" max="4" width="9.109375" style="2"/>
    <col min="5" max="5" width="16.109375" style="2" customWidth="1"/>
    <col min="6" max="9" width="9.109375" style="2"/>
    <col min="10" max="16384" width="9.109375" style="1"/>
  </cols>
  <sheetData>
    <row r="1" spans="1:11" x14ac:dyDescent="0.25">
      <c r="A1" s="5"/>
      <c r="B1" s="5"/>
      <c r="C1" s="5"/>
    </row>
    <row r="2" spans="1:11" x14ac:dyDescent="0.25">
      <c r="A2" s="5"/>
      <c r="B2" s="5"/>
      <c r="C2" s="5"/>
    </row>
    <row r="3" spans="1:11" x14ac:dyDescent="0.25">
      <c r="A3" s="5"/>
      <c r="B3" s="5"/>
      <c r="C3" s="5"/>
    </row>
    <row r="4" spans="1:11" x14ac:dyDescent="0.25">
      <c r="A4" s="5"/>
      <c r="B4" s="8"/>
      <c r="C4" s="8"/>
    </row>
    <row r="5" spans="1:11" x14ac:dyDescent="0.25">
      <c r="A5" s="5"/>
      <c r="B5" s="8"/>
      <c r="C5" s="8"/>
      <c r="J5" s="7"/>
      <c r="K5" s="7"/>
    </row>
    <row r="6" spans="1:11" ht="19.2" x14ac:dyDescent="0.35">
      <c r="A6" s="5"/>
      <c r="B6" s="9" t="s">
        <v>45</v>
      </c>
      <c r="C6" s="8"/>
      <c r="J6" s="7"/>
      <c r="K6" s="7"/>
    </row>
    <row r="7" spans="1:11" ht="19.2" x14ac:dyDescent="0.35">
      <c r="A7" s="5"/>
      <c r="B7" s="9" t="s">
        <v>69</v>
      </c>
      <c r="C7" s="8"/>
      <c r="J7" s="7"/>
      <c r="K7" s="7"/>
    </row>
    <row r="8" spans="1:11" ht="19.2" x14ac:dyDescent="0.35">
      <c r="A8" s="5"/>
      <c r="B8" s="6" t="s">
        <v>70</v>
      </c>
      <c r="C8" s="8"/>
      <c r="J8" s="7"/>
      <c r="K8" s="7"/>
    </row>
    <row r="9" spans="1:11" ht="19.2" x14ac:dyDescent="0.35">
      <c r="A9" s="5"/>
      <c r="B9" s="6" t="s">
        <v>71</v>
      </c>
      <c r="C9" s="5"/>
    </row>
    <row r="10" spans="1:11" x14ac:dyDescent="0.25">
      <c r="A10" s="5"/>
      <c r="B10" s="5"/>
      <c r="C10" s="5"/>
    </row>
    <row r="11" spans="1:11" x14ac:dyDescent="0.25">
      <c r="A11" s="5"/>
      <c r="B11" s="5"/>
      <c r="C11" s="5"/>
    </row>
    <row r="14" spans="1:11" ht="39.6" x14ac:dyDescent="0.25">
      <c r="A14" s="1" t="s">
        <v>3</v>
      </c>
      <c r="B14" s="45" t="s">
        <v>46</v>
      </c>
    </row>
    <row r="16" spans="1:11" ht="26.4" x14ac:dyDescent="0.25">
      <c r="A16" s="1" t="s">
        <v>2</v>
      </c>
      <c r="B16" s="4" t="s">
        <v>1</v>
      </c>
    </row>
    <row r="18" spans="1:5" s="1" customFormat="1" ht="39.6" x14ac:dyDescent="0.25">
      <c r="A18" s="1" t="s">
        <v>0</v>
      </c>
      <c r="B18" s="45" t="s">
        <v>72</v>
      </c>
      <c r="D18" s="2"/>
      <c r="E18" s="2"/>
    </row>
    <row r="20" spans="1:5" s="1" customFormat="1" x14ac:dyDescent="0.25">
      <c r="B20" s="3" t="str">
        <f ca="1">CONCATENATE("Cost of Capital updated for Docket No. UE-170033 @ ",('Lvl FCR Sub Equip'!L9*100),"0%")</f>
        <v>Cost of Capital updated for Docket No. UE-170033 @ 7.60%</v>
      </c>
      <c r="D20" s="2"/>
      <c r="E20" s="2"/>
    </row>
    <row r="21" spans="1:5" x14ac:dyDescent="0.25">
      <c r="C21" s="3"/>
    </row>
  </sheetData>
  <printOptions horizontalCentered="1"/>
  <pageMargins left="0.25" right="0.25" top="0.75" bottom="0.75" header="0.3" footer="0.3"/>
  <pageSetup orientation="landscape" r:id="rId1"/>
  <headerFooter alignWithMargins="0">
    <oddFooter>&amp;L&amp;"Arial,Regular"&amp;8&amp;F&amp;C&amp;A&amp;R&amp;"Arial,Regular"2017 GRC Compliance Filing
Docket No. UE-170033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M24" sqref="M24"/>
    </sheetView>
  </sheetViews>
  <sheetFormatPr defaultColWidth="5.88671875" defaultRowHeight="14.4" x14ac:dyDescent="0.3"/>
  <cols>
    <col min="1" max="1" width="2.33203125" bestFit="1" customWidth="1"/>
    <col min="2" max="2" width="40.21875" bestFit="1" customWidth="1"/>
    <col min="3" max="3" width="6.33203125" bestFit="1" customWidth="1"/>
    <col min="4" max="4" width="7.33203125" bestFit="1" customWidth="1"/>
    <col min="5" max="5" width="6.33203125" bestFit="1" customWidth="1"/>
    <col min="6" max="6" width="7.33203125" bestFit="1" customWidth="1"/>
  </cols>
  <sheetData>
    <row r="1" spans="1:6" ht="15.6" x14ac:dyDescent="0.3">
      <c r="A1" s="177"/>
      <c r="B1" s="178" t="str">
        <f ca="1">'[3]Pg 1 CofCap'!B1</f>
        <v>PUGET SOUND ENERGY, INC.</v>
      </c>
      <c r="C1" s="178"/>
      <c r="D1" s="178"/>
      <c r="E1" s="178"/>
      <c r="F1" s="178"/>
    </row>
    <row r="2" spans="1:6" x14ac:dyDescent="0.3">
      <c r="A2" s="179"/>
      <c r="B2" s="180"/>
      <c r="C2" s="180"/>
      <c r="D2" s="180"/>
      <c r="E2" s="180"/>
      <c r="F2" s="180"/>
    </row>
    <row r="3" spans="1:6" ht="15.6" x14ac:dyDescent="0.3">
      <c r="A3" s="177"/>
      <c r="B3" s="259" t="str">
        <f ca="1">'[3]Pg 1 CofCap'!B3</f>
        <v>Utility Capital Structure</v>
      </c>
      <c r="C3" s="259"/>
      <c r="D3" s="259"/>
      <c r="E3" s="259"/>
      <c r="F3" s="259"/>
    </row>
    <row r="4" spans="1:6" ht="15.6" x14ac:dyDescent="0.3">
      <c r="A4" s="177"/>
      <c r="B4" s="260" t="str">
        <f ca="1">'[3]Pg 1 CofCap'!B4</f>
        <v>Settlement Cost of Capital and Rate of Return</v>
      </c>
      <c r="C4" s="260"/>
      <c r="D4" s="260"/>
      <c r="E4" s="260"/>
      <c r="F4" s="260"/>
    </row>
    <row r="5" spans="1:6" x14ac:dyDescent="0.3">
      <c r="A5" s="181" t="str">
        <f ca="1">'[3]Pg 1 CofCap'!A5</f>
        <v>Requested For Rate Year January 2018 through December 2018</v>
      </c>
      <c r="B5" s="182"/>
      <c r="C5" s="181"/>
      <c r="D5" s="181"/>
      <c r="E5" s="181"/>
      <c r="F5" s="181"/>
    </row>
    <row r="6" spans="1:6" x14ac:dyDescent="0.3">
      <c r="A6" s="183"/>
      <c r="B6" s="177"/>
      <c r="C6" s="184"/>
      <c r="D6" s="177"/>
      <c r="E6" s="177"/>
      <c r="F6" s="177"/>
    </row>
    <row r="7" spans="1:6" x14ac:dyDescent="0.3">
      <c r="A7" s="183"/>
      <c r="B7" s="185"/>
      <c r="C7" s="185"/>
      <c r="D7" s="185"/>
      <c r="E7" s="185"/>
      <c r="F7" s="185"/>
    </row>
    <row r="8" spans="1:6" x14ac:dyDescent="0.3">
      <c r="A8" s="186">
        <f ca="1">'[3]Pg 1 CofCap'!A8</f>
        <v>1</v>
      </c>
      <c r="B8" s="187" t="str">
        <f ca="1">'[3]Pg 1 CofCap'!B8</f>
        <v>(A)</v>
      </c>
      <c r="C8" s="187" t="str">
        <f ca="1">'[3]Pg 1 CofCap'!C8</f>
        <v>(B)</v>
      </c>
      <c r="D8" s="187" t="str">
        <f ca="1">'[3]Pg 1 CofCap'!D8</f>
        <v>(C)</v>
      </c>
      <c r="E8" s="187" t="str">
        <f ca="1">'[3]Pg 1 CofCap'!E8</f>
        <v>(D)</v>
      </c>
      <c r="F8" s="187" t="str">
        <f ca="1">'[3]Pg 1 CofCap'!F8</f>
        <v>(E)</v>
      </c>
    </row>
    <row r="9" spans="1:6" x14ac:dyDescent="0.3">
      <c r="A9" s="186">
        <f ca="1">'[3]Pg 1 CofCap'!A9</f>
        <v>2</v>
      </c>
      <c r="B9" s="261" t="str">
        <f ca="1">'[3]Pg 1 CofCap'!B9</f>
        <v>General Rate Case Request</v>
      </c>
      <c r="C9" s="262"/>
      <c r="D9" s="262"/>
      <c r="E9" s="262"/>
      <c r="F9" s="263"/>
    </row>
    <row r="10" spans="1:6" x14ac:dyDescent="0.3">
      <c r="A10" s="186">
        <f ca="1">'[3]Pg 1 CofCap'!A10</f>
        <v>3</v>
      </c>
      <c r="B10" s="188"/>
      <c r="C10" s="188"/>
      <c r="D10" s="188"/>
      <c r="E10" s="188"/>
      <c r="F10" s="188"/>
    </row>
    <row r="11" spans="1:6" x14ac:dyDescent="0.3">
      <c r="A11" s="186">
        <f ca="1">'[3]Pg 1 CofCap'!A11</f>
        <v>4</v>
      </c>
      <c r="B11" s="187"/>
      <c r="C11" s="187"/>
      <c r="D11" s="189"/>
      <c r="E11" s="190" t="str">
        <f ca="1">'[3]Pg 1 CofCap'!E11</f>
        <v>Cost</v>
      </c>
      <c r="F11" s="190" t="str">
        <f ca="1">'[3]Pg 1 CofCap'!F11</f>
        <v>Cost of</v>
      </c>
    </row>
    <row r="12" spans="1:6" x14ac:dyDescent="0.3">
      <c r="A12" s="186">
        <f ca="1">'[3]Pg 1 CofCap'!A12</f>
        <v>5</v>
      </c>
      <c r="B12" s="191" t="str">
        <f ca="1">'[3]Pg 1 CofCap'!B12</f>
        <v>Description</v>
      </c>
      <c r="C12" s="192"/>
      <c r="D12" s="192" t="str">
        <f ca="1">'[3]Pg 1 CofCap'!D12</f>
        <v>Ratio</v>
      </c>
      <c r="E12" s="192" t="str">
        <f ca="1">'[3]Pg 1 CofCap'!E12</f>
        <v>Rates</v>
      </c>
      <c r="F12" s="192" t="str">
        <f ca="1">'[3]Pg 1 CofCap'!F12</f>
        <v>Capital</v>
      </c>
    </row>
    <row r="13" spans="1:6" x14ac:dyDescent="0.3">
      <c r="A13" s="186">
        <f ca="1">'[3]Pg 1 CofCap'!A13</f>
        <v>6</v>
      </c>
      <c r="B13" s="193"/>
      <c r="C13" s="187"/>
      <c r="D13" s="187"/>
      <c r="E13" s="187"/>
      <c r="F13" s="187"/>
    </row>
    <row r="14" spans="1:6" x14ac:dyDescent="0.3">
      <c r="A14" s="186">
        <f ca="1">'[3]Pg 1 CofCap'!A14</f>
        <v>7</v>
      </c>
      <c r="B14" s="194" t="str">
        <f ca="1">'[3]Pg 1 CofCap'!B14</f>
        <v>Marginal Short-Term Debt Rate</v>
      </c>
      <c r="C14" s="187"/>
      <c r="D14" s="195">
        <f ca="1">'[3]Pg 1 CofCap'!D14</f>
        <v>0.01</v>
      </c>
      <c r="E14" s="196">
        <f ca="1">'[3]Pg 1 CofCap'!E14</f>
        <v>3.0599999999999999E-2</v>
      </c>
      <c r="F14" s="196">
        <f ca="1">'[3]Pg 1 CofCap'!F14</f>
        <v>2.9999999999999997E-4</v>
      </c>
    </row>
    <row r="15" spans="1:6" x14ac:dyDescent="0.3">
      <c r="A15" s="186">
        <f ca="1">'[3]Pg 1 CofCap'!A15</f>
        <v>8</v>
      </c>
      <c r="B15" s="197" t="str">
        <f ca="1">'[3]Pg 1 CofCap'!B15</f>
        <v>Commitment Fees</v>
      </c>
      <c r="C15" s="187"/>
      <c r="D15" s="195"/>
      <c r="E15" s="196"/>
      <c r="F15" s="196">
        <f ca="1">'[3]Pg 1 CofCap'!F15</f>
        <v>2.0000000000000001E-4</v>
      </c>
    </row>
    <row r="16" spans="1:6" x14ac:dyDescent="0.3">
      <c r="A16" s="186">
        <f ca="1">'[3]Pg 1 CofCap'!A16</f>
        <v>9</v>
      </c>
      <c r="B16" s="198" t="str">
        <f ca="1">'[3]Pg 1 CofCap'!B16</f>
        <v xml:space="preserve">Amortization of Short-Term Debt Issue Cost </v>
      </c>
      <c r="C16" s="199"/>
      <c r="D16" s="200"/>
      <c r="E16" s="201"/>
      <c r="F16" s="201">
        <f ca="1">'[3]Pg 1 CofCap'!F16</f>
        <v>1E-4</v>
      </c>
    </row>
    <row r="17" spans="1:6" x14ac:dyDescent="0.3">
      <c r="A17" s="186">
        <f ca="1">'[3]Pg 1 CofCap'!A17</f>
        <v>10</v>
      </c>
      <c r="B17" s="202" t="str">
        <f ca="1">'[3]Pg 1 CofCap'!B17</f>
        <v>Weighted Short-Term Debt Rate</v>
      </c>
      <c r="C17" s="187"/>
      <c r="D17" s="195"/>
      <c r="E17" s="196"/>
      <c r="F17" s="203">
        <f ca="1">'[3]Pg 1 CofCap'!F17</f>
        <v>6.0000000000000006E-4</v>
      </c>
    </row>
    <row r="18" spans="1:6" x14ac:dyDescent="0.3">
      <c r="A18" s="186">
        <f ca="1">'[3]Pg 1 CofCap'!A18</f>
        <v>11</v>
      </c>
      <c r="B18" s="194" t="str">
        <f ca="1">'[3]Pg 1 CofCap'!B18</f>
        <v>Marginal Long-Term Debt Rate</v>
      </c>
      <c r="C18" s="204"/>
      <c r="D18" s="195">
        <f ca="1">'[3]Pg 1 CofCap'!D18</f>
        <v>0.505</v>
      </c>
      <c r="E18" s="196">
        <f ca="1">'[3]Pg 1 CofCap'!E18</f>
        <v>5.7332756117079067E-2</v>
      </c>
      <c r="F18" s="196">
        <f ca="1">'[3]Pg 1 CofCap'!F18</f>
        <v>2.9000000000000001E-2</v>
      </c>
    </row>
    <row r="19" spans="1:6" x14ac:dyDescent="0.3">
      <c r="A19" s="186">
        <f ca="1">'[3]Pg 1 CofCap'!A19</f>
        <v>12</v>
      </c>
      <c r="B19" s="198" t="str">
        <f ca="1">'[3]Pg 1 CofCap'!B19</f>
        <v>Amortization of Reacquired Debt</v>
      </c>
      <c r="C19" s="199"/>
      <c r="D19" s="200"/>
      <c r="E19" s="201"/>
      <c r="F19" s="201">
        <f ca="1">'[3]Pg 1 CofCap'!F19</f>
        <v>2.9999999999999997E-4</v>
      </c>
    </row>
    <row r="20" spans="1:6" x14ac:dyDescent="0.3">
      <c r="A20" s="186">
        <f ca="1">'[3]Pg 1 CofCap'!A20</f>
        <v>13</v>
      </c>
      <c r="B20" s="205" t="str">
        <f ca="1">'[3]Pg 1 CofCap'!B20</f>
        <v>Weighted Long-Term Debt Rate</v>
      </c>
      <c r="C20" s="206"/>
      <c r="D20" s="207"/>
      <c r="E20" s="208"/>
      <c r="F20" s="209">
        <f ca="1">'[3]Pg 1 CofCap'!F20</f>
        <v>2.9300000000000003E-2</v>
      </c>
    </row>
    <row r="21" spans="1:6" x14ac:dyDescent="0.3">
      <c r="A21" s="186">
        <f ca="1">'[3]Pg 1 CofCap'!A21</f>
        <v>14</v>
      </c>
      <c r="B21" s="210" t="str">
        <f ca="1">'[3]Pg 1 CofCap'!B21</f>
        <v>Total Debt</v>
      </c>
      <c r="C21" s="187"/>
      <c r="D21" s="211">
        <f ca="1">'[3]Pg 1 CofCap'!D21</f>
        <v>0.51500000000000001</v>
      </c>
      <c r="E21" s="196">
        <f ca="1">'[3]Pg 1 CofCap'!E21</f>
        <v>5.8058252427184473E-2</v>
      </c>
      <c r="F21" s="203">
        <f ca="1">'[3]Pg 1 CofCap'!F21</f>
        <v>2.9900000000000003E-2</v>
      </c>
    </row>
    <row r="22" spans="1:6" x14ac:dyDescent="0.3">
      <c r="A22" s="186">
        <f ca="1">'[3]Pg 1 CofCap'!A22</f>
        <v>15</v>
      </c>
      <c r="B22" s="210" t="str">
        <f ca="1">'[3]Pg 1 CofCap'!B22</f>
        <v>Common Equity</v>
      </c>
      <c r="C22" s="187"/>
      <c r="D22" s="212">
        <f ca="1">'[3]Pg 1 CofCap'!D22</f>
        <v>0.48499999999999999</v>
      </c>
      <c r="E22" s="213">
        <f ca="1">'[3]Pg 1 CofCap'!E22</f>
        <v>9.5000000000000001E-2</v>
      </c>
      <c r="F22" s="214">
        <f ca="1">'[3]Pg 1 CofCap'!F22</f>
        <v>4.6100000000000002E-2</v>
      </c>
    </row>
    <row r="23" spans="1:6" x14ac:dyDescent="0.3">
      <c r="A23" s="186">
        <f ca="1">'[3]Pg 1 CofCap'!A23</f>
        <v>16</v>
      </c>
      <c r="B23" s="210" t="str">
        <f ca="1">'[3]Pg 1 CofCap'!B23</f>
        <v xml:space="preserve">Total </v>
      </c>
      <c r="C23" s="215"/>
      <c r="D23" s="216">
        <f ca="1">'[3]Pg 1 CofCap'!D23</f>
        <v>1</v>
      </c>
      <c r="E23" s="196"/>
      <c r="F23" s="217">
        <f ca="1">'[3]Pg 1 CofCap'!F23</f>
        <v>7.6000000000000012E-2</v>
      </c>
    </row>
    <row r="24" spans="1:6" x14ac:dyDescent="0.3">
      <c r="A24" s="177"/>
      <c r="B24" s="177"/>
      <c r="C24" s="177"/>
      <c r="D24" s="218"/>
      <c r="E24" s="177"/>
      <c r="F24" s="177"/>
    </row>
    <row r="25" spans="1:6" x14ac:dyDescent="0.3">
      <c r="A25" s="177"/>
      <c r="B25" s="219" t="str">
        <f ca="1">'[3]Pg 1 CofCap'!B25</f>
        <v>Adapted from Exhibit No. BJL-04</v>
      </c>
      <c r="C25" s="220"/>
      <c r="D25" s="218"/>
      <c r="E25" s="177"/>
      <c r="F25" s="177"/>
    </row>
  </sheetData>
  <mergeCells count="3">
    <mergeCell ref="B3:F3"/>
    <mergeCell ref="B4:F4"/>
    <mergeCell ref="B9:F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workbookViewId="0">
      <pane xSplit="1" ySplit="6" topLeftCell="B7" activePane="bottomRight" state="frozen"/>
      <selection activeCell="B7" sqref="B7"/>
      <selection pane="topRight" activeCell="B7" sqref="B7"/>
      <selection pane="bottomLeft" activeCell="B7" sqref="B7"/>
      <selection pane="bottomRight" activeCell="A57" sqref="A57:XFD57"/>
    </sheetView>
  </sheetViews>
  <sheetFormatPr defaultColWidth="9.109375" defaultRowHeight="13.2" x14ac:dyDescent="0.25"/>
  <cols>
    <col min="1" max="1" width="14.5546875" style="2" customWidth="1"/>
    <col min="2" max="2" width="19.77734375" style="2" customWidth="1"/>
    <col min="3" max="3" width="18.44140625" style="2" customWidth="1"/>
    <col min="4" max="4" width="17.77734375" style="2" customWidth="1"/>
    <col min="5" max="16384" width="9.109375" style="2"/>
  </cols>
  <sheetData>
    <row r="1" spans="1:5" ht="15.6" x14ac:dyDescent="0.3">
      <c r="A1" s="222" t="s">
        <v>47</v>
      </c>
      <c r="B1" s="222"/>
      <c r="C1" s="223"/>
      <c r="D1" s="223"/>
    </row>
    <row r="2" spans="1:5" ht="25.2" customHeight="1" x14ac:dyDescent="0.25">
      <c r="A2" s="224" t="str">
        <f ca="1">CONCATENATE("Docket No. UE-170033 + Weighted Cost of Capital = ",('Lvl FCR Sub Equip'!L9*100),"0% + 49 Year Substation Plant Life + 35 Year Feeder Plant Life")</f>
        <v>Docket No. UE-170033 + Weighted Cost of Capital = 7.60% + 49 Year Substation Plant Life + 35 Year Feeder Plant Life</v>
      </c>
      <c r="B2" s="224"/>
      <c r="C2" s="224"/>
      <c r="D2" s="224"/>
    </row>
    <row r="3" spans="1:5" x14ac:dyDescent="0.25">
      <c r="A3" s="225" t="s">
        <v>48</v>
      </c>
      <c r="B3" s="225"/>
      <c r="C3" s="225"/>
      <c r="D3" s="225"/>
    </row>
    <row r="4" spans="1:5" x14ac:dyDescent="0.25">
      <c r="A4" s="64"/>
      <c r="B4" s="64"/>
      <c r="C4" s="64"/>
      <c r="D4" s="64"/>
    </row>
    <row r="5" spans="1:5" ht="15" customHeight="1" thickBot="1" x14ac:dyDescent="0.3">
      <c r="A5" s="65"/>
      <c r="B5" s="226" t="s">
        <v>43</v>
      </c>
      <c r="C5" s="226"/>
      <c r="D5" s="226"/>
    </row>
    <row r="6" spans="1:5" ht="40.200000000000003" thickBot="1" x14ac:dyDescent="0.3">
      <c r="A6" s="20" t="s">
        <v>26</v>
      </c>
      <c r="B6" s="46" t="s">
        <v>37</v>
      </c>
      <c r="C6" s="47" t="s">
        <v>35</v>
      </c>
      <c r="D6" s="47" t="s">
        <v>36</v>
      </c>
    </row>
    <row r="7" spans="1:5" x14ac:dyDescent="0.25">
      <c r="A7" s="28">
        <v>0</v>
      </c>
      <c r="B7" s="48">
        <f ca="1">+'LvlFCR Land'!G7</f>
        <v>9.1354726579609066E-2</v>
      </c>
      <c r="C7" s="17">
        <f ca="1">+'FCR Rates Feeder'!D5</f>
        <v>8.9372582615905138E-2</v>
      </c>
      <c r="D7" s="16">
        <f ca="1">+'FCR Rates Sub'!I5</f>
        <v>0.10055297513164314</v>
      </c>
      <c r="E7" s="10"/>
    </row>
    <row r="8" spans="1:5" x14ac:dyDescent="0.25">
      <c r="A8" s="28">
        <v>1</v>
      </c>
      <c r="B8" s="49"/>
      <c r="C8" s="17">
        <f ca="1">+'FCR Rates Feeder'!D6</f>
        <v>8.93939629923301E-2</v>
      </c>
      <c r="D8" s="16">
        <f ca="1">+'FCR Rates Sub'!I6</f>
        <v>9.9985576167679099E-2</v>
      </c>
      <c r="E8" s="10"/>
    </row>
    <row r="9" spans="1:5" x14ac:dyDescent="0.25">
      <c r="A9" s="28">
        <f t="shared" ref="A9:A56" si="0">A8+1</f>
        <v>2</v>
      </c>
      <c r="B9" s="49"/>
      <c r="C9" s="17">
        <f ca="1">+'FCR Rates Feeder'!D7</f>
        <v>8.9572536277129175E-2</v>
      </c>
      <c r="D9" s="16">
        <f ca="1">+'FCR Rates Sub'!I7</f>
        <v>9.9612111045201887E-2</v>
      </c>
      <c r="E9" s="10"/>
    </row>
    <row r="10" spans="1:5" x14ac:dyDescent="0.25">
      <c r="A10" s="28">
        <f t="shared" si="0"/>
        <v>3</v>
      </c>
      <c r="B10" s="49"/>
      <c r="C10" s="17">
        <f ca="1">+'FCR Rates Feeder'!D8</f>
        <v>8.9818076622133231E-2</v>
      </c>
      <c r="D10" s="16">
        <f ca="1">+'FCR Rates Sub'!I8</f>
        <v>9.9259681469330549E-2</v>
      </c>
      <c r="E10" s="10"/>
    </row>
    <row r="11" spans="1:5" x14ac:dyDescent="0.25">
      <c r="A11" s="28">
        <f t="shared" si="0"/>
        <v>4</v>
      </c>
      <c r="B11" s="49"/>
      <c r="C11" s="17">
        <f ca="1">+'FCR Rates Feeder'!D9</f>
        <v>9.0132176752108287E-2</v>
      </c>
      <c r="D11" s="16">
        <f ca="1">+'FCR Rates Sub'!I9</f>
        <v>9.8917329835737006E-2</v>
      </c>
      <c r="E11" s="10"/>
    </row>
    <row r="12" spans="1:5" x14ac:dyDescent="0.25">
      <c r="A12" s="28">
        <f t="shared" si="0"/>
        <v>5</v>
      </c>
      <c r="B12" s="49"/>
      <c r="C12" s="17">
        <f ca="1">+'FCR Rates Feeder'!D10</f>
        <v>9.0516064949685726E-2</v>
      </c>
      <c r="D12" s="16">
        <f ca="1">+'FCR Rates Sub'!I10</f>
        <v>9.8572141687167159E-2</v>
      </c>
      <c r="E12" s="10"/>
    </row>
    <row r="13" spans="1:5" x14ac:dyDescent="0.25">
      <c r="A13" s="28">
        <f t="shared" si="0"/>
        <v>6</v>
      </c>
      <c r="B13" s="49"/>
      <c r="C13" s="17">
        <f ca="1">+'FCR Rates Feeder'!D11</f>
        <v>9.0975656829447943E-2</v>
      </c>
      <c r="D13" s="16">
        <f ca="1">+'FCR Rates Sub'!I11</f>
        <v>9.8217281170201107E-2</v>
      </c>
      <c r="E13" s="10"/>
    </row>
    <row r="14" spans="1:5" x14ac:dyDescent="0.25">
      <c r="A14" s="28">
        <f t="shared" si="0"/>
        <v>7</v>
      </c>
      <c r="B14" s="49"/>
      <c r="C14" s="17">
        <f ca="1">+'FCR Rates Feeder'!D12</f>
        <v>9.1514156859175882E-2</v>
      </c>
      <c r="D14" s="16">
        <f ca="1">+'FCR Rates Sub'!I12</f>
        <v>9.7839477750319009E-2</v>
      </c>
      <c r="E14" s="10"/>
    </row>
    <row r="15" spans="1:5" x14ac:dyDescent="0.25">
      <c r="A15" s="28">
        <f t="shared" si="0"/>
        <v>8</v>
      </c>
      <c r="B15" s="49"/>
      <c r="C15" s="17">
        <f ca="1">+'FCR Rates Feeder'!D13</f>
        <v>9.2134584573126857E-2</v>
      </c>
      <c r="D15" s="16">
        <f ca="1">+'FCR Rates Sub'!I13</f>
        <v>9.7423186834848061E-2</v>
      </c>
      <c r="E15" s="10"/>
    </row>
    <row r="16" spans="1:5" x14ac:dyDescent="0.25">
      <c r="A16" s="28">
        <f t="shared" si="0"/>
        <v>9</v>
      </c>
      <c r="B16" s="49"/>
      <c r="C16" s="17">
        <f ca="1">+'FCR Rates Feeder'!D14</f>
        <v>9.2863655117495059E-2</v>
      </c>
      <c r="D16" s="16">
        <f ca="1">+'FCR Rates Sub'!I14</f>
        <v>9.6986081373603553E-2</v>
      </c>
      <c r="E16" s="10"/>
    </row>
    <row r="17" spans="1:5" x14ac:dyDescent="0.25">
      <c r="A17" s="28">
        <f t="shared" si="0"/>
        <v>10</v>
      </c>
      <c r="B17" s="49"/>
      <c r="C17" s="17">
        <f ca="1">+'FCR Rates Feeder'!D15</f>
        <v>9.371900028296011E-2</v>
      </c>
      <c r="D17" s="16">
        <f ca="1">+'FCR Rates Sub'!I15</f>
        <v>9.6526560247679818E-2</v>
      </c>
      <c r="E17" s="10"/>
    </row>
    <row r="18" spans="1:5" x14ac:dyDescent="0.25">
      <c r="A18" s="28">
        <f t="shared" si="0"/>
        <v>11</v>
      </c>
      <c r="B18" s="49"/>
      <c r="C18" s="17">
        <f ca="1">+'FCR Rates Feeder'!D16</f>
        <v>9.4721818336803973E-2</v>
      </c>
      <c r="D18" s="16">
        <f ca="1">+'FCR Rates Sub'!I16</f>
        <v>9.6169843043430431E-2</v>
      </c>
      <c r="E18" s="10"/>
    </row>
    <row r="19" spans="1:5" x14ac:dyDescent="0.25">
      <c r="A19" s="28">
        <f t="shared" si="0"/>
        <v>12</v>
      </c>
      <c r="B19" s="49"/>
      <c r="C19" s="17">
        <f ca="1">+'FCR Rates Feeder'!D17</f>
        <v>9.5897790349641604E-2</v>
      </c>
      <c r="D19" s="16">
        <f ca="1">+'FCR Rates Sub'!I17</f>
        <v>9.5932887081696686E-2</v>
      </c>
      <c r="E19" s="10"/>
    </row>
    <row r="20" spans="1:5" x14ac:dyDescent="0.25">
      <c r="A20" s="28">
        <f t="shared" si="0"/>
        <v>13</v>
      </c>
      <c r="B20" s="49"/>
      <c r="C20" s="17">
        <f ca="1">+'FCR Rates Feeder'!D18</f>
        <v>9.7278287260613203E-2</v>
      </c>
      <c r="D20" s="16">
        <f ca="1">+'FCR Rates Sub'!I18</f>
        <v>9.5786316518425424E-2</v>
      </c>
      <c r="E20" s="10"/>
    </row>
    <row r="21" spans="1:5" x14ac:dyDescent="0.25">
      <c r="A21" s="28">
        <f t="shared" si="0"/>
        <v>14</v>
      </c>
      <c r="B21" s="49"/>
      <c r="C21" s="17">
        <f ca="1">+'FCR Rates Feeder'!D19</f>
        <v>9.8901978890415465E-2</v>
      </c>
      <c r="D21" s="16">
        <f ca="1">+'FCR Rates Sub'!I19</f>
        <v>9.5745973295095682E-2</v>
      </c>
      <c r="E21" s="10"/>
    </row>
    <row r="22" spans="1:5" x14ac:dyDescent="0.25">
      <c r="A22" s="28">
        <f t="shared" si="0"/>
        <v>15</v>
      </c>
      <c r="B22" s="49"/>
      <c r="C22" s="17">
        <f ca="1">+'FCR Rates Feeder'!D20</f>
        <v>0.10081700659633357</v>
      </c>
      <c r="D22" s="16">
        <f ca="1">+'FCR Rates Sub'!I20</f>
        <v>9.5830196396109957E-2</v>
      </c>
      <c r="E22" s="10"/>
    </row>
    <row r="23" spans="1:5" x14ac:dyDescent="0.25">
      <c r="A23" s="28">
        <f t="shared" si="0"/>
        <v>16</v>
      </c>
      <c r="B23" s="49"/>
      <c r="C23" s="17">
        <f ca="1">+'FCR Rates Feeder'!D21</f>
        <v>0.10308395865366585</v>
      </c>
      <c r="D23" s="16">
        <f ca="1">+'FCR Rates Sub'!I21</f>
        <v>9.6060249776773785E-2</v>
      </c>
      <c r="E23" s="10"/>
    </row>
    <row r="24" spans="1:5" x14ac:dyDescent="0.25">
      <c r="A24" s="28">
        <f t="shared" si="0"/>
        <v>17</v>
      </c>
      <c r="B24" s="49"/>
      <c r="C24" s="17">
        <f ca="1">+'FCR Rates Feeder'!D22</f>
        <v>0.10578000844541775</v>
      </c>
      <c r="D24" s="16">
        <f ca="1">+'FCR Rates Sub'!I22</f>
        <v>9.6460834414242094E-2</v>
      </c>
      <c r="E24" s="10"/>
    </row>
    <row r="25" spans="1:5" x14ac:dyDescent="0.25">
      <c r="A25" s="28">
        <f t="shared" si="0"/>
        <v>18</v>
      </c>
      <c r="B25" s="49"/>
      <c r="C25" s="17">
        <f ca="1">+'FCR Rates Feeder'!D23</f>
        <v>0.10900476885770152</v>
      </c>
      <c r="D25" s="16">
        <f ca="1">+'FCR Rates Sub'!I23</f>
        <v>9.7060703781840674E-2</v>
      </c>
      <c r="E25" s="10"/>
    </row>
    <row r="26" spans="1:5" x14ac:dyDescent="0.25">
      <c r="A26" s="28">
        <f t="shared" si="0"/>
        <v>19</v>
      </c>
      <c r="B26" s="49"/>
      <c r="C26" s="17">
        <f ca="1">+'FCR Rates Feeder'!D24</f>
        <v>0.11288873259631342</v>
      </c>
      <c r="D26" s="16">
        <f ca="1">+'FCR Rates Sub'!I24</f>
        <v>9.7893407217892386E-2</v>
      </c>
      <c r="E26" s="10"/>
    </row>
    <row r="27" spans="1:5" x14ac:dyDescent="0.25">
      <c r="A27" s="28">
        <f t="shared" si="0"/>
        <v>20</v>
      </c>
      <c r="B27" s="49"/>
      <c r="C27" s="17">
        <f ca="1">+'FCR Rates Feeder'!D25</f>
        <v>0.11760569960438103</v>
      </c>
      <c r="D27" s="16">
        <f ca="1">+'FCR Rates Sub'!I25</f>
        <v>9.8998192437485213E-2</v>
      </c>
      <c r="E27" s="10"/>
    </row>
    <row r="28" spans="1:5" x14ac:dyDescent="0.25">
      <c r="A28" s="28">
        <f t="shared" si="0"/>
        <v>21</v>
      </c>
      <c r="B28" s="49"/>
      <c r="C28" s="17">
        <f ca="1">+'FCR Rates Feeder'!D26</f>
        <v>0.12297683193566911</v>
      </c>
      <c r="D28" s="16">
        <f ca="1">+'FCR Rates Sub'!I26</f>
        <v>0.10006258588367062</v>
      </c>
      <c r="E28" s="10"/>
    </row>
    <row r="29" spans="1:5" x14ac:dyDescent="0.25">
      <c r="A29" s="28">
        <f t="shared" si="0"/>
        <v>22</v>
      </c>
      <c r="B29" s="49"/>
      <c r="C29" s="17">
        <f ca="1">+'FCR Rates Feeder'!D27</f>
        <v>0.12914303943838007</v>
      </c>
      <c r="D29" s="16">
        <f ca="1">+'FCR Rates Sub'!I27</f>
        <v>0.10107637450967134</v>
      </c>
      <c r="E29" s="10"/>
    </row>
    <row r="30" spans="1:5" x14ac:dyDescent="0.25">
      <c r="A30" s="28">
        <f t="shared" si="0"/>
        <v>23</v>
      </c>
      <c r="B30" s="49"/>
      <c r="C30" s="17">
        <f ca="1">+'FCR Rates Feeder'!D28</f>
        <v>0.13648155587681532</v>
      </c>
      <c r="D30" s="16">
        <f ca="1">+'FCR Rates Sub'!I28</f>
        <v>0.10216814687613364</v>
      </c>
      <c r="E30" s="10"/>
    </row>
    <row r="31" spans="1:5" x14ac:dyDescent="0.25">
      <c r="A31" s="28">
        <f t="shared" si="0"/>
        <v>24</v>
      </c>
      <c r="B31" s="49"/>
      <c r="C31" s="17">
        <f ca="1">+'FCR Rates Feeder'!D29</f>
        <v>0.14533608713281182</v>
      </c>
      <c r="D31" s="16">
        <f ca="1">+'FCR Rates Sub'!I29</f>
        <v>0.10334726103191294</v>
      </c>
      <c r="E31" s="10"/>
    </row>
    <row r="32" spans="1:5" x14ac:dyDescent="0.25">
      <c r="A32" s="28">
        <f t="shared" si="0"/>
        <v>25</v>
      </c>
      <c r="B32" s="49"/>
      <c r="C32" s="17">
        <f ca="1">+'FCR Rates Feeder'!D30</f>
        <v>0.15619786542009914</v>
      </c>
      <c r="D32" s="16">
        <f ca="1">+'FCR Rates Sub'!I30</f>
        <v>0.10462463470067378</v>
      </c>
      <c r="E32" s="10"/>
    </row>
    <row r="33" spans="1:5" x14ac:dyDescent="0.25">
      <c r="A33" s="28">
        <f t="shared" si="0"/>
        <v>26</v>
      </c>
      <c r="B33" s="49"/>
      <c r="C33" s="17">
        <f ca="1">+'FCR Rates Feeder'!D31</f>
        <v>0.16979384787703997</v>
      </c>
      <c r="D33" s="16">
        <f ca="1">+'FCR Rates Sub'!I31</f>
        <v>0.10601308434063127</v>
      </c>
      <c r="E33" s="10"/>
    </row>
    <row r="34" spans="1:5" x14ac:dyDescent="0.25">
      <c r="A34" s="28">
        <f t="shared" si="0"/>
        <v>27</v>
      </c>
      <c r="B34" s="49"/>
      <c r="C34" s="17">
        <f ca="1">+'FCR Rates Feeder'!D32</f>
        <v>0.18724633233402441</v>
      </c>
      <c r="D34" s="16">
        <f ca="1">+'FCR Rates Sub'!I32</f>
        <v>0.10752775667513036</v>
      </c>
      <c r="E34" s="10"/>
    </row>
    <row r="35" spans="1:5" x14ac:dyDescent="0.25">
      <c r="A35" s="28">
        <f t="shared" si="0"/>
        <v>28</v>
      </c>
      <c r="B35" s="49"/>
      <c r="C35" s="17">
        <f ca="1">+'FCR Rates Feeder'!D33</f>
        <v>0.21038142799078391</v>
      </c>
      <c r="D35" s="16">
        <f ca="1">+'FCR Rates Sub'!I33</f>
        <v>0.10918668351767695</v>
      </c>
      <c r="E35" s="10"/>
    </row>
    <row r="36" spans="1:5" x14ac:dyDescent="0.25">
      <c r="A36" s="28">
        <f t="shared" si="0"/>
        <v>29</v>
      </c>
      <c r="B36" s="49"/>
      <c r="C36" s="17">
        <f ca="1">+'FCR Rates Feeder'!D34</f>
        <v>0.24237643431574435</v>
      </c>
      <c r="D36" s="16">
        <f ca="1">+'FCR Rates Sub'!I34</f>
        <v>0.11101150304447822</v>
      </c>
      <c r="E36" s="10"/>
    </row>
    <row r="37" spans="1:5" x14ac:dyDescent="0.25">
      <c r="A37" s="28">
        <f t="shared" si="0"/>
        <v>30</v>
      </c>
      <c r="B37" s="49"/>
      <c r="C37" s="17">
        <f ca="1">+'FCR Rates Feeder'!D35</f>
        <v>0.28927173406727447</v>
      </c>
      <c r="D37" s="16">
        <f ca="1">+'FCR Rates Sub'!I35</f>
        <v>0.11302840883725855</v>
      </c>
      <c r="E37" s="10"/>
    </row>
    <row r="38" spans="1:5" x14ac:dyDescent="0.25">
      <c r="A38" s="28">
        <f t="shared" si="0"/>
        <v>31</v>
      </c>
      <c r="B38" s="49"/>
      <c r="C38" s="17">
        <f ca="1">+'FCR Rates Feeder'!D36</f>
        <v>0.364051854003211</v>
      </c>
      <c r="D38" s="16">
        <f ca="1">+'FCR Rates Sub'!I36</f>
        <v>0.11526941527368116</v>
      </c>
      <c r="E38" s="10"/>
    </row>
    <row r="39" spans="1:5" x14ac:dyDescent="0.25">
      <c r="A39" s="28">
        <f t="shared" si="0"/>
        <v>32</v>
      </c>
      <c r="B39" s="49"/>
      <c r="C39" s="17">
        <f ca="1">+'FCR Rates Feeder'!D37</f>
        <v>0.5002278809951437</v>
      </c>
      <c r="D39" s="16">
        <f ca="1">+'FCR Rates Sub'!I37</f>
        <v>0.11777406952615349</v>
      </c>
      <c r="E39" s="10"/>
    </row>
    <row r="40" spans="1:5" x14ac:dyDescent="0.25">
      <c r="A40" s="28">
        <f t="shared" si="0"/>
        <v>33</v>
      </c>
      <c r="B40" s="49"/>
      <c r="C40" s="17">
        <f ca="1">+'FCR Rates Feeder'!D38</f>
        <v>0.81520695045066449</v>
      </c>
      <c r="D40" s="16">
        <f ca="1">+'FCR Rates Sub'!I38</f>
        <v>0.12059180556018483</v>
      </c>
      <c r="E40" s="10"/>
    </row>
    <row r="41" spans="1:5" x14ac:dyDescent="0.25">
      <c r="A41" s="28">
        <f t="shared" si="0"/>
        <v>34</v>
      </c>
      <c r="B41" s="49"/>
      <c r="C41" s="17">
        <f ca="1">+'FCR Rates Feeder'!D39</f>
        <v>2.0985158257799204</v>
      </c>
      <c r="D41" s="16">
        <f ca="1">+'FCR Rates Sub'!I39</f>
        <v>0.12378523973208705</v>
      </c>
      <c r="E41" s="10"/>
    </row>
    <row r="42" spans="1:5" x14ac:dyDescent="0.25">
      <c r="A42" s="28">
        <f t="shared" si="0"/>
        <v>35</v>
      </c>
      <c r="B42" s="49"/>
      <c r="C42" s="17"/>
      <c r="D42" s="16">
        <f ca="1">+'FCR Rates Sub'!I40</f>
        <v>0.12743487878568954</v>
      </c>
      <c r="E42" s="10"/>
    </row>
    <row r="43" spans="1:5" x14ac:dyDescent="0.25">
      <c r="A43" s="28">
        <f t="shared" si="0"/>
        <v>36</v>
      </c>
      <c r="B43" s="49"/>
      <c r="C43" s="17"/>
      <c r="D43" s="16">
        <f ca="1">+'FCR Rates Sub'!I41</f>
        <v>0.12439026050006773</v>
      </c>
      <c r="E43" s="10"/>
    </row>
    <row r="44" spans="1:5" x14ac:dyDescent="0.25">
      <c r="A44" s="28">
        <f t="shared" si="0"/>
        <v>37</v>
      </c>
      <c r="B44" s="49"/>
      <c r="C44" s="17"/>
      <c r="D44" s="16">
        <f ca="1">+'FCR Rates Sub'!I42</f>
        <v>0.12066697456438914</v>
      </c>
      <c r="E44" s="10"/>
    </row>
    <row r="45" spans="1:5" x14ac:dyDescent="0.25">
      <c r="A45" s="28">
        <f t="shared" si="0"/>
        <v>38</v>
      </c>
      <c r="B45" s="49"/>
      <c r="C45" s="17"/>
      <c r="D45" s="16">
        <f ca="1">+'FCR Rates Sub'!I43</f>
        <v>0.11606573317250761</v>
      </c>
      <c r="E45" s="10"/>
    </row>
    <row r="46" spans="1:5" x14ac:dyDescent="0.25">
      <c r="A46" s="28">
        <f t="shared" si="0"/>
        <v>39</v>
      </c>
      <c r="B46" s="49"/>
      <c r="C46" s="17"/>
      <c r="D46" s="16">
        <f ca="1">+'FCR Rates Sub'!I44</f>
        <v>0.12205699665777235</v>
      </c>
      <c r="E46" s="10"/>
    </row>
    <row r="47" spans="1:5" x14ac:dyDescent="0.25">
      <c r="A47" s="28">
        <f t="shared" si="0"/>
        <v>40</v>
      </c>
      <c r="B47" s="49"/>
      <c r="C47" s="17"/>
      <c r="D47" s="16">
        <f ca="1">+'FCR Rates Sub'!I45</f>
        <v>0.12937965202865148</v>
      </c>
      <c r="E47" s="10"/>
    </row>
    <row r="48" spans="1:5" x14ac:dyDescent="0.25">
      <c r="A48" s="28">
        <f t="shared" si="0"/>
        <v>41</v>
      </c>
      <c r="B48" s="49"/>
      <c r="C48" s="17"/>
      <c r="D48" s="16">
        <f ca="1">+'FCR Rates Sub'!I46</f>
        <v>0.13853297124225036</v>
      </c>
      <c r="E48" s="10"/>
    </row>
    <row r="49" spans="1:5" x14ac:dyDescent="0.25">
      <c r="A49" s="28">
        <f t="shared" si="0"/>
        <v>42</v>
      </c>
      <c r="B49" s="49"/>
      <c r="C49" s="17"/>
      <c r="D49" s="16">
        <f ca="1">+'FCR Rates Sub'!I47</f>
        <v>0.15030152451687745</v>
      </c>
      <c r="E49" s="10"/>
    </row>
    <row r="50" spans="1:5" x14ac:dyDescent="0.25">
      <c r="A50" s="28">
        <f t="shared" si="0"/>
        <v>43</v>
      </c>
      <c r="B50" s="49"/>
      <c r="C50" s="17"/>
      <c r="D50" s="16">
        <f ca="1">+'FCR Rates Sub'!I48</f>
        <v>0.1506556606842763</v>
      </c>
      <c r="E50" s="10"/>
    </row>
    <row r="51" spans="1:5" x14ac:dyDescent="0.25">
      <c r="A51" s="28">
        <f t="shared" si="0"/>
        <v>44</v>
      </c>
      <c r="B51" s="49"/>
      <c r="C51" s="17"/>
      <c r="D51" s="16">
        <f ca="1">+'FCR Rates Sub'!I49</f>
        <v>0.1510268370493387</v>
      </c>
      <c r="E51" s="10"/>
    </row>
    <row r="52" spans="1:5" x14ac:dyDescent="0.25">
      <c r="A52" s="28">
        <f t="shared" si="0"/>
        <v>45</v>
      </c>
      <c r="B52" s="49"/>
      <c r="C52" s="17"/>
      <c r="D52" s="16">
        <f ca="1">+'FCR Rates Sub'!I50</f>
        <v>0.15141599540472925</v>
      </c>
      <c r="E52" s="10"/>
    </row>
    <row r="53" spans="1:5" x14ac:dyDescent="0.25">
      <c r="A53" s="28">
        <f t="shared" si="0"/>
        <v>46</v>
      </c>
      <c r="B53" s="49"/>
      <c r="C53" s="17"/>
      <c r="D53" s="16">
        <f ca="1">+'FCR Rates Sub'!I51</f>
        <v>0.15182413364663286</v>
      </c>
      <c r="E53" s="10"/>
    </row>
    <row r="54" spans="1:5" x14ac:dyDescent="0.25">
      <c r="A54" s="28">
        <f t="shared" si="0"/>
        <v>47</v>
      </c>
      <c r="B54" s="49"/>
      <c r="C54" s="17"/>
      <c r="D54" s="16">
        <f ca="1">+'FCR Rates Sub'!I52</f>
        <v>0.152252309276872</v>
      </c>
      <c r="E54" s="10"/>
    </row>
    <row r="55" spans="1:5" x14ac:dyDescent="0.25">
      <c r="A55" s="28">
        <f t="shared" si="0"/>
        <v>48</v>
      </c>
      <c r="B55" s="49"/>
      <c r="C55" s="17"/>
      <c r="D55" s="16">
        <f ca="1">+'FCR Rates Sub'!I53</f>
        <v>0.15270164313071075</v>
      </c>
      <c r="E55" s="10"/>
    </row>
    <row r="56" spans="1:5" x14ac:dyDescent="0.25">
      <c r="A56" s="28">
        <f t="shared" si="0"/>
        <v>49</v>
      </c>
      <c r="B56" s="49"/>
      <c r="C56" s="17"/>
      <c r="D56" s="16"/>
      <c r="E56" s="10"/>
    </row>
    <row r="57" spans="1:5" ht="13.8" thickBot="1" x14ac:dyDescent="0.3">
      <c r="A57" s="28"/>
      <c r="B57" s="50"/>
      <c r="C57" s="75"/>
      <c r="D57" s="12"/>
      <c r="E57" s="10"/>
    </row>
  </sheetData>
  <mergeCells count="4">
    <mergeCell ref="A1:D1"/>
    <mergeCell ref="A2:D2"/>
    <mergeCell ref="A3:D3"/>
    <mergeCell ref="B5:D5"/>
  </mergeCells>
  <printOptions horizontalCentered="1"/>
  <pageMargins left="0.25" right="0.25" top="0.75" bottom="0.75" header="0.3" footer="0.3"/>
  <pageSetup scale="60" orientation="landscape" r:id="rId1"/>
  <headerFooter alignWithMargins="0">
    <oddFooter>&amp;L&amp;"Arial,Regular"&amp;8&amp;F&amp;C&amp;A&amp;R&amp;"Arial,Regular"2017 GRC Compliance Filing
Docket No. UE-170033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workbookViewId="0">
      <pane xSplit="1" ySplit="4" topLeftCell="B23" activePane="bottomRight" state="frozen"/>
      <selection activeCell="B7" sqref="B7"/>
      <selection pane="topRight" activeCell="B7" sqref="B7"/>
      <selection pane="bottomLeft" activeCell="B7" sqref="B7"/>
      <selection pane="bottomRight" activeCell="A40" sqref="A40"/>
    </sheetView>
  </sheetViews>
  <sheetFormatPr defaultColWidth="9.109375" defaultRowHeight="13.2" x14ac:dyDescent="0.25"/>
  <cols>
    <col min="1" max="2" width="17.33203125" style="2" customWidth="1"/>
    <col min="3" max="3" width="14" style="2" customWidth="1"/>
    <col min="4" max="4" width="17.33203125" style="2" customWidth="1"/>
    <col min="5" max="16384" width="9.109375" style="2"/>
  </cols>
  <sheetData>
    <row r="1" spans="1:5" ht="15.6" x14ac:dyDescent="0.3">
      <c r="A1" s="227" t="s">
        <v>49</v>
      </c>
      <c r="B1" s="228"/>
      <c r="C1" s="228"/>
      <c r="D1" s="228"/>
    </row>
    <row r="2" spans="1:5" ht="26.4" customHeight="1" x14ac:dyDescent="0.25">
      <c r="A2" s="224" t="str">
        <f ca="1">CONCATENATE("Docket No. UE-170033 + Weighted Cost of Capital = ",('Lvl FCR Sub Equip'!L9*100),"0% + 35 Year Feeder Plant Life")</f>
        <v>Docket No. UE-170033 + Weighted Cost of Capital = 7.60% + 35 Year Feeder Plant Life</v>
      </c>
      <c r="B2" s="224"/>
      <c r="C2" s="224"/>
      <c r="D2" s="224"/>
    </row>
    <row r="3" spans="1:5" ht="13.8" thickBot="1" x14ac:dyDescent="0.3"/>
    <row r="4" spans="1:5" ht="27" thickBot="1" x14ac:dyDescent="0.3">
      <c r="A4" s="73" t="s">
        <v>65</v>
      </c>
      <c r="B4" s="20" t="s">
        <v>10</v>
      </c>
      <c r="C4" s="20" t="s">
        <v>9</v>
      </c>
      <c r="D4" s="51" t="s">
        <v>40</v>
      </c>
    </row>
    <row r="5" spans="1:5" x14ac:dyDescent="0.25">
      <c r="A5" s="28">
        <v>0</v>
      </c>
      <c r="B5" s="11">
        <f ca="1">NPV('Lvl FCR Feeder'!$L$9,OFFSET('Lvl FCR Feeder'!$L$17,A5,0,1,1):'Lvl FCR Feeder'!L$52)</f>
        <v>108538.98618154878</v>
      </c>
      <c r="C5" s="11">
        <f ca="1">-PMT('Lvl FCR Feeder'!$L$9,'Lvl FCR Feeder'!$H$12-A5,B5)</f>
        <v>8937.2582615905139</v>
      </c>
      <c r="D5" s="16">
        <f ca="1">C5/('Lvl FCR Feeder'!$D$12*('Lvl FCR Feeder'!$H$12-A5)/'Lvl FCR Feeder'!$H$12)</f>
        <v>8.9372582615905138E-2</v>
      </c>
      <c r="E5" s="10"/>
    </row>
    <row r="6" spans="1:5" x14ac:dyDescent="0.25">
      <c r="A6" s="28">
        <v>1</v>
      </c>
      <c r="B6" s="11">
        <f ca="1">NPV('Lvl FCR Feeder'!$L$9,OFFSET('Lvl FCR Feeder'!$L$17,A6,0,1,1):'Lvl FCR Feeder'!L$52)</f>
        <v>104794.30623955197</v>
      </c>
      <c r="C6" s="11">
        <f ca="1">-PMT('Lvl FCR Feeder'!$L$9,'Lvl FCR Feeder'!$H$12-A6,B6)</f>
        <v>8683.9849763977818</v>
      </c>
      <c r="D6" s="16">
        <f ca="1">C6/('Lvl FCR Feeder'!$D$12*('Lvl FCR Feeder'!$H$12-A6)/'Lvl FCR Feeder'!$H$12)</f>
        <v>8.93939629923301E-2</v>
      </c>
      <c r="E6" s="10"/>
    </row>
    <row r="7" spans="1:5" x14ac:dyDescent="0.25">
      <c r="A7" s="28">
        <f t="shared" ref="A7:A40" ca="1" si="0">A6+1</f>
        <v>2</v>
      </c>
      <c r="B7" s="11">
        <f ca="1">NPV('Lvl FCR Feeder'!$L$9,OFFSET('Lvl FCR Feeder'!$L$17,A7,0,1,1):'Lvl FCR Feeder'!L$52)</f>
        <v>101215.45308191951</v>
      </c>
      <c r="C7" s="11">
        <f ca="1">-PMT('Lvl FCR Feeder'!$L$9,'Lvl FCR Feeder'!$H$12-A7,B7)</f>
        <v>8445.4105632721803</v>
      </c>
      <c r="D7" s="16">
        <f ca="1">C7/('Lvl FCR Feeder'!$D$12*('Lvl FCR Feeder'!$H$12-A7)/'Lvl FCR Feeder'!$H$12)</f>
        <v>8.9572536277129175E-2</v>
      </c>
      <c r="E7" s="10"/>
    </row>
    <row r="8" spans="1:5" x14ac:dyDescent="0.25">
      <c r="A8" s="28">
        <f t="shared" ca="1" si="0"/>
        <v>3</v>
      </c>
      <c r="B8" s="11">
        <f ca="1">NPV('Lvl FCR Feeder'!$L$9,OFFSET('Lvl FCR Feeder'!$L$17,A8,0,1,1):'Lvl FCR Feeder'!L$52)</f>
        <v>97685.148255310065</v>
      </c>
      <c r="C8" s="11">
        <f ca="1">-PMT('Lvl FCR Feeder'!$L$9,'Lvl FCR Feeder'!$H$12-A8,B8)</f>
        <v>8211.9384340236102</v>
      </c>
      <c r="D8" s="16">
        <f ca="1">C8/('Lvl FCR Feeder'!$D$12*('Lvl FCR Feeder'!$H$12-A8)/'Lvl FCR Feeder'!$H$12)</f>
        <v>8.9818076622133231E-2</v>
      </c>
      <c r="E8" s="10"/>
    </row>
    <row r="9" spans="1:5" x14ac:dyDescent="0.25">
      <c r="A9" s="28">
        <f t="shared" ca="1" si="0"/>
        <v>4</v>
      </c>
      <c r="B9" s="11">
        <f ca="1">NPV('Lvl FCR Feeder'!$L$9,OFFSET('Lvl FCR Feeder'!$L$17,A9,0,1,1):'Lvl FCR Feeder'!L$52)</f>
        <v>94197.50839154287</v>
      </c>
      <c r="C9" s="11">
        <f ca="1">-PMT('Lvl FCR Feeder'!$L$9,'Lvl FCR Feeder'!$H$12-A9,B9)</f>
        <v>7983.1356551867329</v>
      </c>
      <c r="D9" s="16">
        <f ca="1">C9/('Lvl FCR Feeder'!$D$12*('Lvl FCR Feeder'!$H$12-A9)/'Lvl FCR Feeder'!$H$12)</f>
        <v>9.0132176752108287E-2</v>
      </c>
      <c r="E9" s="10"/>
    </row>
    <row r="10" spans="1:5" x14ac:dyDescent="0.25">
      <c r="A10" s="28">
        <f t="shared" ca="1" si="0"/>
        <v>5</v>
      </c>
      <c r="B10" s="11">
        <f ca="1">NPV('Lvl FCR Feeder'!$L$9,OFFSET('Lvl FCR Feeder'!$L$17,A10,0,1,1):'Lvl FCR Feeder'!L$52)</f>
        <v>90746.202986455362</v>
      </c>
      <c r="C10" s="11">
        <f ca="1">-PMT('Lvl FCR Feeder'!$L$9,'Lvl FCR Feeder'!$H$12-A10,B10)</f>
        <v>7758.5198528302053</v>
      </c>
      <c r="D10" s="16">
        <f ca="1">C10/('Lvl FCR Feeder'!$D$12*('Lvl FCR Feeder'!$H$12-A10)/'Lvl FCR Feeder'!$H$12)</f>
        <v>9.0516064949685726E-2</v>
      </c>
      <c r="E10" s="10"/>
    </row>
    <row r="11" spans="1:5" x14ac:dyDescent="0.25">
      <c r="A11" s="28">
        <f t="shared" ca="1" si="0"/>
        <v>6</v>
      </c>
      <c r="B11" s="11">
        <f ca="1">NPV('Lvl FCR Feeder'!$L$9,OFFSET('Lvl FCR Feeder'!$L$17,A11,0,1,1):'Lvl FCR Feeder'!L$52)</f>
        <v>87329.419852698236</v>
      </c>
      <c r="C11" s="11">
        <f ca="1">-PMT('Lvl FCR Feeder'!$L$9,'Lvl FCR Feeder'!$H$12-A11,B11)</f>
        <v>7537.9829944399717</v>
      </c>
      <c r="D11" s="16">
        <f ca="1">C11/('Lvl FCR Feeder'!$D$12*('Lvl FCR Feeder'!$H$12-A11)/'Lvl FCR Feeder'!$H$12)</f>
        <v>9.0975656829447943E-2</v>
      </c>
      <c r="E11" s="10"/>
    </row>
    <row r="12" spans="1:5" x14ac:dyDescent="0.25">
      <c r="A12" s="28">
        <f t="shared" ca="1" si="0"/>
        <v>7</v>
      </c>
      <c r="B12" s="11">
        <f ca="1">NPV('Lvl FCR Feeder'!$L$9,OFFSET('Lvl FCR Feeder'!$L$17,A12,0,1,1):'Lvl FCR Feeder'!L$52)</f>
        <v>83942.124249821762</v>
      </c>
      <c r="C12" s="11">
        <f ca="1">-PMT('Lvl FCR Feeder'!$L$9,'Lvl FCR Feeder'!$H$12-A12,B12)</f>
        <v>7321.132548734071</v>
      </c>
      <c r="D12" s="16">
        <f ca="1">C12/('Lvl FCR Feeder'!$D$12*('Lvl FCR Feeder'!$H$12-A12)/'Lvl FCR Feeder'!$H$12)</f>
        <v>9.1514156859175882E-2</v>
      </c>
      <c r="E12" s="10"/>
    </row>
    <row r="13" spans="1:5" x14ac:dyDescent="0.25">
      <c r="A13" s="28">
        <f t="shared" ca="1" si="0"/>
        <v>8</v>
      </c>
      <c r="B13" s="11">
        <f ca="1">NPV('Lvl FCR Feeder'!$L$9,OFFSET('Lvl FCR Feeder'!$L$17,A13,0,1,1):'Lvl FCR Feeder'!L$52)</f>
        <v>80578.898797102127</v>
      </c>
      <c r="C13" s="11">
        <f ca="1">-PMT('Lvl FCR Feeder'!$L$9,'Lvl FCR Feeder'!$H$12-A13,B13)</f>
        <v>7107.5250956412146</v>
      </c>
      <c r="D13" s="16">
        <f ca="1">C13/('Lvl FCR Feeder'!$D$12*('Lvl FCR Feeder'!$H$12-A13)/'Lvl FCR Feeder'!$H$12)</f>
        <v>9.2134584573126857E-2</v>
      </c>
      <c r="E13" s="10"/>
    </row>
    <row r="14" spans="1:5" x14ac:dyDescent="0.25">
      <c r="A14" s="28">
        <f t="shared" ca="1" si="0"/>
        <v>9</v>
      </c>
      <c r="B14" s="11">
        <f ca="1">NPV('Lvl FCR Feeder'!$L$9,OFFSET('Lvl FCR Feeder'!$L$17,A14,0,1,1):'Lvl FCR Feeder'!L$52)</f>
        <v>77253.912133398742</v>
      </c>
      <c r="C14" s="11">
        <f ca="1">-PMT('Lvl FCR Feeder'!$L$9,'Lvl FCR Feeder'!$H$12-A14,B14)</f>
        <v>6898.4429515853481</v>
      </c>
      <c r="D14" s="16">
        <f ca="1">C14/('Lvl FCR Feeder'!$D$12*('Lvl FCR Feeder'!$H$12-A14)/'Lvl FCR Feeder'!$H$12)</f>
        <v>9.2863655117495059E-2</v>
      </c>
      <c r="E14" s="10"/>
    </row>
    <row r="15" spans="1:5" x14ac:dyDescent="0.25">
      <c r="A15" s="28">
        <f t="shared" ca="1" si="0"/>
        <v>10</v>
      </c>
      <c r="B15" s="11">
        <f ca="1">NPV('Lvl FCR Feeder'!$L$9,OFFSET('Lvl FCR Feeder'!$L$17,A15,0,1,1):'Lvl FCR Feeder'!L$52)</f>
        <v>73970.070406677041</v>
      </c>
      <c r="C15" s="11">
        <f ca="1">-PMT('Lvl FCR Feeder'!$L$9,'Lvl FCR Feeder'!$H$12-A15,B15)</f>
        <v>6694.2143059257232</v>
      </c>
      <c r="D15" s="16">
        <f ca="1">C15/('Lvl FCR Feeder'!$D$12*('Lvl FCR Feeder'!$H$12-A15)/'Lvl FCR Feeder'!$H$12)</f>
        <v>9.371900028296011E-2</v>
      </c>
      <c r="E15" s="10"/>
    </row>
    <row r="16" spans="1:5" x14ac:dyDescent="0.25">
      <c r="A16" s="28">
        <f t="shared" ca="1" si="0"/>
        <v>11</v>
      </c>
      <c r="B16" s="11">
        <f ca="1">NPV('Lvl FCR Feeder'!$L$9,OFFSET('Lvl FCR Feeder'!$L$17,A16,0,1,1):'Lvl FCR Feeder'!L$52)</f>
        <v>70730.50063214745</v>
      </c>
      <c r="C16" s="11">
        <f ca="1">-PMT('Lvl FCR Feeder'!$L$9,'Lvl FCR Feeder'!$H$12-A16,B16)</f>
        <v>6495.2104002379865</v>
      </c>
      <c r="D16" s="16">
        <f ca="1">C16/('Lvl FCR Feeder'!$D$12*('Lvl FCR Feeder'!$H$12-A16)/'Lvl FCR Feeder'!$H$12)</f>
        <v>9.4721818336803973E-2</v>
      </c>
      <c r="E16" s="10"/>
    </row>
    <row r="17" spans="1:5" x14ac:dyDescent="0.25">
      <c r="A17" s="28">
        <f t="shared" ca="1" si="0"/>
        <v>12</v>
      </c>
      <c r="B17" s="11">
        <f ca="1">NPV('Lvl FCR Feeder'!$L$9,OFFSET('Lvl FCR Feeder'!$L$17,A17,0,1,1):'Lvl FCR Feeder'!L$52)</f>
        <v>67538.567478176701</v>
      </c>
      <c r="C17" s="11">
        <f ca="1">-PMT('Lvl FCR Feeder'!$L$9,'Lvl FCR Feeder'!$H$12-A17,B17)</f>
        <v>6301.8547944050197</v>
      </c>
      <c r="D17" s="16">
        <f ca="1">C17/('Lvl FCR Feeder'!$D$12*('Lvl FCR Feeder'!$H$12-A17)/'Lvl FCR Feeder'!$H$12)</f>
        <v>9.5897790349641604E-2</v>
      </c>
      <c r="E17" s="10"/>
    </row>
    <row r="18" spans="1:5" x14ac:dyDescent="0.25">
      <c r="A18" s="28">
        <f t="shared" ca="1" si="0"/>
        <v>13</v>
      </c>
      <c r="B18" s="11">
        <f ca="1">NPV('Lvl FCR Feeder'!$L$9,OFFSET('Lvl FCR Feeder'!$L$17,A18,0,1,1):'Lvl FCR Feeder'!L$52)</f>
        <v>64397.891327927202</v>
      </c>
      <c r="C18" s="11">
        <f ca="1">-PMT('Lvl FCR Feeder'!$L$9,'Lvl FCR Feeder'!$H$12-A18,B18)</f>
        <v>6114.6351992385444</v>
      </c>
      <c r="D18" s="16">
        <f ca="1">C18/('Lvl FCR Feeder'!$D$12*('Lvl FCR Feeder'!$H$12-A18)/'Lvl FCR Feeder'!$H$12)</f>
        <v>9.7278287260613203E-2</v>
      </c>
      <c r="E18" s="10"/>
    </row>
    <row r="19" spans="1:5" x14ac:dyDescent="0.25">
      <c r="A19" s="28">
        <f t="shared" ca="1" si="0"/>
        <v>14</v>
      </c>
      <c r="B19" s="11">
        <f ca="1">NPV('Lvl FCR Feeder'!$L$9,OFFSET('Lvl FCR Feeder'!$L$17,A19,0,1,1):'Lvl FCR Feeder'!L$52)</f>
        <v>61312.367713681771</v>
      </c>
      <c r="C19" s="11">
        <f ca="1">-PMT('Lvl FCR Feeder'!$L$9,'Lvl FCR Feeder'!$H$12-A19,B19)</f>
        <v>5934.118733424928</v>
      </c>
      <c r="D19" s="16">
        <f ca="1">C19/('Lvl FCR Feeder'!$D$12*('Lvl FCR Feeder'!$H$12-A19)/'Lvl FCR Feeder'!$H$12)</f>
        <v>9.8901978890415465E-2</v>
      </c>
      <c r="E19" s="10"/>
    </row>
    <row r="20" spans="1:5" x14ac:dyDescent="0.25">
      <c r="A20" s="28">
        <f t="shared" ca="1" si="0"/>
        <v>15</v>
      </c>
      <c r="B20" s="11">
        <f ca="1">NPV('Lvl FCR Feeder'!$L$9,OFFSET('Lvl FCR Feeder'!$L$17,A20,0,1,1):'Lvl FCR Feeder'!L$52)</f>
        <v>58286.188228176739</v>
      </c>
      <c r="C20" s="11">
        <f ca="1">-PMT('Lvl FCR Feeder'!$L$9,'Lvl FCR Feeder'!$H$12-A20,B20)</f>
        <v>5760.9718055047751</v>
      </c>
      <c r="D20" s="16">
        <f ca="1">C20/('Lvl FCR Feeder'!$D$12*('Lvl FCR Feeder'!$H$12-A20)/'Lvl FCR Feeder'!$H$12)</f>
        <v>0.10081700659633357</v>
      </c>
      <c r="E20" s="10"/>
    </row>
    <row r="21" spans="1:5" x14ac:dyDescent="0.25">
      <c r="A21" s="28">
        <f t="shared" ca="1" si="0"/>
        <v>16</v>
      </c>
      <c r="B21" s="11">
        <f ca="1">NPV('Lvl FCR Feeder'!$L$9,OFFSET('Lvl FCR Feeder'!$L$17,A21,0,1,1):'Lvl FCR Feeder'!L$52)</f>
        <v>55323.863025196348</v>
      </c>
      <c r="C21" s="11">
        <f ca="1">-PMT('Lvl FCR Feeder'!$L$9,'Lvl FCR Feeder'!$H$12-A21,B21)</f>
        <v>5595.9863269132884</v>
      </c>
      <c r="D21" s="16">
        <f ca="1">C21/('Lvl FCR Feeder'!$D$12*('Lvl FCR Feeder'!$H$12-A21)/'Lvl FCR Feeder'!$H$12)</f>
        <v>0.10308395865366585</v>
      </c>
      <c r="E21" s="10"/>
    </row>
    <row r="22" spans="1:5" x14ac:dyDescent="0.25">
      <c r="A22" s="28">
        <f t="shared" ca="1" si="0"/>
        <v>17</v>
      </c>
      <c r="B22" s="11">
        <f ca="1">NPV('Lvl FCR Feeder'!$L$9,OFFSET('Lvl FCR Feeder'!$L$17,A22,0,1,1):'Lvl FCR Feeder'!L$52)</f>
        <v>52430.245030212493</v>
      </c>
      <c r="C22" s="11">
        <f ca="1">-PMT('Lvl FCR Feeder'!$L$9,'Lvl FCR Feeder'!$H$12-A22,B22)</f>
        <v>5440.1147200500554</v>
      </c>
      <c r="D22" s="16">
        <f ca="1">C22/('Lvl FCR Feeder'!$D$12*('Lvl FCR Feeder'!$H$12-A22)/'Lvl FCR Feeder'!$H$12)</f>
        <v>0.10578000844541775</v>
      </c>
      <c r="E22" s="10"/>
    </row>
    <row r="23" spans="1:5" x14ac:dyDescent="0.25">
      <c r="A23" s="28">
        <f t="shared" ca="1" si="0"/>
        <v>18</v>
      </c>
      <c r="B23" s="11">
        <f ca="1">NPV('Lvl FCR Feeder'!$L$9,OFFSET('Lvl FCR Feeder'!$L$17,A23,0,1,1):'Lvl FCR Feeder'!L$52)</f>
        <v>49610.555991032888</v>
      </c>
      <c r="C23" s="11">
        <f ca="1">-PMT('Lvl FCR Feeder'!$L$9,'Lvl FCR Feeder'!$H$12-A23,B23)</f>
        <v>5294.5173445169312</v>
      </c>
      <c r="D23" s="16">
        <f ca="1">C23/('Lvl FCR Feeder'!$D$12*('Lvl FCR Feeder'!$H$12-A23)/'Lvl FCR Feeder'!$H$12)</f>
        <v>0.10900476885770152</v>
      </c>
      <c r="E23" s="10"/>
    </row>
    <row r="24" spans="1:5" x14ac:dyDescent="0.25">
      <c r="A24" s="28">
        <f t="shared" ca="1" si="0"/>
        <v>19</v>
      </c>
      <c r="B24" s="11">
        <f ca="1">NPV('Lvl FCR Feeder'!$L$9,OFFSET('Lvl FCR Feeder'!$L$17,A24,0,1,1):'Lvl FCR Feeder'!L$52)</f>
        <v>46870.41450829868</v>
      </c>
      <c r="C24" s="11">
        <f ca="1">-PMT('Lvl FCR Feeder'!$L$9,'Lvl FCR Feeder'!$H$12-A24,B24)</f>
        <v>5160.6277758314709</v>
      </c>
      <c r="D24" s="16">
        <f ca="1">C24/('Lvl FCR Feeder'!$D$12*('Lvl FCR Feeder'!$H$12-A24)/'Lvl FCR Feeder'!$H$12)</f>
        <v>0.11288873259631342</v>
      </c>
      <c r="E24" s="10"/>
    </row>
    <row r="25" spans="1:5" x14ac:dyDescent="0.25">
      <c r="A25" s="28">
        <f t="shared" ca="1" si="0"/>
        <v>20</v>
      </c>
      <c r="B25" s="11">
        <f ca="1">NPV('Lvl FCR Feeder'!$L$9,OFFSET('Lvl FCR Feeder'!$L$17,A25,0,1,1):'Lvl FCR Feeder'!L$52)</f>
        <v>44215.866196299721</v>
      </c>
      <c r="C25" s="11">
        <f ca="1">-PMT('Lvl FCR Feeder'!$L$9,'Lvl FCR Feeder'!$H$12-A25,B25)</f>
        <v>5040.2442687591865</v>
      </c>
      <c r="D25" s="16">
        <f ca="1">C25/('Lvl FCR Feeder'!$D$12*('Lvl FCR Feeder'!$H$12-A25)/'Lvl FCR Feeder'!$H$12)</f>
        <v>0.11760569960438103</v>
      </c>
      <c r="E25" s="10"/>
    </row>
    <row r="26" spans="1:5" x14ac:dyDescent="0.25">
      <c r="A26" s="28">
        <f t="shared" ca="1" si="0"/>
        <v>21</v>
      </c>
      <c r="B26" s="11">
        <f ca="1">NPV('Lvl FCR Feeder'!$L$9,OFFSET('Lvl FCR Feeder'!$L$17,A26,0,1,1):'Lvl FCR Feeder'!L$52)</f>
        <v>41513.431952382474</v>
      </c>
      <c r="C26" s="11">
        <f ca="1">-PMT('Lvl FCR Feeder'!$L$9,'Lvl FCR Feeder'!$H$12-A26,B26)</f>
        <v>4919.0732774267644</v>
      </c>
      <c r="D26" s="16">
        <f ca="1">C26/('Lvl FCR Feeder'!$D$12*('Lvl FCR Feeder'!$H$12-A26)/'Lvl FCR Feeder'!$H$12)</f>
        <v>0.12297683193566911</v>
      </c>
      <c r="E26" s="10"/>
    </row>
    <row r="27" spans="1:5" x14ac:dyDescent="0.25">
      <c r="A27" s="28">
        <f t="shared" ca="1" si="0"/>
        <v>22</v>
      </c>
      <c r="B27" s="11">
        <f ca="1">NPV('Lvl FCR Feeder'!$L$9,OFFSET('Lvl FCR Feeder'!$L$17,A27,0,1,1):'Lvl FCR Feeder'!L$52)</f>
        <v>38760.857200651153</v>
      </c>
      <c r="C27" s="11">
        <f ca="1">-PMT('Lvl FCR Feeder'!$L$9,'Lvl FCR Feeder'!$H$12-A27,B27)</f>
        <v>4796.7414648541171</v>
      </c>
      <c r="D27" s="16">
        <f ca="1">C27/('Lvl FCR Feeder'!$D$12*('Lvl FCR Feeder'!$H$12-A27)/'Lvl FCR Feeder'!$H$12)</f>
        <v>0.12914303943838007</v>
      </c>
      <c r="E27" s="10"/>
    </row>
    <row r="28" spans="1:5" x14ac:dyDescent="0.25">
      <c r="A28" s="28">
        <f t="shared" ca="1" si="0"/>
        <v>23</v>
      </c>
      <c r="B28" s="11">
        <f ca="1">NPV('Lvl FCR Feeder'!$L$9,OFFSET('Lvl FCR Feeder'!$L$17,A28,0,1,1):'Lvl FCR Feeder'!L$52)</f>
        <v>36006.7733191644</v>
      </c>
      <c r="C28" s="11">
        <f ca="1">-PMT('Lvl FCR Feeder'!$L$9,'Lvl FCR Feeder'!$H$12-A28,B28)</f>
        <v>4679.3676300622392</v>
      </c>
      <c r="D28" s="16">
        <f ca="1">C28/('Lvl FCR Feeder'!$D$12*('Lvl FCR Feeder'!$H$12-A28)/'Lvl FCR Feeder'!$H$12)</f>
        <v>0.13648155587681532</v>
      </c>
      <c r="E28" s="10"/>
    </row>
    <row r="29" spans="1:5" x14ac:dyDescent="0.25">
      <c r="A29" s="28">
        <f t="shared" ca="1" si="0"/>
        <v>24</v>
      </c>
      <c r="B29" s="11">
        <f ca="1">NPV('Lvl FCR Feeder'!$L$9,OFFSET('Lvl FCR Feeder'!$L$17,A29,0,1,1):'Lvl FCR Feeder'!L$52)</f>
        <v>33251.065614060812</v>
      </c>
      <c r="C29" s="11">
        <f ca="1">-PMT('Lvl FCR Feeder'!$L$9,'Lvl FCR Feeder'!$H$12-A29,B29)</f>
        <v>4567.705595602657</v>
      </c>
      <c r="D29" s="16">
        <f ca="1">C29/('Lvl FCR Feeder'!$D$12*('Lvl FCR Feeder'!$H$12-A29)/'Lvl FCR Feeder'!$H$12)</f>
        <v>0.14533608713281182</v>
      </c>
      <c r="E29" s="10"/>
    </row>
    <row r="30" spans="1:5" x14ac:dyDescent="0.25">
      <c r="A30" s="28">
        <f t="shared" ca="1" si="0"/>
        <v>25</v>
      </c>
      <c r="B30" s="11">
        <f ca="1">NPV('Lvl FCR Feeder'!$L$9,OFFSET('Lvl FCR Feeder'!$L$17,A30,0,1,1):'Lvl FCR Feeder'!L$52)</f>
        <v>30493.610674745491</v>
      </c>
      <c r="C30" s="11">
        <f ca="1">-PMT('Lvl FCR Feeder'!$L$9,'Lvl FCR Feeder'!$H$12-A30,B30)</f>
        <v>4462.796154859976</v>
      </c>
      <c r="D30" s="16">
        <f ca="1">C30/('Lvl FCR Feeder'!$D$12*('Lvl FCR Feeder'!$H$12-A30)/'Lvl FCR Feeder'!$H$12)</f>
        <v>0.15619786542009914</v>
      </c>
      <c r="E30" s="10"/>
    </row>
    <row r="31" spans="1:5" x14ac:dyDescent="0.25">
      <c r="A31" s="28">
        <f t="shared" ca="1" si="0"/>
        <v>26</v>
      </c>
      <c r="B31" s="11">
        <f ca="1">NPV('Lvl FCR Feeder'!$L$9,OFFSET('Lvl FCR Feeder'!$L$17,A31,0,1,1):'Lvl FCR Feeder'!L$52)</f>
        <v>27734.275711418351</v>
      </c>
      <c r="C31" s="11">
        <f ca="1">-PMT('Lvl FCR Feeder'!$L$9,'Lvl FCR Feeder'!$H$12-A31,B31)</f>
        <v>4366.1275168381708</v>
      </c>
      <c r="D31" s="16">
        <f ca="1">C31/('Lvl FCR Feeder'!$D$12*('Lvl FCR Feeder'!$H$12-A31)/'Lvl FCR Feeder'!$H$12)</f>
        <v>0.16979384787703997</v>
      </c>
      <c r="E31" s="10"/>
    </row>
    <row r="32" spans="1:5" x14ac:dyDescent="0.25">
      <c r="A32" s="28">
        <f t="shared" ca="1" si="0"/>
        <v>27</v>
      </c>
      <c r="B32" s="11">
        <f ca="1">NPV('Lvl FCR Feeder'!$L$9,OFFSET('Lvl FCR Feeder'!$L$17,A32,0,1,1):'Lvl FCR Feeder'!L$52)</f>
        <v>24972.917842254497</v>
      </c>
      <c r="C32" s="11">
        <f ca="1">-PMT('Lvl FCR Feeder'!$L$9,'Lvl FCR Feeder'!$H$12-A32,B32)</f>
        <v>4279.916167634844</v>
      </c>
      <c r="D32" s="16">
        <f ca="1">C32/('Lvl FCR Feeder'!$D$12*('Lvl FCR Feeder'!$H$12-A32)/'Lvl FCR Feeder'!$H$12)</f>
        <v>0.18724633233402441</v>
      </c>
      <c r="E32" s="10"/>
    </row>
    <row r="33" spans="1:5" x14ac:dyDescent="0.25">
      <c r="A33" s="28">
        <f t="shared" ca="1" si="0"/>
        <v>28</v>
      </c>
      <c r="B33" s="11">
        <f ca="1">NPV('Lvl FCR Feeder'!$L$9,OFFSET('Lvl FCR Feeder'!$L$17,A33,0,1,1):'Lvl FCR Feeder'!L$52)</f>
        <v>22209.383326410338</v>
      </c>
      <c r="C33" s="11">
        <f ca="1">-PMT('Lvl FCR Feeder'!$L$9,'Lvl FCR Feeder'!$H$12-A33,B33)</f>
        <v>4207.6285598156783</v>
      </c>
      <c r="D33" s="16">
        <f ca="1">C33/('Lvl FCR Feeder'!$D$12*('Lvl FCR Feeder'!$H$12-A33)/'Lvl FCR Feeder'!$H$12)</f>
        <v>0.21038142799078391</v>
      </c>
      <c r="E33" s="10"/>
    </row>
    <row r="34" spans="1:5" x14ac:dyDescent="0.25">
      <c r="A34" s="28">
        <f t="shared" ca="1" si="0"/>
        <v>29</v>
      </c>
      <c r="B34" s="11">
        <f ca="1">NPV('Lvl FCR Feeder'!$L$9,OFFSET('Lvl FCR Feeder'!$L$17,A34,0,1,1):'Lvl FCR Feeder'!L$52)</f>
        <v>19443.506738738171</v>
      </c>
      <c r="C34" s="11">
        <f ca="1">-PMT('Lvl FCR Feeder'!$L$9,'Lvl FCR Feeder'!$H$12-A34,B34)</f>
        <v>4155.0245882699028</v>
      </c>
      <c r="D34" s="16">
        <f ca="1">C34/('Lvl FCR Feeder'!$D$12*('Lvl FCR Feeder'!$H$12-A34)/'Lvl FCR Feeder'!$H$12)</f>
        <v>0.24237643431574435</v>
      </c>
      <c r="E34" s="10"/>
    </row>
    <row r="35" spans="1:5" x14ac:dyDescent="0.25">
      <c r="A35" s="28">
        <f t="shared" ca="1" si="0"/>
        <v>30</v>
      </c>
      <c r="B35" s="11">
        <f ca="1">NPV('Lvl FCR Feeder'!$L$9,OFFSET('Lvl FCR Feeder'!$L$17,A35,0,1,1):'Lvl FCR Feeder'!L$52)</f>
        <v>16675.110081779068</v>
      </c>
      <c r="C35" s="11">
        <f ca="1">-PMT('Lvl FCR Feeder'!$L$9,'Lvl FCR Feeder'!$H$12-A35,B35)</f>
        <v>4132.453343818207</v>
      </c>
      <c r="D35" s="16">
        <f ca="1">C35/('Lvl FCR Feeder'!$D$12*('Lvl FCR Feeder'!$H$12-A35)/'Lvl FCR Feeder'!$H$12)</f>
        <v>0.28927173406727447</v>
      </c>
      <c r="E35" s="10"/>
    </row>
    <row r="36" spans="1:5" x14ac:dyDescent="0.25">
      <c r="A36" s="28">
        <f t="shared" ca="1" si="0"/>
        <v>31</v>
      </c>
      <c r="B36" s="11">
        <f ca="1">NPV('Lvl FCR Feeder'!$L$9,OFFSET('Lvl FCR Feeder'!$L$17,A36,0,1,1):'Lvl FCR Feeder'!L$52)</f>
        <v>13904.001830267216</v>
      </c>
      <c r="C36" s="11">
        <f ca="1">-PMT('Lvl FCR Feeder'!$L$9,'Lvl FCR Feeder'!$H$12-A36,B36)</f>
        <v>4160.5926171795545</v>
      </c>
      <c r="D36" s="16">
        <f ca="1">C36/('Lvl FCR Feeder'!$D$12*('Lvl FCR Feeder'!$H$12-A36)/'Lvl FCR Feeder'!$H$12)</f>
        <v>0.364051854003211</v>
      </c>
      <c r="E36" s="10"/>
    </row>
    <row r="37" spans="1:5" x14ac:dyDescent="0.25">
      <c r="A37" s="28">
        <f t="shared" ca="1" si="0"/>
        <v>32</v>
      </c>
      <c r="B37" s="11">
        <f ca="1">NPV('Lvl FCR Feeder'!$L$9,OFFSET('Lvl FCR Feeder'!$L$17,A37,0,1,1):'Lvl FCR Feeder'!L$52)</f>
        <v>11129.975903016611</v>
      </c>
      <c r="C37" s="11">
        <f ca="1">-PMT('Lvl FCR Feeder'!$L$9,'Lvl FCR Feeder'!$H$12-A37,B37)</f>
        <v>4287.6675513869459</v>
      </c>
      <c r="D37" s="16">
        <f ca="1">C37/('Lvl FCR Feeder'!$D$12*('Lvl FCR Feeder'!$H$12-A37)/'Lvl FCR Feeder'!$H$12)</f>
        <v>0.5002278809951437</v>
      </c>
      <c r="E37" s="10"/>
    </row>
    <row r="38" spans="1:5" x14ac:dyDescent="0.25">
      <c r="A38" s="28">
        <f t="shared" ca="1" si="0"/>
        <v>33</v>
      </c>
      <c r="B38" s="11">
        <f ca="1">NPV('Lvl FCR Feeder'!$L$9,OFFSET('Lvl FCR Feeder'!$L$17,A38,0,1,1):'Lvl FCR Feeder'!L$52)</f>
        <v>8352.8105566711129</v>
      </c>
      <c r="C38" s="11">
        <f ca="1">-PMT('Lvl FCR Feeder'!$L$9,'Lvl FCR Feeder'!$H$12-A38,B38)</f>
        <v>4658.3254311466544</v>
      </c>
      <c r="D38" s="16">
        <f ca="1">C38/('Lvl FCR Feeder'!$D$12*('Lvl FCR Feeder'!$H$12-A38)/'Lvl FCR Feeder'!$H$12)</f>
        <v>0.81520695045066449</v>
      </c>
      <c r="E38" s="10"/>
    </row>
    <row r="39" spans="1:5" x14ac:dyDescent="0.25">
      <c r="A39" s="28">
        <f t="shared" ca="1" si="0"/>
        <v>34</v>
      </c>
      <c r="B39" s="11">
        <f ca="1">NPV('Lvl FCR Feeder'!$L$9,OFFSET('Lvl FCR Feeder'!$L$17,A39,0,1,1):'Lvl FCR Feeder'!L$52)</f>
        <v>5572.2671953795016</v>
      </c>
      <c r="C39" s="11">
        <f ca="1">-PMT('Lvl FCR Feeder'!$L$9,'Lvl FCR Feeder'!$H$12-A39,B39)</f>
        <v>5995.759502228344</v>
      </c>
      <c r="D39" s="16">
        <f ca="1">C39/('Lvl FCR Feeder'!$D$12*('Lvl FCR Feeder'!$H$12-A39)/'Lvl FCR Feeder'!$H$12)</f>
        <v>2.0985158257799204</v>
      </c>
      <c r="E39" s="10"/>
    </row>
    <row r="40" spans="1:5" x14ac:dyDescent="0.25">
      <c r="A40" s="28">
        <f t="shared" ca="1" si="0"/>
        <v>35</v>
      </c>
      <c r="B40" s="11"/>
      <c r="C40" s="11"/>
      <c r="D40" s="16"/>
      <c r="E40" s="10"/>
    </row>
    <row r="41" spans="1:5" ht="13.8" thickBot="1" x14ac:dyDescent="0.3">
      <c r="B41" s="11"/>
      <c r="C41" s="11"/>
      <c r="D41" s="12"/>
    </row>
  </sheetData>
  <mergeCells count="2">
    <mergeCell ref="A1:D1"/>
    <mergeCell ref="A2:D2"/>
  </mergeCells>
  <printOptions horizontalCentered="1"/>
  <pageMargins left="0.25" right="0.25" top="0.75" bottom="0.75" header="0.3" footer="0.3"/>
  <pageSetup scale="86" orientation="landscape" r:id="rId1"/>
  <headerFooter alignWithMargins="0">
    <oddFooter>&amp;L&amp;"Arial,Regular"&amp;8&amp;F&amp;C&amp;A&amp;R&amp;"Arial,Regular"2017 GRC Compliance Filing
Docket No. UE-170033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workbookViewId="0">
      <pane xSplit="3" ySplit="4" topLeftCell="D5" activePane="bottomRight" state="frozen"/>
      <selection activeCell="B7" sqref="B7"/>
      <selection pane="topRight" activeCell="B7" sqref="B7"/>
      <selection pane="bottomLeft" activeCell="B7" sqref="B7"/>
      <selection pane="bottomRight" activeCell="A2" sqref="A2:I2"/>
    </sheetView>
  </sheetViews>
  <sheetFormatPr defaultColWidth="9.109375" defaultRowHeight="13.2" x14ac:dyDescent="0.25"/>
  <cols>
    <col min="1" max="1" width="9.109375" style="2"/>
    <col min="2" max="2" width="13.33203125" style="2" customWidth="1"/>
    <col min="3" max="3" width="10.109375" style="2" bestFit="1" customWidth="1"/>
    <col min="4" max="4" width="10.6640625" style="2" bestFit="1" customWidth="1"/>
    <col min="5" max="5" width="9.109375" style="2"/>
    <col min="6" max="6" width="22.21875" style="2" bestFit="1" customWidth="1"/>
    <col min="7" max="7" width="11.109375" style="2" bestFit="1" customWidth="1"/>
    <col min="8" max="8" width="10.5546875" style="2" customWidth="1"/>
    <col min="9" max="9" width="11.21875" style="2" bestFit="1" customWidth="1"/>
    <col min="10" max="16384" width="9.109375" style="2"/>
  </cols>
  <sheetData>
    <row r="1" spans="1:10" ht="15.6" x14ac:dyDescent="0.3">
      <c r="A1" s="227" t="s">
        <v>49</v>
      </c>
      <c r="B1" s="228"/>
      <c r="C1" s="228"/>
      <c r="D1" s="228"/>
      <c r="E1" s="228"/>
      <c r="F1" s="228"/>
      <c r="G1" s="228"/>
      <c r="H1" s="228"/>
      <c r="I1" s="228"/>
    </row>
    <row r="2" spans="1:10" x14ac:dyDescent="0.25">
      <c r="A2" s="224" t="str">
        <f ca="1">CONCATENATE("Docket No. UE-170033 + Weighted Cost of Capital = ",('Lvl FCR Sub Equip'!L9*100),"0% + 49 Year Sub Plant Life")</f>
        <v>Docket No. UE-170033 + Weighted Cost of Capital = 7.60% + 49 Year Sub Plant Life</v>
      </c>
      <c r="B2" s="224"/>
      <c r="C2" s="224"/>
      <c r="D2" s="224"/>
      <c r="E2" s="224"/>
      <c r="F2" s="224"/>
      <c r="G2" s="224"/>
      <c r="H2" s="224"/>
      <c r="I2" s="224"/>
    </row>
    <row r="3" spans="1:10" ht="13.8" thickBot="1" x14ac:dyDescent="0.3"/>
    <row r="4" spans="1:10" ht="53.4" thickBot="1" x14ac:dyDescent="0.3">
      <c r="A4" s="20" t="s">
        <v>26</v>
      </c>
      <c r="B4" s="20" t="s">
        <v>10</v>
      </c>
      <c r="C4" s="20" t="s">
        <v>9</v>
      </c>
      <c r="D4" s="52" t="s">
        <v>8</v>
      </c>
      <c r="E4" s="18" t="s">
        <v>7</v>
      </c>
      <c r="F4" s="19" t="s">
        <v>6</v>
      </c>
      <c r="G4" s="19" t="s">
        <v>5</v>
      </c>
      <c r="H4" s="18" t="s">
        <v>4</v>
      </c>
      <c r="I4" s="54" t="s">
        <v>39</v>
      </c>
    </row>
    <row r="5" spans="1:10" ht="13.8" thickBot="1" x14ac:dyDescent="0.3">
      <c r="A5" s="28">
        <v>0</v>
      </c>
      <c r="B5" s="11">
        <f ca="1">NPV('Lvl FCR Sub Equip'!$L$9,OFFSET('Lvl FCR Sub Equip'!$L$17,A5,0,1,1):'Lvl FCR Sub Equip'!L66)</f>
        <v>107520.96200038529</v>
      </c>
      <c r="C5" s="11">
        <f ca="1">-PMT('Lvl FCR Sub Equip'!$L$9,'Lvl FCR Sub Equip'!$H$12-A5,B5)</f>
        <v>8403.6896762894321</v>
      </c>
      <c r="D5" s="53">
        <f ca="1">C5/'Lvl FCR Sub Equip'!$D$12</f>
        <v>8.4036896762894317E-2</v>
      </c>
      <c r="E5" s="15">
        <f ca="1">'Lvl FCR Sub Equip'!B17</f>
        <v>100000</v>
      </c>
      <c r="F5" s="14">
        <f t="shared" ref="F5:F38" ca="1" si="0">$C$5/E5</f>
        <v>8.4036896762894317E-2</v>
      </c>
      <c r="G5" s="13">
        <f ca="1">NPV('Lvl FCR Sub Equip'!$L$9,'Lvl FCR Sub Equip'!L17:L26)</f>
        <v>68706.326021917455</v>
      </c>
      <c r="H5" s="13">
        <f ca="1">-PMT('Lvl FCR Sub Equip'!$L$9,10,G5)</f>
        <v>10055.297513164314</v>
      </c>
      <c r="I5" s="55">
        <f t="shared" ref="I5:I38" ca="1" si="1">H5/E5</f>
        <v>0.10055297513164314</v>
      </c>
      <c r="J5" s="10"/>
    </row>
    <row r="6" spans="1:10" x14ac:dyDescent="0.25">
      <c r="A6" s="28">
        <v>1</v>
      </c>
      <c r="B6" s="11"/>
      <c r="C6" s="11"/>
      <c r="D6" s="16"/>
      <c r="E6" s="15">
        <f ca="1">'Lvl FCR Sub Equip'!B18</f>
        <v>97959.183673469393</v>
      </c>
      <c r="F6" s="14">
        <f t="shared" ca="1" si="0"/>
        <v>8.5787665445454617E-2</v>
      </c>
      <c r="G6" s="13">
        <f ca="1">NPV('Lvl FCR Sub Equip'!$L$9,'Lvl FCR Sub Equip'!L18:L27)</f>
        <v>66924.373124097183</v>
      </c>
      <c r="H6" s="13">
        <f ca="1">-PMT('Lvl FCR Sub Equip'!$L$9,10,G6)</f>
        <v>9794.5054205073411</v>
      </c>
      <c r="I6" s="55">
        <f t="shared" ca="1" si="1"/>
        <v>9.9985576167679099E-2</v>
      </c>
      <c r="J6" s="10"/>
    </row>
    <row r="7" spans="1:10" x14ac:dyDescent="0.25">
      <c r="A7" s="28">
        <f t="shared" ref="A7:A54" si="2">A6+1</f>
        <v>2</v>
      </c>
      <c r="B7" s="11"/>
      <c r="C7" s="11"/>
      <c r="D7" s="16"/>
      <c r="E7" s="15">
        <f ca="1">'Lvl FCR Sub Equip'!B19</f>
        <v>95918.367346938787</v>
      </c>
      <c r="F7" s="14">
        <f t="shared" ca="1" si="0"/>
        <v>8.7612934923017471E-2</v>
      </c>
      <c r="G7" s="13">
        <f ca="1">NPV('Lvl FCR Sub Equip'!$L$9,'Lvl FCR Sub Equip'!L19:L28)</f>
        <v>65285.347920280889</v>
      </c>
      <c r="H7" s="13">
        <f ca="1">-PMT('Lvl FCR Sub Equip'!$L$9,10,G7)</f>
        <v>9554.6310594377337</v>
      </c>
      <c r="I7" s="55">
        <f t="shared" ca="1" si="1"/>
        <v>9.9612111045201887E-2</v>
      </c>
      <c r="J7" s="10"/>
    </row>
    <row r="8" spans="1:10" x14ac:dyDescent="0.25">
      <c r="A8" s="28">
        <f t="shared" si="2"/>
        <v>3</v>
      </c>
      <c r="B8" s="11"/>
      <c r="C8" s="11"/>
      <c r="D8" s="16"/>
      <c r="E8" s="15">
        <f ca="1">'Lvl FCR Sub Equip'!B20</f>
        <v>93877.55102040818</v>
      </c>
      <c r="F8" s="14">
        <f t="shared" ca="1" si="0"/>
        <v>8.9517563943083064E-2</v>
      </c>
      <c r="G8" s="13">
        <f ca="1">NPV('Lvl FCR Sub Equip'!$L$9,'Lvl FCR Sub Equip'!L20:L29)</f>
        <v>63670.231626259687</v>
      </c>
      <c r="H8" s="13">
        <f ca="1">-PMT('Lvl FCR Sub Equip'!$L$9,10,G8)</f>
        <v>9318.2558114065432</v>
      </c>
      <c r="I8" s="55">
        <f t="shared" ca="1" si="1"/>
        <v>9.9259681469330549E-2</v>
      </c>
      <c r="J8" s="10"/>
    </row>
    <row r="9" spans="1:10" x14ac:dyDescent="0.25">
      <c r="A9" s="28">
        <f t="shared" si="2"/>
        <v>4</v>
      </c>
      <c r="B9" s="11"/>
      <c r="C9" s="11"/>
      <c r="D9" s="16"/>
      <c r="E9" s="15">
        <f ca="1">'Lvl FCR Sub Equip'!B21</f>
        <v>91836.734693877574</v>
      </c>
      <c r="F9" s="14">
        <f t="shared" ca="1" si="0"/>
        <v>9.1506843141818242E-2</v>
      </c>
      <c r="G9" s="13">
        <f ca="1">NPV('Lvl FCR Sub Equip'!$L$9,'Lvl FCR Sub Equip'!L21:L30)</f>
        <v>62071.268277839496</v>
      </c>
      <c r="H9" s="13">
        <f ca="1">-PMT('Lvl FCR Sub Equip'!$L$9,10,G9)</f>
        <v>9084.24457675136</v>
      </c>
      <c r="I9" s="55">
        <f t="shared" ca="1" si="1"/>
        <v>9.8917329835737006E-2</v>
      </c>
      <c r="J9" s="10"/>
    </row>
    <row r="10" spans="1:10" x14ac:dyDescent="0.25">
      <c r="A10" s="28">
        <f t="shared" si="2"/>
        <v>5</v>
      </c>
      <c r="B10" s="11"/>
      <c r="C10" s="11"/>
      <c r="D10" s="16"/>
      <c r="E10" s="15">
        <f ca="1">'Lvl FCR Sub Equip'!B22</f>
        <v>89795.918367346967</v>
      </c>
      <c r="F10" s="14">
        <f t="shared" ca="1" si="0"/>
        <v>9.3586544122314097E-2</v>
      </c>
      <c r="G10" s="13">
        <f ca="1">NPV('Lvl FCR Sub Equip'!$L$9,'Lvl FCR Sub Equip'!L22:L31)</f>
        <v>60480.112457547417</v>
      </c>
      <c r="H10" s="13">
        <f ca="1">-PMT('Lvl FCR Sub Equip'!$L$9,10,G10)</f>
        <v>8851.3759882354207</v>
      </c>
      <c r="I10" s="55">
        <f t="shared" ca="1" si="1"/>
        <v>9.8572141687167159E-2</v>
      </c>
      <c r="J10" s="10"/>
    </row>
    <row r="11" spans="1:10" x14ac:dyDescent="0.25">
      <c r="A11" s="28">
        <f t="shared" si="2"/>
        <v>6</v>
      </c>
      <c r="B11" s="11"/>
      <c r="C11" s="11"/>
      <c r="D11" s="16"/>
      <c r="E11" s="15">
        <f ca="1">'Lvl FCR Sub Equip'!B23</f>
        <v>87755.10204081636</v>
      </c>
      <c r="F11" s="14">
        <f t="shared" ca="1" si="0"/>
        <v>9.5762975380972559E-2</v>
      </c>
      <c r="G11" s="13">
        <f ca="1">NPV('Lvl FCR Sub Equip'!$L$9,'Lvl FCR Sub Equip'!L23:L32)</f>
        <v>58892.783931312304</v>
      </c>
      <c r="H11" s="13">
        <f ca="1">-PMT('Lvl FCR Sub Equip'!$L$9,10,G11)</f>
        <v>8619.0675312625499</v>
      </c>
      <c r="I11" s="55">
        <f t="shared" ca="1" si="1"/>
        <v>9.8217281170201107E-2</v>
      </c>
      <c r="J11" s="10"/>
    </row>
    <row r="12" spans="1:10" x14ac:dyDescent="0.25">
      <c r="A12" s="28">
        <f t="shared" si="2"/>
        <v>7</v>
      </c>
      <c r="B12" s="11"/>
      <c r="C12" s="11"/>
      <c r="D12" s="16"/>
      <c r="E12" s="15">
        <f ca="1">'Lvl FCR Sub Equip'!B24</f>
        <v>85714.285714285754</v>
      </c>
      <c r="F12" s="14">
        <f t="shared" ca="1" si="0"/>
        <v>9.8043046223376659E-2</v>
      </c>
      <c r="G12" s="13">
        <f ca="1">NPV('Lvl FCR Sub Equip'!$L$9,'Lvl FCR Sub Equip'!L24:L33)</f>
        <v>57301.915140411627</v>
      </c>
      <c r="H12" s="13">
        <f ca="1">-PMT('Lvl FCR Sub Equip'!$L$9,10,G12)</f>
        <v>8386.2409500273479</v>
      </c>
      <c r="I12" s="55">
        <f t="shared" ca="1" si="1"/>
        <v>9.7839477750319009E-2</v>
      </c>
      <c r="J12" s="10"/>
    </row>
    <row r="13" spans="1:10" x14ac:dyDescent="0.25">
      <c r="A13" s="28">
        <f t="shared" si="2"/>
        <v>8</v>
      </c>
      <c r="B13" s="11"/>
      <c r="C13" s="11"/>
      <c r="D13" s="16"/>
      <c r="E13" s="15">
        <f ca="1">'Lvl FCR Sub Equip'!B25</f>
        <v>83673.469387755147</v>
      </c>
      <c r="F13" s="14">
        <f t="shared" ca="1" si="0"/>
        <v>0.10043434003370291</v>
      </c>
      <c r="G13" s="13">
        <f ca="1">NPV('Lvl FCR Sub Equip'!$L$9,'Lvl FCR Sub Equip'!L25:L34)</f>
        <v>55699.578591659978</v>
      </c>
      <c r="H13" s="13">
        <f ca="1">-PMT('Lvl FCR Sub Equip'!$L$9,10,G13)</f>
        <v>8151.7360412832095</v>
      </c>
      <c r="I13" s="55">
        <f t="shared" ca="1" si="1"/>
        <v>9.7423186834848061E-2</v>
      </c>
      <c r="J13" s="10"/>
    </row>
    <row r="14" spans="1:10" x14ac:dyDescent="0.25">
      <c r="A14" s="28">
        <f t="shared" si="2"/>
        <v>9</v>
      </c>
      <c r="B14" s="11"/>
      <c r="C14" s="11"/>
      <c r="D14" s="16"/>
      <c r="E14" s="15">
        <f ca="1">'Lvl FCR Sub Equip'!B26</f>
        <v>81632.653061224541</v>
      </c>
      <c r="F14" s="14">
        <f t="shared" ca="1" si="0"/>
        <v>0.10294519853454548</v>
      </c>
      <c r="G14" s="13">
        <f ca="1">NPV('Lvl FCR Sub Equip'!$L$9,'Lvl FCR Sub Equip'!L26:L35)</f>
        <v>54097.242042908329</v>
      </c>
      <c r="H14" s="13">
        <f ca="1">-PMT('Lvl FCR Sub Equip'!$L$9,10,G14)</f>
        <v>7917.2311325390701</v>
      </c>
      <c r="I14" s="55">
        <f t="shared" ca="1" si="1"/>
        <v>9.6986081373603553E-2</v>
      </c>
      <c r="J14" s="10"/>
    </row>
    <row r="15" spans="1:10" x14ac:dyDescent="0.25">
      <c r="A15" s="28">
        <f t="shared" si="2"/>
        <v>10</v>
      </c>
      <c r="B15" s="11"/>
      <c r="C15" s="11"/>
      <c r="D15" s="16"/>
      <c r="E15" s="15">
        <f ca="1">'Lvl FCR Sub Equip'!B27</f>
        <v>79591.836734693934</v>
      </c>
      <c r="F15" s="14">
        <f t="shared" ca="1" si="0"/>
        <v>0.10558481900979022</v>
      </c>
      <c r="G15" s="13">
        <f ca="1">NPV('Lvl FCR Sub Equip'!$L$9,'Lvl FCR Sub Equip'!L27:L36)</f>
        <v>52494.905494156665</v>
      </c>
      <c r="H15" s="13">
        <f ca="1">-PMT('Lvl FCR Sub Equip'!$L$9,10,G15)</f>
        <v>7682.7262237949299</v>
      </c>
      <c r="I15" s="55">
        <f t="shared" ca="1" si="1"/>
        <v>9.6526560247679818E-2</v>
      </c>
      <c r="J15" s="10"/>
    </row>
    <row r="16" spans="1:10" x14ac:dyDescent="0.25">
      <c r="A16" s="28">
        <f t="shared" si="2"/>
        <v>11</v>
      </c>
      <c r="B16" s="11"/>
      <c r="C16" s="11"/>
      <c r="D16" s="16"/>
      <c r="E16" s="15">
        <f ca="1">'Lvl FCR Sub Equip'!B28</f>
        <v>77551.020408163327</v>
      </c>
      <c r="F16" s="14">
        <f t="shared" ca="1" si="0"/>
        <v>0.10836336687846891</v>
      </c>
      <c r="G16" s="13">
        <f ca="1">NPV('Lvl FCR Sub Equip'!$L$9,'Lvl FCR Sub Equip'!L28:L37)</f>
        <v>50959.859832801449</v>
      </c>
      <c r="H16" s="13">
        <f ca="1">-PMT('Lvl FCR Sub Equip'!$L$9,10,G16)</f>
        <v>7458.0694605109375</v>
      </c>
      <c r="I16" s="55">
        <f t="shared" ca="1" si="1"/>
        <v>9.6169843043430431E-2</v>
      </c>
      <c r="J16" s="10"/>
    </row>
    <row r="17" spans="1:10" x14ac:dyDescent="0.25">
      <c r="A17" s="28">
        <f t="shared" si="2"/>
        <v>12</v>
      </c>
      <c r="B17" s="11"/>
      <c r="C17" s="11"/>
      <c r="D17" s="16"/>
      <c r="E17" s="15">
        <f ca="1">'Lvl FCR Sub Equip'!B29</f>
        <v>75510.204081632721</v>
      </c>
      <c r="F17" s="14">
        <f t="shared" ca="1" si="0"/>
        <v>0.11129210652383292</v>
      </c>
      <c r="G17" s="13">
        <f ca="1">NPV('Lvl FCR Sub Equip'!$L$9,'Lvl FCR Sub Equip'!L29:L38)</f>
        <v>49496.553509739577</v>
      </c>
      <c r="H17" s="13">
        <f ca="1">-PMT('Lvl FCR Sub Equip'!$L$9,10,G17)</f>
        <v>7243.9118816791442</v>
      </c>
      <c r="I17" s="55">
        <f t="shared" ca="1" si="1"/>
        <v>9.5932887081696686E-2</v>
      </c>
      <c r="J17" s="10"/>
    </row>
    <row r="18" spans="1:10" x14ac:dyDescent="0.25">
      <c r="A18" s="28">
        <f t="shared" si="2"/>
        <v>13</v>
      </c>
      <c r="B18" s="11"/>
      <c r="C18" s="11"/>
      <c r="D18" s="16"/>
      <c r="E18" s="15">
        <f ca="1">'Lvl FCR Sub Equip'!B30</f>
        <v>73469.387755102114</v>
      </c>
      <c r="F18" s="14">
        <f t="shared" ca="1" si="0"/>
        <v>0.11438355392727272</v>
      </c>
      <c r="G18" s="13">
        <f ca="1">NPV('Lvl FCR Sub Equip'!$L$9,'Lvl FCR Sub Equip'!L30:L39)</f>
        <v>48085.229634358446</v>
      </c>
      <c r="H18" s="13">
        <f ca="1">-PMT('Lvl FCR Sub Equip'!$L$9,10,G18)</f>
        <v>7037.3620299251397</v>
      </c>
      <c r="I18" s="55">
        <f t="shared" ca="1" si="1"/>
        <v>9.5786316518425424E-2</v>
      </c>
      <c r="J18" s="10"/>
    </row>
    <row r="19" spans="1:10" x14ac:dyDescent="0.25">
      <c r="A19" s="28">
        <f t="shared" si="2"/>
        <v>14</v>
      </c>
      <c r="B19" s="11"/>
      <c r="C19" s="11"/>
      <c r="D19" s="16"/>
      <c r="E19" s="15">
        <f ca="1">'Lvl FCR Sub Equip'!B31</f>
        <v>71428.571428571508</v>
      </c>
      <c r="F19" s="14">
        <f t="shared" ca="1" si="0"/>
        <v>0.11765165546805192</v>
      </c>
      <c r="G19" s="13">
        <f ca="1">NPV('Lvl FCR Sub Equip'!$L$9,'Lvl FCR Sub Equip'!L31:L40)</f>
        <v>46729.838872681823</v>
      </c>
      <c r="H19" s="13">
        <f ca="1">-PMT('Lvl FCR Sub Equip'!$L$9,10,G19)</f>
        <v>6838.9980925068421</v>
      </c>
      <c r="I19" s="55">
        <f t="shared" ca="1" si="1"/>
        <v>9.5745973295095682E-2</v>
      </c>
      <c r="J19" s="10"/>
    </row>
    <row r="20" spans="1:10" x14ac:dyDescent="0.25">
      <c r="A20" s="28">
        <f t="shared" si="2"/>
        <v>15</v>
      </c>
      <c r="B20" s="11"/>
      <c r="C20" s="11"/>
      <c r="D20" s="16"/>
      <c r="E20" s="15">
        <f ca="1">'Lvl FCR Sub Equip'!B32</f>
        <v>69387.755102040901</v>
      </c>
      <c r="F20" s="14">
        <f t="shared" ca="1" si="0"/>
        <v>0.12111199827593579</v>
      </c>
      <c r="G20" s="13">
        <f ca="1">NPV('Lvl FCR Sub Equip'!$L$9,'Lvl FCR Sub Equip'!L32:L41)</f>
        <v>45434.632141351227</v>
      </c>
      <c r="H20" s="13">
        <f ca="1">-PMT('Lvl FCR Sub Equip'!$L$9,10,G20)</f>
        <v>6649.44219891376</v>
      </c>
      <c r="I20" s="55">
        <f t="shared" ca="1" si="1"/>
        <v>9.5830196396109957E-2</v>
      </c>
      <c r="J20" s="10"/>
    </row>
    <row r="21" spans="1:10" x14ac:dyDescent="0.25">
      <c r="A21" s="28">
        <f t="shared" si="2"/>
        <v>16</v>
      </c>
      <c r="B21" s="11"/>
      <c r="C21" s="11"/>
      <c r="D21" s="16"/>
      <c r="E21" s="15">
        <f ca="1">'Lvl FCR Sub Equip'!B33</f>
        <v>67346.938775510294</v>
      </c>
      <c r="F21" s="14">
        <f t="shared" ca="1" si="0"/>
        <v>0.124782058829752</v>
      </c>
      <c r="G21" s="13">
        <f ca="1">NPV('Lvl FCR Sub Equip'!$L$9,'Lvl FCR Sub Equip'!L33:L42)</f>
        <v>44204.183426672971</v>
      </c>
      <c r="H21" s="13">
        <f ca="1">-PMT('Lvl FCR Sub Equip'!$L$9,10,G21)</f>
        <v>6469.3637604766109</v>
      </c>
      <c r="I21" s="55">
        <f t="shared" ca="1" si="1"/>
        <v>9.6060249776773785E-2</v>
      </c>
      <c r="J21" s="10"/>
    </row>
    <row r="22" spans="1:10" x14ac:dyDescent="0.25">
      <c r="A22" s="28">
        <f t="shared" si="2"/>
        <v>17</v>
      </c>
      <c r="B22" s="11"/>
      <c r="C22" s="11"/>
      <c r="D22" s="16"/>
      <c r="E22" s="15">
        <f ca="1">'Lvl FCR Sub Equip'!B34</f>
        <v>65306.12244897968</v>
      </c>
      <c r="F22" s="14">
        <f t="shared" ca="1" si="0"/>
        <v>0.12868149816818175</v>
      </c>
      <c r="G22" s="13">
        <f ca="1">NPV('Lvl FCR Sub Equip'!$L$9,'Lvl FCR Sub Equip'!L34:L43)</f>
        <v>43043.414337912625</v>
      </c>
      <c r="H22" s="13">
        <f ca="1">-PMT('Lvl FCR Sub Equip'!$L$9,10,G22)</f>
        <v>6299.4830637872474</v>
      </c>
      <c r="I22" s="55">
        <f t="shared" ca="1" si="1"/>
        <v>9.6460834414242094E-2</v>
      </c>
      <c r="J22" s="10"/>
    </row>
    <row r="23" spans="1:10" x14ac:dyDescent="0.25">
      <c r="A23" s="28">
        <f t="shared" si="2"/>
        <v>18</v>
      </c>
      <c r="B23" s="11"/>
      <c r="C23" s="11"/>
      <c r="D23" s="16"/>
      <c r="E23" s="15">
        <f ca="1">'Lvl FCR Sub Equip'!B35</f>
        <v>63265.306122449067</v>
      </c>
      <c r="F23" s="14">
        <f t="shared" ca="1" si="0"/>
        <v>0.13283251423812309</v>
      </c>
      <c r="G23" s="13">
        <f ca="1">NPV('Lvl FCR Sub Equip'!$L$9,'Lvl FCR Sub Equip'!L35:L44)</f>
        <v>41957.620526639963</v>
      </c>
      <c r="H23" s="13">
        <f ca="1">-PMT('Lvl FCR Sub Equip'!$L$9,10,G23)</f>
        <v>6140.5751372185005</v>
      </c>
      <c r="I23" s="55">
        <f t="shared" ca="1" si="1"/>
        <v>9.7060703781840674E-2</v>
      </c>
      <c r="J23" s="10"/>
    </row>
    <row r="24" spans="1:10" x14ac:dyDescent="0.25">
      <c r="A24" s="28">
        <f t="shared" si="2"/>
        <v>19</v>
      </c>
      <c r="B24" s="11"/>
      <c r="C24" s="11"/>
      <c r="D24" s="16"/>
      <c r="E24" s="15">
        <f ca="1">'Lvl FCR Sub Equip'!B36</f>
        <v>61224.489795918453</v>
      </c>
      <c r="F24" s="14">
        <f t="shared" ca="1" si="0"/>
        <v>0.1372602647127272</v>
      </c>
      <c r="G24" s="13">
        <f ca="1">NPV('Lvl FCR Sub Equip'!$L$9,'Lvl FCR Sub Equip'!L36:L45)</f>
        <v>40952.500113944065</v>
      </c>
      <c r="H24" s="13">
        <f ca="1">-PMT('Lvl FCR Sub Equip'!$L$9,10,G24)</f>
        <v>5993.4739112995421</v>
      </c>
      <c r="I24" s="55">
        <f t="shared" ca="1" si="1"/>
        <v>9.7893407217892386E-2</v>
      </c>
      <c r="J24" s="10"/>
    </row>
    <row r="25" spans="1:10" x14ac:dyDescent="0.25">
      <c r="A25" s="28">
        <f t="shared" si="2"/>
        <v>20</v>
      </c>
      <c r="B25" s="11"/>
      <c r="C25" s="11"/>
      <c r="D25" s="16"/>
      <c r="E25" s="15">
        <f ca="1">'Lvl FCR Sub Equip'!B37</f>
        <v>59183.673469387839</v>
      </c>
      <c r="F25" s="14">
        <f t="shared" ca="1" si="0"/>
        <v>0.14199337728902814</v>
      </c>
      <c r="G25" s="13">
        <f ca="1">NPV('Lvl FCR Sub Equip'!$L$9,'Lvl FCR Sub Equip'!L37:L46)</f>
        <v>40034.184278116714</v>
      </c>
      <c r="H25" s="13">
        <f ca="1">-PMT('Lvl FCR Sub Equip'!$L$9,10,G25)</f>
        <v>5859.0766952797458</v>
      </c>
      <c r="I25" s="55">
        <f t="shared" ca="1" si="1"/>
        <v>9.8998192437485213E-2</v>
      </c>
      <c r="J25" s="10"/>
    </row>
    <row r="26" spans="1:10" x14ac:dyDescent="0.25">
      <c r="A26" s="28">
        <f t="shared" si="2"/>
        <v>21</v>
      </c>
      <c r="B26" s="11"/>
      <c r="C26" s="11"/>
      <c r="D26" s="16"/>
      <c r="E26" s="15">
        <f ca="1">'Lvl FCR Sub Equip'!B38</f>
        <v>57142.857142857225</v>
      </c>
      <c r="F26" s="14">
        <f t="shared" ca="1" si="0"/>
        <v>0.14706456933506484</v>
      </c>
      <c r="G26" s="13">
        <f ca="1">NPV('Lvl FCR Sub Equip'!$L$9,'Lvl FCR Sub Equip'!L38:L47)</f>
        <v>39069.285983370559</v>
      </c>
      <c r="H26" s="13">
        <f ca="1">-PMT('Lvl FCR Sub Equip'!$L$9,10,G26)</f>
        <v>5717.8620504954724</v>
      </c>
      <c r="I26" s="55">
        <f t="shared" ca="1" si="1"/>
        <v>0.10006258588367062</v>
      </c>
      <c r="J26" s="10"/>
    </row>
    <row r="27" spans="1:10" x14ac:dyDescent="0.25">
      <c r="A27" s="28">
        <f t="shared" si="2"/>
        <v>22</v>
      </c>
      <c r="B27" s="11"/>
      <c r="C27" s="11"/>
      <c r="D27" s="16"/>
      <c r="E27" s="15">
        <f ca="1">'Lvl FCR Sub Equip'!B39</f>
        <v>55102.040816326611</v>
      </c>
      <c r="F27" s="14">
        <f t="shared" ca="1" si="0"/>
        <v>0.15251140523636356</v>
      </c>
      <c r="G27" s="13">
        <f ca="1">NPV('Lvl FCR Sub Equip'!$L$9,'Lvl FCR Sub Equip'!L39:L48)</f>
        <v>38055.649717757769</v>
      </c>
      <c r="H27" s="13">
        <f ca="1">-PMT('Lvl FCR Sub Equip'!$L$9,10,G27)</f>
        <v>5569.5145137982254</v>
      </c>
      <c r="I27" s="55">
        <f t="shared" ca="1" si="1"/>
        <v>0.10107637450967134</v>
      </c>
      <c r="J27" s="10"/>
    </row>
    <row r="28" spans="1:10" x14ac:dyDescent="0.25">
      <c r="A28" s="28">
        <f t="shared" si="2"/>
        <v>23</v>
      </c>
      <c r="B28" s="11"/>
      <c r="C28" s="11"/>
      <c r="D28" s="16"/>
      <c r="E28" s="15">
        <f ca="1">'Lvl FCR Sub Equip'!B40</f>
        <v>53061.224489795997</v>
      </c>
      <c r="F28" s="14">
        <f t="shared" ca="1" si="0"/>
        <v>0.15837722851468522</v>
      </c>
      <c r="G28" s="13">
        <f ca="1">NPV('Lvl FCR Sub Equip'!$L$9,'Lvl FCR Sub Equip'!L40:L49)</f>
        <v>37042.013452144973</v>
      </c>
      <c r="H28" s="13">
        <f ca="1">-PMT('Lvl FCR Sub Equip'!$L$9,10,G28)</f>
        <v>5421.1669771009765</v>
      </c>
      <c r="I28" s="55">
        <f t="shared" ca="1" si="1"/>
        <v>0.10216814687613364</v>
      </c>
      <c r="J28" s="10"/>
    </row>
    <row r="29" spans="1:10" x14ac:dyDescent="0.25">
      <c r="A29" s="28">
        <f t="shared" si="2"/>
        <v>24</v>
      </c>
      <c r="B29" s="11"/>
      <c r="C29" s="11"/>
      <c r="D29" s="16"/>
      <c r="E29" s="15">
        <f ca="1">'Lvl FCR Sub Equip'!B41</f>
        <v>51020.408163265383</v>
      </c>
      <c r="F29" s="14">
        <f t="shared" ca="1" si="0"/>
        <v>0.16471231765527261</v>
      </c>
      <c r="G29" s="13">
        <f ca="1">NPV('Lvl FCR Sub Equip'!$L$9,'Lvl FCR Sub Equip'!L41:L50)</f>
        <v>36028.377186532183</v>
      </c>
      <c r="H29" s="13">
        <f ca="1">-PMT('Lvl FCR Sub Equip'!$L$9,10,G29)</f>
        <v>5272.8194404037295</v>
      </c>
      <c r="I29" s="55">
        <f t="shared" ca="1" si="1"/>
        <v>0.10334726103191294</v>
      </c>
      <c r="J29" s="10"/>
    </row>
    <row r="30" spans="1:10" x14ac:dyDescent="0.25">
      <c r="A30" s="28">
        <f t="shared" si="2"/>
        <v>25</v>
      </c>
      <c r="B30" s="11"/>
      <c r="C30" s="11"/>
      <c r="D30" s="16"/>
      <c r="E30" s="15">
        <f ca="1">'Lvl FCR Sub Equip'!B42</f>
        <v>48979.591836734769</v>
      </c>
      <c r="F30" s="14">
        <f t="shared" ca="1" si="0"/>
        <v>0.17157533089090898</v>
      </c>
      <c r="G30" s="13">
        <f ca="1">NPV('Lvl FCR Sub Equip'!$L$9,'Lvl FCR Sub Equip'!L42:L51)</f>
        <v>35014.740920919372</v>
      </c>
      <c r="H30" s="13">
        <f ca="1">-PMT('Lvl FCR Sub Equip'!$L$9,10,G30)</f>
        <v>5124.4719037064788</v>
      </c>
      <c r="I30" s="55">
        <f t="shared" ca="1" si="1"/>
        <v>0.10462463470067378</v>
      </c>
      <c r="J30" s="10"/>
    </row>
    <row r="31" spans="1:10" x14ac:dyDescent="0.25">
      <c r="A31" s="28">
        <f t="shared" si="2"/>
        <v>26</v>
      </c>
      <c r="B31" s="11"/>
      <c r="C31" s="11"/>
      <c r="D31" s="16"/>
      <c r="E31" s="15">
        <f ca="1">'Lvl FCR Sub Equip'!B43</f>
        <v>46938.775510204156</v>
      </c>
      <c r="F31" s="14">
        <f t="shared" ca="1" si="0"/>
        <v>0.17903512788616588</v>
      </c>
      <c r="G31" s="13">
        <f ca="1">NPV('Lvl FCR Sub Equip'!$L$9,'Lvl FCR Sub Equip'!L43:L52)</f>
        <v>34001.104655306575</v>
      </c>
      <c r="H31" s="13">
        <f ca="1">-PMT('Lvl FCR Sub Equip'!$L$9,10,G31)</f>
        <v>4976.1243670092308</v>
      </c>
      <c r="I31" s="55">
        <f t="shared" ca="1" si="1"/>
        <v>0.10601308434063127</v>
      </c>
      <c r="J31" s="10"/>
    </row>
    <row r="32" spans="1:10" x14ac:dyDescent="0.25">
      <c r="A32" s="28">
        <f t="shared" si="2"/>
        <v>27</v>
      </c>
      <c r="B32" s="11"/>
      <c r="C32" s="11"/>
      <c r="D32" s="16"/>
      <c r="E32" s="15">
        <f ca="1">'Lvl FCR Sub Equip'!B44</f>
        <v>44897.959183673542</v>
      </c>
      <c r="F32" s="14">
        <f t="shared" ca="1" si="0"/>
        <v>0.18717308824462797</v>
      </c>
      <c r="G32" s="13">
        <f ca="1">NPV('Lvl FCR Sub Equip'!$L$9,'Lvl FCR Sub Equip'!L44:L53)</f>
        <v>32987.468389693786</v>
      </c>
      <c r="H32" s="13">
        <f ca="1">-PMT('Lvl FCR Sub Equip'!$L$9,10,G32)</f>
        <v>4827.7768303119828</v>
      </c>
      <c r="I32" s="55">
        <f t="shared" ca="1" si="1"/>
        <v>0.10752775667513036</v>
      </c>
      <c r="J32" s="10"/>
    </row>
    <row r="33" spans="1:10" x14ac:dyDescent="0.25">
      <c r="A33" s="28">
        <f t="shared" si="2"/>
        <v>28</v>
      </c>
      <c r="B33" s="11"/>
      <c r="C33" s="11"/>
      <c r="D33" s="16"/>
      <c r="E33" s="15">
        <f ca="1">'Lvl FCR Sub Equip'!B45</f>
        <v>42857.142857142928</v>
      </c>
      <c r="F33" s="14">
        <f t="shared" ca="1" si="0"/>
        <v>0.1960860924467531</v>
      </c>
      <c r="G33" s="13">
        <f ca="1">NPV('Lvl FCR Sub Equip'!$L$9,'Lvl FCR Sub Equip'!L45:L54)</f>
        <v>31973.832124080986</v>
      </c>
      <c r="H33" s="13">
        <f ca="1">-PMT('Lvl FCR Sub Equip'!$L$9,10,G33)</f>
        <v>4679.429293614734</v>
      </c>
      <c r="I33" s="55">
        <f t="shared" ca="1" si="1"/>
        <v>0.10918668351767695</v>
      </c>
      <c r="J33" s="10"/>
    </row>
    <row r="34" spans="1:10" x14ac:dyDescent="0.25">
      <c r="A34" s="28">
        <f t="shared" si="2"/>
        <v>29</v>
      </c>
      <c r="B34" s="11"/>
      <c r="C34" s="11"/>
      <c r="D34" s="16"/>
      <c r="E34" s="15">
        <f ca="1">'Lvl FCR Sub Equip'!B46</f>
        <v>40816.326530612314</v>
      </c>
      <c r="F34" s="14">
        <f t="shared" ca="1" si="0"/>
        <v>0.20589039706909074</v>
      </c>
      <c r="G34" s="13">
        <f ca="1">NPV('Lvl FCR Sub Equip'!$L$9,'Lvl FCR Sub Equip'!L46:L55)</f>
        <v>30960.195858468189</v>
      </c>
      <c r="H34" s="13">
        <f ca="1">-PMT('Lvl FCR Sub Equip'!$L$9,10,G34)</f>
        <v>4531.081756917486</v>
      </c>
      <c r="I34" s="55">
        <f t="shared" ca="1" si="1"/>
        <v>0.11101150304447822</v>
      </c>
      <c r="J34" s="10"/>
    </row>
    <row r="35" spans="1:10" x14ac:dyDescent="0.25">
      <c r="A35" s="28">
        <f t="shared" si="2"/>
        <v>30</v>
      </c>
      <c r="B35" s="11"/>
      <c r="C35" s="11"/>
      <c r="D35" s="16"/>
      <c r="E35" s="15">
        <f ca="1">'Lvl FCR Sub Equip'!B47</f>
        <v>38775.5102040817</v>
      </c>
      <c r="F35" s="14">
        <f t="shared" ca="1" si="0"/>
        <v>0.2167267337569376</v>
      </c>
      <c r="G35" s="13">
        <f ca="1">NPV('Lvl FCR Sub Equip'!$L$9,'Lvl FCR Sub Equip'!L47:L56)</f>
        <v>29946.559592855392</v>
      </c>
      <c r="H35" s="13">
        <f ca="1">-PMT('Lvl FCR Sub Equip'!$L$9,10,G35)</f>
        <v>4382.7342202202371</v>
      </c>
      <c r="I35" s="55">
        <f t="shared" ca="1" si="1"/>
        <v>0.11302840883725855</v>
      </c>
      <c r="J35" s="10"/>
    </row>
    <row r="36" spans="1:10" x14ac:dyDescent="0.25">
      <c r="A36" s="28">
        <f t="shared" si="2"/>
        <v>31</v>
      </c>
      <c r="B36" s="11"/>
      <c r="C36" s="11"/>
      <c r="D36" s="16"/>
      <c r="E36" s="15">
        <f ca="1">'Lvl FCR Sub Equip'!B48</f>
        <v>36734.693877551086</v>
      </c>
      <c r="F36" s="14">
        <f t="shared" ca="1" si="0"/>
        <v>0.22876710785454524</v>
      </c>
      <c r="G36" s="13">
        <f ca="1">NPV('Lvl FCR Sub Equip'!$L$9,'Lvl FCR Sub Equip'!L48:L57)</f>
        <v>28932.923327242595</v>
      </c>
      <c r="H36" s="13">
        <f ca="1">-PMT('Lvl FCR Sub Equip'!$L$9,10,G36)</f>
        <v>4234.3866835229892</v>
      </c>
      <c r="I36" s="55">
        <f t="shared" ca="1" si="1"/>
        <v>0.11526941527368116</v>
      </c>
      <c r="J36" s="10"/>
    </row>
    <row r="37" spans="1:10" x14ac:dyDescent="0.25">
      <c r="A37" s="28">
        <f t="shared" si="2"/>
        <v>32</v>
      </c>
      <c r="B37" s="11"/>
      <c r="C37" s="11"/>
      <c r="D37" s="16"/>
      <c r="E37" s="15">
        <f ca="1">'Lvl FCR Sub Equip'!B49</f>
        <v>34693.877551020472</v>
      </c>
      <c r="F37" s="14">
        <f t="shared" ca="1" si="0"/>
        <v>0.24222399655187141</v>
      </c>
      <c r="G37" s="13">
        <f ca="1">NPV('Lvl FCR Sub Equip'!$L$9,'Lvl FCR Sub Equip'!L49:L58)</f>
        <v>27919.287061629802</v>
      </c>
      <c r="H37" s="13">
        <f ca="1">-PMT('Lvl FCR Sub Equip'!$L$9,10,G37)</f>
        <v>4086.0391468257408</v>
      </c>
      <c r="I37" s="55">
        <f t="shared" ca="1" si="1"/>
        <v>0.11777406952615349</v>
      </c>
      <c r="J37" s="10"/>
    </row>
    <row r="38" spans="1:10" x14ac:dyDescent="0.25">
      <c r="A38" s="28">
        <f t="shared" si="2"/>
        <v>33</v>
      </c>
      <c r="B38" s="11"/>
      <c r="C38" s="11"/>
      <c r="D38" s="16"/>
      <c r="E38" s="15">
        <f ca="1">'Lvl FCR Sub Equip'!B50</f>
        <v>32653.061224489858</v>
      </c>
      <c r="F38" s="14">
        <f t="shared" ca="1" si="0"/>
        <v>0.25736299633636339</v>
      </c>
      <c r="G38" s="13">
        <f ca="1">NPV('Lvl FCR Sub Equip'!$L$9,'Lvl FCR Sub Equip'!L50:L59)</f>
        <v>26905.650796016998</v>
      </c>
      <c r="H38" s="13">
        <f ca="1">-PMT('Lvl FCR Sub Equip'!$L$9,10,G38)</f>
        <v>3937.6916101284914</v>
      </c>
      <c r="I38" s="55">
        <f t="shared" ca="1" si="1"/>
        <v>0.12059180556018483</v>
      </c>
      <c r="J38" s="10"/>
    </row>
    <row r="39" spans="1:10" x14ac:dyDescent="0.25">
      <c r="A39" s="28">
        <f t="shared" si="2"/>
        <v>34</v>
      </c>
      <c r="B39" s="11"/>
      <c r="C39" s="11"/>
      <c r="D39" s="16"/>
      <c r="E39" s="15">
        <f ca="1">'Lvl FCR Sub Equip'!B51</f>
        <v>30612.244897959245</v>
      </c>
      <c r="F39" s="14">
        <f t="shared" ref="F39:F43" ca="1" si="3">$C$5/E39</f>
        <v>0.27452052942545424</v>
      </c>
      <c r="G39" s="13">
        <f ca="1">NPV('Lvl FCR Sub Equip'!$L$9,'Lvl FCR Sub Equip'!L51:L60)</f>
        <v>25892.014530404209</v>
      </c>
      <c r="H39" s="13">
        <f ca="1">-PMT('Lvl FCR Sub Equip'!$L$9,10,G39)</f>
        <v>3789.3440734312439</v>
      </c>
      <c r="I39" s="55">
        <f t="shared" ref="I39:I40" ca="1" si="4">H39/E39</f>
        <v>0.12378523973208705</v>
      </c>
      <c r="J39" s="10"/>
    </row>
    <row r="40" spans="1:10" x14ac:dyDescent="0.25">
      <c r="A40" s="28">
        <f t="shared" si="2"/>
        <v>35</v>
      </c>
      <c r="B40" s="11"/>
      <c r="C40" s="11"/>
      <c r="D40" s="16"/>
      <c r="E40" s="15">
        <f ca="1">'Lvl FCR Sub Equip'!B52</f>
        <v>28571.428571428631</v>
      </c>
      <c r="F40" s="14">
        <f t="shared" ca="1" si="3"/>
        <v>0.29412913867012952</v>
      </c>
      <c r="G40" s="13">
        <f ca="1">NPV('Lvl FCR Sub Equip'!$L$9,'Lvl FCR Sub Equip'!L52:L61)</f>
        <v>24878.378264791405</v>
      </c>
      <c r="H40" s="13">
        <f ca="1">-PMT('Lvl FCR Sub Equip'!$L$9,10,G40)</f>
        <v>3640.9965367339942</v>
      </c>
      <c r="I40" s="55">
        <f t="shared" ca="1" si="4"/>
        <v>0.12743487878568954</v>
      </c>
      <c r="J40" s="10"/>
    </row>
    <row r="41" spans="1:10" x14ac:dyDescent="0.25">
      <c r="A41" s="28">
        <f t="shared" si="2"/>
        <v>36</v>
      </c>
      <c r="B41" s="11"/>
      <c r="C41" s="11"/>
      <c r="D41" s="16"/>
      <c r="E41" s="15">
        <f ca="1">'Lvl FCR Sub Equip'!B53</f>
        <v>26530.612244898017</v>
      </c>
      <c r="F41" s="14">
        <f t="shared" ca="1" si="3"/>
        <v>0.31675445702937022</v>
      </c>
      <c r="G41" s="13">
        <f ca="1">NPV('Lvl FCR Sub Equip'!$L$9,'Lvl FCR Sub Equip'!L53:L61)</f>
        <v>22549.423884263844</v>
      </c>
      <c r="H41" s="13">
        <f ca="1">-PMT('Lvl FCR Sub Equip'!$L$9,10,G41)</f>
        <v>3300.1497683691509</v>
      </c>
      <c r="I41" s="55">
        <f t="shared" ref="I41:I43" ca="1" si="5">H41/E41</f>
        <v>0.12439026050006773</v>
      </c>
      <c r="J41" s="10"/>
    </row>
    <row r="42" spans="1:10" x14ac:dyDescent="0.25">
      <c r="A42" s="28">
        <f t="shared" si="2"/>
        <v>37</v>
      </c>
      <c r="B42" s="11"/>
      <c r="C42" s="11"/>
      <c r="D42" s="16"/>
      <c r="E42" s="15">
        <f ca="1">'Lvl FCR Sub Equip'!B54</f>
        <v>24489.795918367403</v>
      </c>
      <c r="F42" s="14">
        <f t="shared" ca="1" si="3"/>
        <v>0.34315066178181769</v>
      </c>
      <c r="G42" s="13">
        <f ca="1">NPV('Lvl FCR Sub Equip'!$L$9,'Lvl FCR Sub Equip'!L54:L61)</f>
        <v>20191.816507513438</v>
      </c>
      <c r="H42" s="13">
        <f ca="1">-PMT('Lvl FCR Sub Equip'!$L$9,10,G42)</f>
        <v>2955.1095811687205</v>
      </c>
      <c r="I42" s="55">
        <f t="shared" ca="1" si="5"/>
        <v>0.12066697456438914</v>
      </c>
      <c r="J42" s="10"/>
    </row>
    <row r="43" spans="1:10" x14ac:dyDescent="0.25">
      <c r="A43" s="28">
        <f t="shared" si="2"/>
        <v>38</v>
      </c>
      <c r="B43" s="11"/>
      <c r="C43" s="11"/>
      <c r="D43" s="16"/>
      <c r="E43" s="15">
        <f ca="1">'Lvl FCR Sub Equip'!B55</f>
        <v>22448.979591836789</v>
      </c>
      <c r="F43" s="14">
        <f t="shared" ca="1" si="3"/>
        <v>0.37434617648925561</v>
      </c>
      <c r="G43" s="13">
        <f ca="1">NPV('Lvl FCR Sub Equip'!$L$9,'Lvl FCR Sub Equip'!L55:L61)</f>
        <v>17803.378506827241</v>
      </c>
      <c r="H43" s="13">
        <f ca="1">-PMT('Lvl FCR Sub Equip'!$L$9,10,G43)</f>
        <v>2605.5572753011975</v>
      </c>
      <c r="I43" s="55">
        <f t="shared" ca="1" si="5"/>
        <v>0.11606573317250761</v>
      </c>
      <c r="J43" s="10"/>
    </row>
    <row r="44" spans="1:10" x14ac:dyDescent="0.25">
      <c r="A44" s="28">
        <f t="shared" si="2"/>
        <v>39</v>
      </c>
      <c r="B44" s="11"/>
      <c r="C44" s="11"/>
      <c r="D44" s="16"/>
      <c r="E44" s="15">
        <f ca="1">'Lvl FCR Sub Equip'!B56</f>
        <v>20408.163265306175</v>
      </c>
      <c r="F44" s="14">
        <f t="shared" ref="F44:F50" ca="1" si="6">$C$5/E44</f>
        <v>0.41178079413818108</v>
      </c>
      <c r="G44" s="13">
        <f ca="1">NPV('Lvl FCR Sub Equip'!$L$9,'Lvl FCR Sub Equip'!L56:L62)</f>
        <v>17020.346625281541</v>
      </c>
      <c r="H44" s="13">
        <f ca="1">-PMT('Lvl FCR Sub Equip'!$L$9,10,G44)</f>
        <v>2490.9591154647483</v>
      </c>
      <c r="I44" s="55">
        <f t="shared" ref="I44:I50" ca="1" si="7">H44/E44</f>
        <v>0.12205699665777235</v>
      </c>
      <c r="J44" s="10"/>
    </row>
    <row r="45" spans="1:10" x14ac:dyDescent="0.25">
      <c r="A45" s="28">
        <f t="shared" si="2"/>
        <v>40</v>
      </c>
      <c r="B45" s="11"/>
      <c r="C45" s="11"/>
      <c r="D45" s="16"/>
      <c r="E45" s="15">
        <f ca="1">'Lvl FCR Sub Equip'!B57</f>
        <v>18367.346938775561</v>
      </c>
      <c r="F45" s="14">
        <f t="shared" ca="1" si="6"/>
        <v>0.45753421570909003</v>
      </c>
      <c r="G45" s="13">
        <f ca="1">NPV('Lvl FCR Sub Equip'!$L$9,'Lvl FCR Sub Equip'!L57:L63)</f>
        <v>16237.314743735837</v>
      </c>
      <c r="H45" s="13">
        <f ca="1">-PMT('Lvl FCR Sub Equip'!$L$9,10,G45)</f>
        <v>2376.3609556282991</v>
      </c>
      <c r="I45" s="55">
        <f t="shared" ca="1" si="7"/>
        <v>0.12937965202865148</v>
      </c>
      <c r="J45" s="10"/>
    </row>
    <row r="46" spans="1:10" x14ac:dyDescent="0.25">
      <c r="A46" s="28">
        <f t="shared" si="2"/>
        <v>41</v>
      </c>
      <c r="B46" s="11"/>
      <c r="C46" s="11"/>
      <c r="D46" s="16"/>
      <c r="E46" s="15">
        <f ca="1">'Lvl FCR Sub Equip'!B58</f>
        <v>16326.530612244949</v>
      </c>
      <c r="F46" s="14">
        <f t="shared" ca="1" si="6"/>
        <v>0.51472599267272612</v>
      </c>
      <c r="G46" s="13">
        <f ca="1">NPV('Lvl FCR Sub Equip'!$L$9,'Lvl FCR Sub Equip'!L58:L64)</f>
        <v>15454.282862190132</v>
      </c>
      <c r="H46" s="13">
        <f ca="1">-PMT('Lvl FCR Sub Equip'!$L$9,10,G46)</f>
        <v>2261.7627957918498</v>
      </c>
      <c r="I46" s="55">
        <f t="shared" ca="1" si="7"/>
        <v>0.13853297124225036</v>
      </c>
      <c r="J46" s="10"/>
    </row>
    <row r="47" spans="1:10" x14ac:dyDescent="0.25">
      <c r="A47" s="28">
        <f t="shared" si="2"/>
        <v>42</v>
      </c>
      <c r="B47" s="11"/>
      <c r="C47" s="11"/>
      <c r="D47" s="16"/>
      <c r="E47" s="15">
        <f ca="1">'Lvl FCR Sub Equip'!B59</f>
        <v>14285.714285714337</v>
      </c>
      <c r="F47" s="14">
        <f t="shared" ca="1" si="6"/>
        <v>0.58825827734025815</v>
      </c>
      <c r="G47" s="13">
        <f ca="1">NPV('Lvl FCR Sub Equip'!$L$9,'Lvl FCR Sub Equip'!L59:L65)</f>
        <v>14671.250980644425</v>
      </c>
      <c r="H47" s="13">
        <f ca="1">-PMT('Lvl FCR Sub Equip'!$L$9,10,G47)</f>
        <v>2147.1646359553997</v>
      </c>
      <c r="I47" s="55">
        <f t="shared" ca="1" si="7"/>
        <v>0.15030152451687745</v>
      </c>
      <c r="J47" s="10"/>
    </row>
    <row r="48" spans="1:10" x14ac:dyDescent="0.25">
      <c r="A48" s="28">
        <f t="shared" si="2"/>
        <v>43</v>
      </c>
      <c r="B48" s="11"/>
      <c r="C48" s="11"/>
      <c r="D48" s="16"/>
      <c r="E48" s="15">
        <f ca="1">'Lvl FCR Sub Equip'!B60</f>
        <v>12244.897959183725</v>
      </c>
      <c r="F48" s="14">
        <f t="shared" ca="1" si="6"/>
        <v>0.68630132356363405</v>
      </c>
      <c r="G48" s="13">
        <f ca="1">NPV('Lvl FCR Sub Equip'!$L$9,'Lvl FCR Sub Equip'!L60:L65)</f>
        <v>12604.987683402431</v>
      </c>
      <c r="H48" s="13">
        <f ca="1">-PMT('Lvl FCR Sub Equip'!$L$9,10,G48)</f>
        <v>1844.7631920523706</v>
      </c>
      <c r="I48" s="55">
        <f t="shared" ca="1" si="7"/>
        <v>0.1506556606842763</v>
      </c>
      <c r="J48" s="10"/>
    </row>
    <row r="49" spans="1:10" x14ac:dyDescent="0.25">
      <c r="A49" s="28">
        <f t="shared" si="2"/>
        <v>44</v>
      </c>
      <c r="B49" s="11"/>
      <c r="C49" s="11"/>
      <c r="D49" s="16"/>
      <c r="E49" s="15">
        <f ca="1">'Lvl FCR Sub Equip'!B61</f>
        <v>10204.081632653113</v>
      </c>
      <c r="F49" s="14">
        <f t="shared" ca="1" si="6"/>
        <v>0.82356158827636017</v>
      </c>
      <c r="G49" s="13">
        <f ca="1">NPV('Lvl FCR Sub Equip'!$L$9,'Lvl FCR Sub Equip'!L61:L65)</f>
        <v>10530.035912267293</v>
      </c>
      <c r="H49" s="13">
        <f ca="1">-PMT('Lvl FCR Sub Equip'!$L$9,10,G49)</f>
        <v>1541.0901739728517</v>
      </c>
      <c r="I49" s="55">
        <f t="shared" ca="1" si="7"/>
        <v>0.1510268370493387</v>
      </c>
      <c r="J49" s="10"/>
    </row>
    <row r="50" spans="1:10" x14ac:dyDescent="0.25">
      <c r="A50" s="28">
        <f t="shared" si="2"/>
        <v>45</v>
      </c>
      <c r="B50" s="11"/>
      <c r="C50" s="11"/>
      <c r="D50" s="16"/>
      <c r="E50" s="15">
        <f ca="1">'Lvl FCR Sub Equip'!B62</f>
        <v>8163.265306122501</v>
      </c>
      <c r="F50" s="14">
        <f t="shared" ca="1" si="6"/>
        <v>1.0294519853454489</v>
      </c>
      <c r="G50" s="13">
        <f ca="1">NPV('Lvl FCR Sub Equip'!$L$9,'Lvl FCR Sub Equip'!L62:L65)</f>
        <v>8445.7353432231303</v>
      </c>
      <c r="H50" s="13">
        <f ca="1">-PMT('Lvl FCR Sub Equip'!$L$9,10,G50)</f>
        <v>1236.0489420794304</v>
      </c>
      <c r="I50" s="55">
        <f t="shared" ca="1" si="7"/>
        <v>0.15141599540472925</v>
      </c>
      <c r="J50" s="10"/>
    </row>
    <row r="51" spans="1:10" x14ac:dyDescent="0.25">
      <c r="A51" s="28">
        <f t="shared" si="2"/>
        <v>46</v>
      </c>
      <c r="B51" s="11"/>
      <c r="C51" s="11"/>
      <c r="D51" s="16"/>
      <c r="E51" s="15">
        <f ca="1">'Lvl FCR Sub Equip'!B63</f>
        <v>6122.4489795918889</v>
      </c>
      <c r="F51" s="14">
        <f t="shared" ref="F51:F53" ca="1" si="8">$C$5/E51</f>
        <v>1.3726026471272621</v>
      </c>
      <c r="G51" s="13">
        <f ca="1">NPV('Lvl FCR Sub Equip'!$L$9,'Lvl FCR Sub Equip'!L63:L65)</f>
        <v>6351.37546762886</v>
      </c>
      <c r="H51" s="13">
        <f ca="1">-PMT('Lvl FCR Sub Equip'!$L$9,10,G51)</f>
        <v>929.53551212225</v>
      </c>
      <c r="I51" s="55">
        <f t="shared" ref="I51:I53" ca="1" si="9">H51/E51</f>
        <v>0.15182413364663286</v>
      </c>
      <c r="J51" s="10"/>
    </row>
    <row r="52" spans="1:10" x14ac:dyDescent="0.25">
      <c r="A52" s="28">
        <f t="shared" si="2"/>
        <v>47</v>
      </c>
      <c r="B52" s="11"/>
      <c r="C52" s="11"/>
      <c r="D52" s="16"/>
      <c r="E52" s="15">
        <f ca="1">'Lvl FCR Sub Equip'!B64</f>
        <v>4081.6326530612769</v>
      </c>
      <c r="F52" s="14">
        <f t="shared" ca="1" si="8"/>
        <v>2.0589039706908845</v>
      </c>
      <c r="G52" s="13">
        <f ca="1">NPV('Lvl FCR Sub Equip'!$L$9,'Lvl FCR Sub Equip'!L64:L65)</f>
        <v>4246.1917781866741</v>
      </c>
      <c r="H52" s="13">
        <f ca="1">-PMT('Lvl FCR Sub Equip'!$L$9,10,G52)</f>
        <v>621.43799704846515</v>
      </c>
      <c r="I52" s="55">
        <f t="shared" ca="1" si="9"/>
        <v>0.152252309276872</v>
      </c>
      <c r="J52" s="10"/>
    </row>
    <row r="53" spans="1:10" x14ac:dyDescent="0.25">
      <c r="A53" s="28">
        <f t="shared" si="2"/>
        <v>48</v>
      </c>
      <c r="B53" s="11"/>
      <c r="C53" s="11"/>
      <c r="D53" s="16"/>
      <c r="E53" s="15">
        <f ca="1">'Lvl FCR Sub Equip'!B65</f>
        <v>2040.8163265306646</v>
      </c>
      <c r="F53" s="14">
        <f t="shared" ca="1" si="8"/>
        <v>4.1178079413817157</v>
      </c>
      <c r="G53" s="13">
        <f ca="1">NPV('Lvl FCR Sub Equip'!$L$9,'Lvl FCR Sub Equip'!L65:L65)</f>
        <v>2129.3616650441295</v>
      </c>
      <c r="H53" s="13">
        <f ca="1">-PMT('Lvl FCR Sub Equip'!$L$9,10,G53)</f>
        <v>311.63600638921361</v>
      </c>
      <c r="I53" s="55">
        <f t="shared" ca="1" si="9"/>
        <v>0.15270164313071075</v>
      </c>
      <c r="J53" s="10"/>
    </row>
    <row r="54" spans="1:10" x14ac:dyDescent="0.25">
      <c r="A54" s="28">
        <f t="shared" si="2"/>
        <v>49</v>
      </c>
      <c r="B54" s="11"/>
      <c r="C54" s="11"/>
      <c r="D54" s="16"/>
      <c r="E54" s="15"/>
      <c r="F54" s="14"/>
      <c r="G54" s="13"/>
      <c r="H54" s="13"/>
      <c r="I54" s="55"/>
      <c r="J54" s="10"/>
    </row>
    <row r="55" spans="1:10" ht="13.8" thickBot="1" x14ac:dyDescent="0.3">
      <c r="B55" s="11"/>
      <c r="C55" s="11"/>
      <c r="D55" s="12"/>
      <c r="E55" s="15"/>
      <c r="F55" s="14"/>
      <c r="G55" s="13"/>
      <c r="H55" s="13"/>
      <c r="I55" s="53"/>
      <c r="J55" s="10"/>
    </row>
  </sheetData>
  <mergeCells count="2">
    <mergeCell ref="A1:I1"/>
    <mergeCell ref="A2:I2"/>
  </mergeCells>
  <printOptions horizontalCentered="1"/>
  <pageMargins left="0.25" right="0.25" top="0.75" bottom="0.75" header="0.3" footer="0.3"/>
  <pageSetup scale="62" orientation="landscape" r:id="rId1"/>
  <headerFooter alignWithMargins="0">
    <oddFooter>&amp;L&amp;"Arial,Regular"&amp;8&amp;F&amp;C&amp;A&amp;R&amp;"Arial,Regular"2017 GRC Compliance Filing
Docket No. UE-170033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62" transitionEvaluation="1">
    <pageSetUpPr fitToPage="1"/>
  </sheetPr>
  <dimension ref="A1:AJ153"/>
  <sheetViews>
    <sheetView showGridLines="0" zoomScaleNormal="100" workbookViewId="0">
      <pane xSplit="1" ySplit="16" topLeftCell="B62" activePane="bottomRight" state="frozen"/>
      <selection activeCell="B7" sqref="B7"/>
      <selection pane="topRight" activeCell="B7" sqref="B7"/>
      <selection pane="bottomLeft" activeCell="B7" sqref="B7"/>
      <selection pane="bottomRight" activeCell="J3" sqref="J3"/>
    </sheetView>
  </sheetViews>
  <sheetFormatPr defaultColWidth="13.33203125" defaultRowHeight="13.2" x14ac:dyDescent="0.25"/>
  <cols>
    <col min="1" max="1" width="8.77734375" style="2" bestFit="1" customWidth="1"/>
    <col min="2" max="2" width="10.77734375" style="2" customWidth="1"/>
    <col min="3" max="3" width="14.109375" style="2" bestFit="1" customWidth="1"/>
    <col min="4" max="4" width="12.33203125" style="2" bestFit="1" customWidth="1"/>
    <col min="5" max="5" width="11.33203125" style="2" bestFit="1" customWidth="1"/>
    <col min="6" max="6" width="10.88671875" style="2" bestFit="1" customWidth="1"/>
    <col min="7" max="8" width="9.33203125" style="2" bestFit="1" customWidth="1"/>
    <col min="9" max="9" width="12.109375" style="2" bestFit="1" customWidth="1"/>
    <col min="10" max="10" width="11.44140625" style="2" bestFit="1" customWidth="1"/>
    <col min="11" max="11" width="9.21875" style="2" bestFit="1" customWidth="1"/>
    <col min="12" max="12" width="11.5546875" style="2" bestFit="1" customWidth="1"/>
    <col min="13" max="13" width="8.33203125" style="2" bestFit="1" customWidth="1"/>
    <col min="14" max="14" width="7" style="2" customWidth="1"/>
    <col min="15" max="15" width="9.21875" style="2" bestFit="1" customWidth="1"/>
    <col min="16" max="22" width="13.33203125" style="2"/>
    <col min="23" max="23" width="2" style="2" bestFit="1" customWidth="1"/>
    <col min="24" max="25" width="15.5546875" style="2" customWidth="1"/>
    <col min="26" max="200" width="13.33203125" style="2"/>
    <col min="201" max="201" width="83" style="2" customWidth="1"/>
    <col min="202" max="16384" width="13.33203125" style="2"/>
  </cols>
  <sheetData>
    <row r="1" spans="1:25" ht="13.8" thickBot="1" x14ac:dyDescent="0.3">
      <c r="A1" s="231" t="s">
        <v>50</v>
      </c>
      <c r="B1" s="231"/>
      <c r="C1" s="231"/>
      <c r="D1" s="231"/>
      <c r="E1" s="231"/>
      <c r="F1" s="231"/>
      <c r="G1" s="231"/>
      <c r="H1" s="66"/>
      <c r="I1" s="66"/>
      <c r="J1" s="66"/>
      <c r="K1" s="66"/>
      <c r="L1" s="66"/>
      <c r="M1" s="66"/>
      <c r="N1" s="66"/>
      <c r="Q1" s="26"/>
      <c r="R1" s="26"/>
      <c r="S1" s="26"/>
      <c r="W1" s="30" t="s">
        <v>15</v>
      </c>
    </row>
    <row r="2" spans="1:25" ht="14.4" customHeight="1" thickBot="1" x14ac:dyDescent="0.3">
      <c r="A2" s="231" t="s">
        <v>31</v>
      </c>
      <c r="B2" s="231"/>
      <c r="C2" s="231"/>
      <c r="D2" s="231"/>
      <c r="E2" s="231"/>
      <c r="F2" s="231"/>
      <c r="G2" s="231"/>
      <c r="I2" s="237" t="s">
        <v>30</v>
      </c>
      <c r="J2" s="238"/>
      <c r="K2" s="238"/>
      <c r="L2" s="239"/>
      <c r="Q2" s="26"/>
      <c r="R2" s="26"/>
      <c r="S2" s="26"/>
      <c r="W2" s="30" t="s">
        <v>15</v>
      </c>
    </row>
    <row r="3" spans="1:25" x14ac:dyDescent="0.25">
      <c r="A3" s="40"/>
      <c r="B3" s="40"/>
      <c r="C3" s="40"/>
      <c r="D3" s="40"/>
      <c r="E3" s="40"/>
      <c r="F3" s="40"/>
      <c r="I3" s="79" t="s">
        <v>28</v>
      </c>
      <c r="J3" s="107">
        <f ca="1">+'LvlFCR Land'!J2</f>
        <v>0.51500000000000001</v>
      </c>
      <c r="K3" s="109">
        <f ca="1">+'LvlFCR Land'!K2</f>
        <v>5.8058252427184473E-2</v>
      </c>
      <c r="L3" s="110">
        <f ca="1">+'LvlFCR Land'!L2</f>
        <v>2.9899999999999999E-2</v>
      </c>
      <c r="Q3" s="26"/>
      <c r="R3" s="26"/>
      <c r="S3" s="26"/>
      <c r="W3" s="30"/>
    </row>
    <row r="4" spans="1:25" x14ac:dyDescent="0.25">
      <c r="A4" s="40"/>
      <c r="B4" s="40"/>
      <c r="C4" s="40"/>
      <c r="D4" s="40"/>
      <c r="E4" s="40"/>
      <c r="F4" s="40"/>
      <c r="I4" s="79" t="s">
        <v>27</v>
      </c>
      <c r="J4" s="107">
        <f>+'LvlFCR Land'!J3</f>
        <v>0</v>
      </c>
      <c r="K4" s="109">
        <f>+'LvlFCR Land'!K3</f>
        <v>0</v>
      </c>
      <c r="L4" s="110">
        <f>+'LvlFCR Land'!L3</f>
        <v>0</v>
      </c>
      <c r="Q4" s="26"/>
      <c r="R4" s="26"/>
      <c r="S4" s="26"/>
      <c r="W4" s="30"/>
    </row>
    <row r="5" spans="1:25" x14ac:dyDescent="0.25">
      <c r="E5" s="39"/>
      <c r="I5" s="81" t="s">
        <v>34</v>
      </c>
      <c r="J5" s="108">
        <f ca="1">SUM(J3:J4)</f>
        <v>0.51500000000000001</v>
      </c>
      <c r="K5" s="109"/>
      <c r="L5" s="111">
        <f ca="1">SUM(L3:L4)</f>
        <v>2.9899999999999999E-2</v>
      </c>
      <c r="Q5" s="26"/>
      <c r="R5" s="26"/>
      <c r="S5" s="26"/>
      <c r="W5" s="30" t="s">
        <v>15</v>
      </c>
      <c r="X5" s="26"/>
      <c r="Y5" s="26"/>
    </row>
    <row r="6" spans="1:25" x14ac:dyDescent="0.25">
      <c r="I6" s="81" t="s">
        <v>25</v>
      </c>
      <c r="J6" s="107">
        <f>+'LvlFCR Land'!J5</f>
        <v>0</v>
      </c>
      <c r="K6" s="109">
        <f>+'LvlFCR Land'!K5</f>
        <v>0</v>
      </c>
      <c r="L6" s="110">
        <f>+'LvlFCR Land'!L5</f>
        <v>0</v>
      </c>
      <c r="Q6" s="26"/>
      <c r="R6" s="26"/>
      <c r="S6" s="26"/>
      <c r="W6" s="30" t="s">
        <v>15</v>
      </c>
      <c r="X6" s="26"/>
      <c r="Y6" s="26"/>
    </row>
    <row r="7" spans="1:25" x14ac:dyDescent="0.25">
      <c r="C7" s="236" t="s">
        <v>24</v>
      </c>
      <c r="D7" s="236"/>
      <c r="E7" s="26">
        <f ca="1">L70</f>
        <v>107520.96200038529</v>
      </c>
      <c r="I7" s="81" t="s">
        <v>23</v>
      </c>
      <c r="J7" s="107">
        <f ca="1">+'LvlFCR Land'!J6</f>
        <v>0.48499999999999999</v>
      </c>
      <c r="K7" s="109">
        <f ca="1">+'LvlFCR Land'!K6</f>
        <v>9.5000000000000001E-2</v>
      </c>
      <c r="L7" s="110">
        <f ca="1">+'LvlFCR Land'!L6</f>
        <v>4.6100000000000002E-2</v>
      </c>
      <c r="Q7" s="26"/>
      <c r="R7" s="26"/>
      <c r="S7" s="26"/>
      <c r="W7" s="30" t="s">
        <v>15</v>
      </c>
      <c r="X7" s="26"/>
      <c r="Y7" s="26"/>
    </row>
    <row r="8" spans="1:25" x14ac:dyDescent="0.25">
      <c r="C8" s="236" t="s">
        <v>22</v>
      </c>
      <c r="D8" s="236"/>
      <c r="E8" s="26">
        <f ca="1">PMT(L9,H12,-E7)</f>
        <v>8403.6896762894321</v>
      </c>
      <c r="I8" s="82"/>
      <c r="J8" s="83"/>
      <c r="K8" s="83"/>
      <c r="L8" s="80" t="s">
        <v>14</v>
      </c>
      <c r="W8" s="30" t="s">
        <v>15</v>
      </c>
      <c r="X8" s="26"/>
      <c r="Y8" s="26"/>
    </row>
    <row r="9" spans="1:25" ht="13.8" thickBot="1" x14ac:dyDescent="0.3">
      <c r="C9" s="236" t="s">
        <v>21</v>
      </c>
      <c r="D9" s="236"/>
      <c r="E9" s="42">
        <f ca="1">($E$8/$D$12)*100</f>
        <v>8.4036896762894315</v>
      </c>
      <c r="I9" s="232" t="s">
        <v>20</v>
      </c>
      <c r="J9" s="233"/>
      <c r="K9" s="233"/>
      <c r="L9" s="112">
        <f ca="1">L7+L6+L5</f>
        <v>7.5999999999999998E-2</v>
      </c>
      <c r="Q9" s="26"/>
      <c r="R9" s="26"/>
      <c r="S9" s="26"/>
      <c r="W9" s="30" t="s">
        <v>15</v>
      </c>
      <c r="X9" s="26"/>
      <c r="Y9" s="26"/>
    </row>
    <row r="10" spans="1:25" x14ac:dyDescent="0.25">
      <c r="I10" s="65"/>
      <c r="J10" s="65"/>
      <c r="K10" s="65"/>
      <c r="L10" s="65"/>
      <c r="Q10" s="26"/>
      <c r="R10" s="26"/>
      <c r="S10" s="26"/>
      <c r="W10" s="30" t="s">
        <v>15</v>
      </c>
      <c r="X10" s="26"/>
      <c r="Y10" s="26"/>
    </row>
    <row r="11" spans="1:25" x14ac:dyDescent="0.25">
      <c r="C11" s="30" t="s">
        <v>19</v>
      </c>
      <c r="D11" s="34">
        <v>12</v>
      </c>
      <c r="H11" s="69">
        <v>5.0000000000000001E-4</v>
      </c>
      <c r="I11" s="234" t="s">
        <v>29</v>
      </c>
      <c r="J11" s="234"/>
      <c r="K11" s="234"/>
      <c r="L11" s="234"/>
      <c r="M11" s="234"/>
      <c r="N11" s="35"/>
      <c r="Q11" s="26"/>
      <c r="R11" s="26"/>
      <c r="S11" s="26"/>
      <c r="W11" s="30" t="s">
        <v>15</v>
      </c>
      <c r="X11" s="26"/>
      <c r="Y11" s="26"/>
    </row>
    <row r="12" spans="1:25" x14ac:dyDescent="0.25">
      <c r="C12" s="30" t="s">
        <v>17</v>
      </c>
      <c r="D12" s="26">
        <v>100000</v>
      </c>
      <c r="E12" s="26"/>
      <c r="F12" s="30"/>
      <c r="G12" s="34"/>
      <c r="H12" s="70">
        <f ca="1">+'Sub &amp; Feeder Depr Life'!Q17</f>
        <v>49</v>
      </c>
      <c r="I12" s="234" t="s">
        <v>38</v>
      </c>
      <c r="J12" s="234"/>
      <c r="K12" s="234"/>
      <c r="L12" s="234"/>
      <c r="M12" s="234"/>
      <c r="W12" s="30" t="s">
        <v>15</v>
      </c>
      <c r="X12" s="26"/>
      <c r="Y12" s="26"/>
    </row>
    <row r="13" spans="1:25" x14ac:dyDescent="0.25">
      <c r="C13" s="32" t="s">
        <v>16</v>
      </c>
      <c r="D13" s="26">
        <f>D12</f>
        <v>100000</v>
      </c>
      <c r="E13" s="26"/>
      <c r="G13" s="31"/>
      <c r="H13" s="71">
        <f ca="1">1-'3.04 E'!E19</f>
        <v>0.24761500000000003</v>
      </c>
      <c r="I13" s="235" t="s">
        <v>66</v>
      </c>
      <c r="J13" s="234"/>
      <c r="K13" s="234"/>
      <c r="L13" s="234"/>
      <c r="M13" s="234"/>
      <c r="W13" s="30" t="s">
        <v>15</v>
      </c>
      <c r="X13" s="26"/>
      <c r="Y13" s="26"/>
    </row>
    <row r="14" spans="1:25" x14ac:dyDescent="0.25">
      <c r="C14" s="30" t="s">
        <v>18</v>
      </c>
      <c r="D14" s="26">
        <f>D12</f>
        <v>100000</v>
      </c>
      <c r="H14" s="71">
        <f ca="1">+'3.04 E'!D18</f>
        <v>0.21</v>
      </c>
      <c r="I14" s="234" t="s">
        <v>42</v>
      </c>
      <c r="J14" s="234"/>
      <c r="K14" s="234"/>
      <c r="L14" s="234"/>
      <c r="M14" s="234"/>
      <c r="N14" s="29"/>
      <c r="O14" s="230"/>
      <c r="P14" s="230"/>
      <c r="Q14" s="230"/>
    </row>
    <row r="15" spans="1:25" x14ac:dyDescent="0.25">
      <c r="C15" s="63"/>
      <c r="H15" s="67"/>
      <c r="M15" s="29"/>
      <c r="N15" s="29"/>
      <c r="O15" s="63"/>
      <c r="P15" s="63"/>
      <c r="Q15" s="63"/>
    </row>
    <row r="16" spans="1:25" ht="27" thickBot="1" x14ac:dyDescent="0.3">
      <c r="A16" s="72" t="s">
        <v>52</v>
      </c>
      <c r="B16" s="72" t="s">
        <v>53</v>
      </c>
      <c r="C16" s="72" t="s">
        <v>62</v>
      </c>
      <c r="D16" s="72" t="s">
        <v>54</v>
      </c>
      <c r="E16" s="72" t="s">
        <v>64</v>
      </c>
      <c r="F16" s="72" t="s">
        <v>61</v>
      </c>
      <c r="G16" s="72" t="s">
        <v>55</v>
      </c>
      <c r="H16" s="72" t="s">
        <v>56</v>
      </c>
      <c r="I16" s="72" t="s">
        <v>63</v>
      </c>
      <c r="J16" s="72" t="s">
        <v>57</v>
      </c>
      <c r="K16" s="72" t="s">
        <v>58</v>
      </c>
      <c r="L16" s="72" t="s">
        <v>59</v>
      </c>
      <c r="M16" s="72" t="s">
        <v>60</v>
      </c>
    </row>
    <row r="17" spans="1:36" x14ac:dyDescent="0.25">
      <c r="A17" s="22">
        <v>1</v>
      </c>
      <c r="B17" s="56">
        <f>D12</f>
        <v>100000</v>
      </c>
      <c r="C17" s="62">
        <v>3.7999999999999999E-2</v>
      </c>
      <c r="D17" s="60">
        <f>D12</f>
        <v>100000</v>
      </c>
      <c r="E17" s="60">
        <f t="shared" ref="E17:E55" si="0">D$13*C17</f>
        <v>3800</v>
      </c>
      <c r="F17" s="60">
        <f t="shared" ref="F17:F61" ca="1" si="1">H$14*(E17-I17*D$13/D$12)</f>
        <v>369.42857142857133</v>
      </c>
      <c r="G17" s="60">
        <f ca="1">L$5*D17*(D11/12)</f>
        <v>2990</v>
      </c>
      <c r="H17" s="60">
        <f ca="1">D17*(L$6+L$7)*(D11/12)</f>
        <v>4610</v>
      </c>
      <c r="I17" s="60">
        <f ca="1">(D11/12)*D$12/H$12</f>
        <v>2040.8163265306123</v>
      </c>
      <c r="J17" s="60">
        <f>+B17*$H$11</f>
        <v>50</v>
      </c>
      <c r="K17" s="60">
        <f t="shared" ref="K17:K61" ca="1" si="2">(H$13/(1-H$13))*(H17+I17-E17+F17+J17)</f>
        <v>1076.259747879295</v>
      </c>
      <c r="L17" s="60">
        <f ca="1">SUM(F17:K17)</f>
        <v>11136.504645838479</v>
      </c>
      <c r="M17" s="57">
        <f t="shared" ref="M17:M52" ca="1" si="3">NPV($L$9,L17:L26)</f>
        <v>68706.326021917455</v>
      </c>
      <c r="O17" s="10"/>
      <c r="P17" s="13"/>
      <c r="Q17" s="15"/>
    </row>
    <row r="18" spans="1:36" x14ac:dyDescent="0.25">
      <c r="A18" s="22">
        <f t="shared" ref="A18:A66" si="4">A17+1</f>
        <v>2</v>
      </c>
      <c r="B18" s="56">
        <f t="shared" ref="B18:B55" ca="1" si="5">B17-I17</f>
        <v>97959.183673469393</v>
      </c>
      <c r="C18" s="62">
        <v>7.1999999999999995E-2</v>
      </c>
      <c r="D18" s="60">
        <f t="shared" ref="D18:D55" ca="1" si="6">D17-F17-I17</f>
        <v>97589.755102040828</v>
      </c>
      <c r="E18" s="60">
        <f t="shared" si="0"/>
        <v>7199.9999999999991</v>
      </c>
      <c r="F18" s="60">
        <f t="shared" ca="1" si="1"/>
        <v>1083.4285714285711</v>
      </c>
      <c r="G18" s="60">
        <f t="shared" ref="G18:G49" ca="1" si="7">L$5*D18</f>
        <v>2917.9336775510205</v>
      </c>
      <c r="H18" s="60">
        <f t="shared" ref="H18:H49" ca="1" si="8">D18*(L$6+L$7)</f>
        <v>4498.8877102040824</v>
      </c>
      <c r="I18" s="60">
        <f t="shared" ref="I18:I61" ca="1" si="9">IF(A18-A$17&gt;H$12,0,IF(A18-A$17=H$12,(12-D$11)/12*$D$12/H$12,D$12/H$12))</f>
        <v>2040.8163265306123</v>
      </c>
      <c r="J18" s="60">
        <f t="shared" ref="J18:J61" ca="1" si="10">+B18*$H$11</f>
        <v>48.979591836734699</v>
      </c>
      <c r="K18" s="60">
        <f t="shared" ca="1" si="2"/>
        <v>155.37532301016142</v>
      </c>
      <c r="L18" s="60">
        <f t="shared" ref="L18:L61" ca="1" si="11">SUM(F18:K18)</f>
        <v>10745.421200561183</v>
      </c>
      <c r="M18" s="57">
        <f t="shared" ca="1" si="3"/>
        <v>66924.373124097183</v>
      </c>
    </row>
    <row r="19" spans="1:36" x14ac:dyDescent="0.25">
      <c r="A19" s="22">
        <f t="shared" si="4"/>
        <v>3</v>
      </c>
      <c r="B19" s="56">
        <f t="shared" ca="1" si="5"/>
        <v>95918.367346938787</v>
      </c>
      <c r="C19" s="62">
        <v>6.7000000000000004E-2</v>
      </c>
      <c r="D19" s="60">
        <f t="shared" ca="1" si="6"/>
        <v>94465.510204081656</v>
      </c>
      <c r="E19" s="60">
        <f t="shared" si="0"/>
        <v>6700</v>
      </c>
      <c r="F19" s="60">
        <f t="shared" ca="1" si="1"/>
        <v>978.42857142857144</v>
      </c>
      <c r="G19" s="60">
        <f t="shared" ca="1" si="7"/>
        <v>2824.5187551020413</v>
      </c>
      <c r="H19" s="60">
        <f t="shared" ca="1" si="8"/>
        <v>4354.8600204081649</v>
      </c>
      <c r="I19" s="60">
        <f t="shared" ca="1" si="9"/>
        <v>2040.8163265306123</v>
      </c>
      <c r="J19" s="60">
        <f t="shared" ca="1" si="10"/>
        <v>47.959183673469397</v>
      </c>
      <c r="K19" s="60">
        <f t="shared" ca="1" si="2"/>
        <v>237.63618709415675</v>
      </c>
      <c r="L19" s="60">
        <f t="shared" ca="1" si="11"/>
        <v>10484.219044237016</v>
      </c>
      <c r="M19" s="57">
        <f t="shared" ca="1" si="3"/>
        <v>65285.347920280889</v>
      </c>
      <c r="O19" s="10"/>
      <c r="P19" s="13"/>
      <c r="Q19" s="15"/>
    </row>
    <row r="20" spans="1:36" x14ac:dyDescent="0.25">
      <c r="A20" s="22">
        <f t="shared" si="4"/>
        <v>4</v>
      </c>
      <c r="B20" s="56">
        <f t="shared" ca="1" si="5"/>
        <v>93877.55102040818</v>
      </c>
      <c r="C20" s="62">
        <v>6.2E-2</v>
      </c>
      <c r="D20" s="60">
        <f t="shared" ca="1" si="6"/>
        <v>91446.265306122485</v>
      </c>
      <c r="E20" s="60">
        <f t="shared" si="0"/>
        <v>6200</v>
      </c>
      <c r="F20" s="60">
        <f t="shared" ca="1" si="1"/>
        <v>873.42857142857144</v>
      </c>
      <c r="G20" s="60">
        <f t="shared" ca="1" si="7"/>
        <v>2734.2433326530622</v>
      </c>
      <c r="H20" s="60">
        <f t="shared" ca="1" si="8"/>
        <v>4215.6728306122468</v>
      </c>
      <c r="I20" s="60">
        <f t="shared" ca="1" si="9"/>
        <v>2040.8163265306123</v>
      </c>
      <c r="J20" s="60">
        <f t="shared" ca="1" si="10"/>
        <v>46.938775510204088</v>
      </c>
      <c r="K20" s="60">
        <f t="shared" ca="1" si="2"/>
        <v>321.49009251669548</v>
      </c>
      <c r="L20" s="60">
        <f t="shared" ca="1" si="11"/>
        <v>10232.589929251391</v>
      </c>
      <c r="M20" s="57">
        <f t="shared" ca="1" si="3"/>
        <v>63670.231626259687</v>
      </c>
      <c r="O20" s="10"/>
      <c r="P20" s="13"/>
      <c r="Q20" s="15"/>
    </row>
    <row r="21" spans="1:36" x14ac:dyDescent="0.25">
      <c r="A21" s="22">
        <f t="shared" si="4"/>
        <v>5</v>
      </c>
      <c r="B21" s="56">
        <f t="shared" ca="1" si="5"/>
        <v>91836.734693877574</v>
      </c>
      <c r="C21" s="62">
        <v>5.7000000000000002E-2</v>
      </c>
      <c r="D21" s="60">
        <f t="shared" ca="1" si="6"/>
        <v>88532.020408163313</v>
      </c>
      <c r="E21" s="60">
        <f t="shared" si="0"/>
        <v>5700</v>
      </c>
      <c r="F21" s="60">
        <f t="shared" ca="1" si="1"/>
        <v>768.42857142857133</v>
      </c>
      <c r="G21" s="60">
        <f t="shared" ca="1" si="7"/>
        <v>2647.107410204083</v>
      </c>
      <c r="H21" s="60">
        <f t="shared" ca="1" si="8"/>
        <v>4081.3261408163289</v>
      </c>
      <c r="I21" s="60">
        <f t="shared" ca="1" si="9"/>
        <v>2040.8163265306123</v>
      </c>
      <c r="J21" s="60">
        <f t="shared" ca="1" si="10"/>
        <v>45.918367346938787</v>
      </c>
      <c r="K21" s="60">
        <f t="shared" ca="1" si="2"/>
        <v>406.93703927777767</v>
      </c>
      <c r="L21" s="60">
        <f t="shared" ca="1" si="11"/>
        <v>9990.5338556043116</v>
      </c>
      <c r="M21" s="57">
        <f t="shared" ca="1" si="3"/>
        <v>62071.268277839496</v>
      </c>
      <c r="O21" s="10"/>
      <c r="P21" s="13"/>
      <c r="Q21" s="15"/>
    </row>
    <row r="22" spans="1:36" x14ac:dyDescent="0.25">
      <c r="A22" s="22">
        <f t="shared" si="4"/>
        <v>6</v>
      </c>
      <c r="B22" s="56">
        <f t="shared" ca="1" si="5"/>
        <v>89795.918367346967</v>
      </c>
      <c r="C22" s="62">
        <v>5.2999999999999999E-2</v>
      </c>
      <c r="D22" s="60">
        <f t="shared" ca="1" si="6"/>
        <v>85722.775510204141</v>
      </c>
      <c r="E22" s="60">
        <f t="shared" si="0"/>
        <v>5300</v>
      </c>
      <c r="F22" s="60">
        <f t="shared" ca="1" si="1"/>
        <v>684.42857142857133</v>
      </c>
      <c r="G22" s="60">
        <f t="shared" ca="1" si="7"/>
        <v>2563.1109877551039</v>
      </c>
      <c r="H22" s="60">
        <f t="shared" ca="1" si="8"/>
        <v>3951.8199510204113</v>
      </c>
      <c r="I22" s="60">
        <f t="shared" ca="1" si="9"/>
        <v>2040.8163265306123</v>
      </c>
      <c r="J22" s="60">
        <f t="shared" ca="1" si="10"/>
        <v>44.897959183673485</v>
      </c>
      <c r="K22" s="60">
        <f t="shared" ca="1" si="2"/>
        <v>467.9775922477823</v>
      </c>
      <c r="L22" s="60">
        <f t="shared" ca="1" si="11"/>
        <v>9753.0513881661554</v>
      </c>
      <c r="M22" s="57">
        <f t="shared" ca="1" si="3"/>
        <v>60480.112457547417</v>
      </c>
      <c r="O22" s="10"/>
      <c r="P22" s="13"/>
      <c r="Q22" s="15"/>
    </row>
    <row r="23" spans="1:36" x14ac:dyDescent="0.25">
      <c r="A23" s="22">
        <f t="shared" si="4"/>
        <v>7</v>
      </c>
      <c r="B23" s="56">
        <f t="shared" ca="1" si="5"/>
        <v>87755.10204081636</v>
      </c>
      <c r="C23" s="62">
        <v>4.9000000000000002E-2</v>
      </c>
      <c r="D23" s="60">
        <f t="shared" ca="1" si="6"/>
        <v>82997.530612244969</v>
      </c>
      <c r="E23" s="60">
        <f t="shared" si="0"/>
        <v>4900</v>
      </c>
      <c r="F23" s="60">
        <f t="shared" ca="1" si="1"/>
        <v>600.42857142857133</v>
      </c>
      <c r="G23" s="60">
        <f t="shared" ca="1" si="7"/>
        <v>2481.6261653061247</v>
      </c>
      <c r="H23" s="60">
        <f t="shared" ca="1" si="8"/>
        <v>3826.1861612244934</v>
      </c>
      <c r="I23" s="60">
        <f t="shared" ca="1" si="9"/>
        <v>2040.8163265306123</v>
      </c>
      <c r="J23" s="60">
        <f t="shared" ca="1" si="10"/>
        <v>43.877551020408184</v>
      </c>
      <c r="K23" s="60">
        <f t="shared" ca="1" si="2"/>
        <v>530.29257828862171</v>
      </c>
      <c r="L23" s="60">
        <f t="shared" ca="1" si="11"/>
        <v>9523.2273537988312</v>
      </c>
      <c r="M23" s="57">
        <f t="shared" ca="1" si="3"/>
        <v>58892.783931312304</v>
      </c>
      <c r="O23" s="10"/>
      <c r="P23" s="13"/>
      <c r="Q23" s="15"/>
    </row>
    <row r="24" spans="1:36" x14ac:dyDescent="0.25">
      <c r="A24" s="22">
        <f t="shared" si="4"/>
        <v>8</v>
      </c>
      <c r="B24" s="56">
        <f t="shared" ca="1" si="5"/>
        <v>85714.285714285754</v>
      </c>
      <c r="C24" s="62">
        <v>4.4999999999999998E-2</v>
      </c>
      <c r="D24" s="60">
        <f t="shared" ca="1" si="6"/>
        <v>80356.285714285797</v>
      </c>
      <c r="E24" s="60">
        <f t="shared" si="0"/>
        <v>4500</v>
      </c>
      <c r="F24" s="60">
        <f t="shared" ca="1" si="1"/>
        <v>516.42857142857133</v>
      </c>
      <c r="G24" s="60">
        <f t="shared" ca="1" si="7"/>
        <v>2402.6529428571453</v>
      </c>
      <c r="H24" s="60">
        <f t="shared" ca="1" si="8"/>
        <v>3704.4247714285752</v>
      </c>
      <c r="I24" s="60">
        <f t="shared" ca="1" si="9"/>
        <v>2040.8163265306123</v>
      </c>
      <c r="J24" s="60">
        <f t="shared" ca="1" si="10"/>
        <v>42.857142857142875</v>
      </c>
      <c r="K24" s="60">
        <f t="shared" ca="1" si="2"/>
        <v>593.88199740029563</v>
      </c>
      <c r="L24" s="60">
        <f t="shared" ca="1" si="11"/>
        <v>9301.0617525023426</v>
      </c>
      <c r="M24" s="57">
        <f t="shared" ca="1" si="3"/>
        <v>57301.915140411627</v>
      </c>
      <c r="O24" s="10"/>
      <c r="P24" s="13"/>
      <c r="Q24" s="15"/>
    </row>
    <row r="25" spans="1:36" x14ac:dyDescent="0.25">
      <c r="A25" s="22">
        <f t="shared" si="4"/>
        <v>9</v>
      </c>
      <c r="B25" s="56">
        <f t="shared" ca="1" si="5"/>
        <v>83673.469387755147</v>
      </c>
      <c r="C25" s="62">
        <v>4.4999999999999998E-2</v>
      </c>
      <c r="D25" s="60">
        <f t="shared" ca="1" si="6"/>
        <v>77799.040816326626</v>
      </c>
      <c r="E25" s="60">
        <f t="shared" si="0"/>
        <v>4500</v>
      </c>
      <c r="F25" s="60">
        <f t="shared" ca="1" si="1"/>
        <v>516.42857142857133</v>
      </c>
      <c r="G25" s="60">
        <f t="shared" ca="1" si="7"/>
        <v>2326.1913204081661</v>
      </c>
      <c r="H25" s="60">
        <f t="shared" ca="1" si="8"/>
        <v>3586.5357816326577</v>
      </c>
      <c r="I25" s="60">
        <f t="shared" ca="1" si="9"/>
        <v>2040.8163265306123</v>
      </c>
      <c r="J25" s="60">
        <f t="shared" ca="1" si="10"/>
        <v>41.836734693877574</v>
      </c>
      <c r="K25" s="60">
        <f t="shared" ca="1" si="2"/>
        <v>554.74810906431981</v>
      </c>
      <c r="L25" s="60">
        <f t="shared" ca="1" si="11"/>
        <v>9066.5568437582042</v>
      </c>
      <c r="M25" s="57">
        <f t="shared" ca="1" si="3"/>
        <v>55699.578591659978</v>
      </c>
      <c r="O25" s="10"/>
      <c r="P25" s="13"/>
      <c r="Q25" s="15"/>
    </row>
    <row r="26" spans="1:36" x14ac:dyDescent="0.25">
      <c r="A26" s="22">
        <f t="shared" si="4"/>
        <v>10</v>
      </c>
      <c r="B26" s="56">
        <f t="shared" ca="1" si="5"/>
        <v>81632.653061224541</v>
      </c>
      <c r="C26" s="62">
        <v>4.4999999999999998E-2</v>
      </c>
      <c r="D26" s="60">
        <f t="shared" ca="1" si="6"/>
        <v>75241.795918367454</v>
      </c>
      <c r="E26" s="60">
        <f t="shared" si="0"/>
        <v>4500</v>
      </c>
      <c r="F26" s="60">
        <f t="shared" ca="1" si="1"/>
        <v>516.42857142857133</v>
      </c>
      <c r="G26" s="60">
        <f t="shared" ca="1" si="7"/>
        <v>2249.729697959187</v>
      </c>
      <c r="H26" s="60">
        <f t="shared" ca="1" si="8"/>
        <v>3468.6467918367398</v>
      </c>
      <c r="I26" s="60">
        <f t="shared" ca="1" si="9"/>
        <v>2040.8163265306123</v>
      </c>
      <c r="J26" s="60">
        <f t="shared" ca="1" si="10"/>
        <v>40.816326530612272</v>
      </c>
      <c r="K26" s="60">
        <f t="shared" ca="1" si="2"/>
        <v>515.61422072834398</v>
      </c>
      <c r="L26" s="60">
        <f t="shared" ca="1" si="11"/>
        <v>8832.0519350140676</v>
      </c>
      <c r="M26" s="57">
        <f t="shared" ca="1" si="3"/>
        <v>54097.242042908329</v>
      </c>
      <c r="O26" s="10"/>
      <c r="P26" s="13"/>
      <c r="Q26" s="15"/>
      <c r="R26" s="25"/>
      <c r="S26" s="25"/>
      <c r="T26" s="25"/>
    </row>
    <row r="27" spans="1:36" x14ac:dyDescent="0.25">
      <c r="A27" s="22">
        <f t="shared" si="4"/>
        <v>11</v>
      </c>
      <c r="B27" s="56">
        <f t="shared" ca="1" si="5"/>
        <v>79591.836734693934</v>
      </c>
      <c r="C27" s="62">
        <v>4.4999999999999998E-2</v>
      </c>
      <c r="D27" s="60">
        <f t="shared" ca="1" si="6"/>
        <v>72684.551020408282</v>
      </c>
      <c r="E27" s="60">
        <f t="shared" si="0"/>
        <v>4500</v>
      </c>
      <c r="F27" s="60">
        <f t="shared" ca="1" si="1"/>
        <v>516.42857142857133</v>
      </c>
      <c r="G27" s="60">
        <f t="shared" ca="1" si="7"/>
        <v>2173.2680755102074</v>
      </c>
      <c r="H27" s="60">
        <f t="shared" ca="1" si="8"/>
        <v>3350.7578020408218</v>
      </c>
      <c r="I27" s="60">
        <f t="shared" ca="1" si="9"/>
        <v>2040.8163265306123</v>
      </c>
      <c r="J27" s="60">
        <f t="shared" ca="1" si="10"/>
        <v>39.795918367346971</v>
      </c>
      <c r="K27" s="60">
        <f t="shared" ca="1" si="2"/>
        <v>476.48033239236821</v>
      </c>
      <c r="L27" s="60">
        <f t="shared" ca="1" si="11"/>
        <v>8597.5470262699273</v>
      </c>
      <c r="M27" s="57">
        <f t="shared" ca="1" si="3"/>
        <v>52494.905494156665</v>
      </c>
      <c r="O27" s="10"/>
      <c r="P27" s="13"/>
      <c r="Q27" s="15"/>
    </row>
    <row r="28" spans="1:36" x14ac:dyDescent="0.25">
      <c r="A28" s="22">
        <f t="shared" si="4"/>
        <v>12</v>
      </c>
      <c r="B28" s="56">
        <f t="shared" ca="1" si="5"/>
        <v>77551.020408163327</v>
      </c>
      <c r="C28" s="62">
        <v>4.4999999999999998E-2</v>
      </c>
      <c r="D28" s="60">
        <f t="shared" ca="1" si="6"/>
        <v>70127.30612244911</v>
      </c>
      <c r="E28" s="60">
        <f t="shared" si="0"/>
        <v>4500</v>
      </c>
      <c r="F28" s="60">
        <f t="shared" ca="1" si="1"/>
        <v>516.42857142857133</v>
      </c>
      <c r="G28" s="60">
        <f t="shared" ca="1" si="7"/>
        <v>2096.8064530612282</v>
      </c>
      <c r="H28" s="60">
        <f t="shared" ca="1" si="8"/>
        <v>3232.8688122449043</v>
      </c>
      <c r="I28" s="60">
        <f t="shared" ca="1" si="9"/>
        <v>2040.8163265306123</v>
      </c>
      <c r="J28" s="60">
        <f t="shared" ca="1" si="10"/>
        <v>38.775510204081662</v>
      </c>
      <c r="K28" s="60">
        <f t="shared" ca="1" si="2"/>
        <v>437.34644405639267</v>
      </c>
      <c r="L28" s="60">
        <f t="shared" ca="1" si="11"/>
        <v>8363.0421175257907</v>
      </c>
      <c r="M28" s="57">
        <f t="shared" ca="1" si="3"/>
        <v>50959.859832801449</v>
      </c>
      <c r="O28" s="10"/>
      <c r="P28" s="13"/>
      <c r="Q28" s="15"/>
    </row>
    <row r="29" spans="1:36" x14ac:dyDescent="0.25">
      <c r="A29" s="22">
        <f t="shared" si="4"/>
        <v>13</v>
      </c>
      <c r="B29" s="56">
        <f t="shared" ca="1" si="5"/>
        <v>75510.204081632721</v>
      </c>
      <c r="C29" s="62">
        <v>4.4999999999999998E-2</v>
      </c>
      <c r="D29" s="60">
        <f t="shared" ca="1" si="6"/>
        <v>67570.061224489938</v>
      </c>
      <c r="E29" s="60">
        <f t="shared" si="0"/>
        <v>4500</v>
      </c>
      <c r="F29" s="60">
        <f t="shared" ca="1" si="1"/>
        <v>516.42857142857133</v>
      </c>
      <c r="G29" s="60">
        <f t="shared" ca="1" si="7"/>
        <v>2020.3448306122491</v>
      </c>
      <c r="H29" s="60">
        <f t="shared" ca="1" si="8"/>
        <v>3114.9798224489864</v>
      </c>
      <c r="I29" s="60">
        <f t="shared" ca="1" si="9"/>
        <v>2040.8163265306123</v>
      </c>
      <c r="J29" s="60">
        <f t="shared" ca="1" si="10"/>
        <v>37.755102040816361</v>
      </c>
      <c r="K29" s="60">
        <f t="shared" ca="1" si="2"/>
        <v>398.2125557204169</v>
      </c>
      <c r="L29" s="60">
        <f t="shared" ca="1" si="11"/>
        <v>8128.5372087816522</v>
      </c>
      <c r="M29" s="57">
        <f t="shared" ca="1" si="3"/>
        <v>49496.553509739577</v>
      </c>
      <c r="O29" s="10"/>
      <c r="P29" s="13"/>
      <c r="Q29" s="15"/>
    </row>
    <row r="30" spans="1:36" x14ac:dyDescent="0.25">
      <c r="A30" s="22">
        <f t="shared" si="4"/>
        <v>14</v>
      </c>
      <c r="B30" s="56">
        <f t="shared" ca="1" si="5"/>
        <v>73469.387755102114</v>
      </c>
      <c r="C30" s="62">
        <v>4.4999999999999998E-2</v>
      </c>
      <c r="D30" s="60">
        <f t="shared" ca="1" si="6"/>
        <v>65012.816326530759</v>
      </c>
      <c r="E30" s="60">
        <f t="shared" si="0"/>
        <v>4500</v>
      </c>
      <c r="F30" s="60">
        <f t="shared" ca="1" si="1"/>
        <v>516.42857142857133</v>
      </c>
      <c r="G30" s="60">
        <f t="shared" ca="1" si="7"/>
        <v>1943.8832081632697</v>
      </c>
      <c r="H30" s="60">
        <f t="shared" ca="1" si="8"/>
        <v>2997.090832653068</v>
      </c>
      <c r="I30" s="60">
        <f t="shared" ca="1" si="9"/>
        <v>2040.8163265306123</v>
      </c>
      <c r="J30" s="60">
        <f t="shared" ca="1" si="10"/>
        <v>36.734693877551059</v>
      </c>
      <c r="K30" s="60">
        <f t="shared" ca="1" si="2"/>
        <v>359.07866738444079</v>
      </c>
      <c r="L30" s="60">
        <f t="shared" ca="1" si="11"/>
        <v>7894.032300037512</v>
      </c>
      <c r="M30" s="57">
        <f t="shared" ca="1" si="3"/>
        <v>48085.229634358446</v>
      </c>
      <c r="O30" s="10"/>
      <c r="P30" s="13"/>
      <c r="Q30" s="15"/>
    </row>
    <row r="31" spans="1:36" x14ac:dyDescent="0.25">
      <c r="A31" s="22">
        <f t="shared" si="4"/>
        <v>15</v>
      </c>
      <c r="B31" s="56">
        <f t="shared" ca="1" si="5"/>
        <v>71428.571428571508</v>
      </c>
      <c r="C31" s="62">
        <v>4.4999999999999998E-2</v>
      </c>
      <c r="D31" s="60">
        <f t="shared" ca="1" si="6"/>
        <v>62455.571428571573</v>
      </c>
      <c r="E31" s="60">
        <f t="shared" si="0"/>
        <v>4500</v>
      </c>
      <c r="F31" s="60">
        <f t="shared" ca="1" si="1"/>
        <v>516.42857142857133</v>
      </c>
      <c r="G31" s="60">
        <f t="shared" ca="1" si="7"/>
        <v>1867.4215857142899</v>
      </c>
      <c r="H31" s="60">
        <f t="shared" ca="1" si="8"/>
        <v>2879.2018428571496</v>
      </c>
      <c r="I31" s="60">
        <f t="shared" ca="1" si="9"/>
        <v>2040.8163265306123</v>
      </c>
      <c r="J31" s="60">
        <f t="shared" ca="1" si="10"/>
        <v>35.714285714285758</v>
      </c>
      <c r="K31" s="60">
        <f t="shared" ca="1" si="2"/>
        <v>319.94477904846497</v>
      </c>
      <c r="L31" s="60">
        <f t="shared" ca="1" si="11"/>
        <v>7659.5273912933726</v>
      </c>
      <c r="M31" s="57">
        <f t="shared" ca="1" si="3"/>
        <v>46729.838872681823</v>
      </c>
      <c r="O31" s="10"/>
      <c r="P31" s="13"/>
      <c r="Q31" s="15"/>
    </row>
    <row r="32" spans="1:36" x14ac:dyDescent="0.25">
      <c r="A32" s="22">
        <f t="shared" si="4"/>
        <v>16</v>
      </c>
      <c r="B32" s="56">
        <f t="shared" ca="1" si="5"/>
        <v>69387.755102040901</v>
      </c>
      <c r="C32" s="62">
        <v>4.4999999999999998E-2</v>
      </c>
      <c r="D32" s="60">
        <f t="shared" ca="1" si="6"/>
        <v>59898.326530612387</v>
      </c>
      <c r="E32" s="60">
        <f t="shared" si="0"/>
        <v>4500</v>
      </c>
      <c r="F32" s="60">
        <f t="shared" ca="1" si="1"/>
        <v>516.42857142857133</v>
      </c>
      <c r="G32" s="60">
        <f t="shared" ca="1" si="7"/>
        <v>1790.9599632653103</v>
      </c>
      <c r="H32" s="60">
        <f t="shared" ca="1" si="8"/>
        <v>2761.3128530612312</v>
      </c>
      <c r="I32" s="60">
        <f t="shared" ca="1" si="9"/>
        <v>2040.8163265306123</v>
      </c>
      <c r="J32" s="60">
        <f t="shared" ca="1" si="10"/>
        <v>34.693877551020449</v>
      </c>
      <c r="K32" s="60">
        <f t="shared" ca="1" si="2"/>
        <v>280.81089071248886</v>
      </c>
      <c r="L32" s="60">
        <f t="shared" ca="1" si="11"/>
        <v>7425.0224825492342</v>
      </c>
      <c r="M32" s="57">
        <f t="shared" ca="1" si="3"/>
        <v>45434.632141351227</v>
      </c>
      <c r="O32" s="10"/>
      <c r="P32" s="13"/>
      <c r="Q32" s="15"/>
      <c r="AI32" s="26"/>
      <c r="AJ32" s="26"/>
    </row>
    <row r="33" spans="1:36" x14ac:dyDescent="0.25">
      <c r="A33" s="22">
        <f t="shared" si="4"/>
        <v>17</v>
      </c>
      <c r="B33" s="56">
        <f t="shared" ca="1" si="5"/>
        <v>67346.938775510294</v>
      </c>
      <c r="C33" s="62">
        <v>4.4999999999999998E-2</v>
      </c>
      <c r="D33" s="60">
        <f t="shared" ca="1" si="6"/>
        <v>57341.0816326532</v>
      </c>
      <c r="E33" s="60">
        <f t="shared" si="0"/>
        <v>4500</v>
      </c>
      <c r="F33" s="60">
        <f t="shared" ca="1" si="1"/>
        <v>516.42857142857133</v>
      </c>
      <c r="G33" s="60">
        <f t="shared" ca="1" si="7"/>
        <v>1714.4983408163307</v>
      </c>
      <c r="H33" s="60">
        <f t="shared" ca="1" si="8"/>
        <v>2643.4238632653128</v>
      </c>
      <c r="I33" s="60">
        <f t="shared" ca="1" si="9"/>
        <v>2040.8163265306123</v>
      </c>
      <c r="J33" s="60">
        <f t="shared" ca="1" si="10"/>
        <v>33.673469387755148</v>
      </c>
      <c r="K33" s="60">
        <f t="shared" ca="1" si="2"/>
        <v>241.67700237651303</v>
      </c>
      <c r="L33" s="60">
        <f t="shared" ca="1" si="11"/>
        <v>7190.5175738050948</v>
      </c>
      <c r="M33" s="57">
        <f t="shared" ca="1" si="3"/>
        <v>44204.183426672971</v>
      </c>
      <c r="O33" s="10"/>
      <c r="P33" s="13"/>
      <c r="Q33" s="15"/>
      <c r="AI33" s="26"/>
      <c r="AJ33" s="26"/>
    </row>
    <row r="34" spans="1:36" x14ac:dyDescent="0.25">
      <c r="A34" s="22">
        <f t="shared" si="4"/>
        <v>18</v>
      </c>
      <c r="B34" s="56">
        <f t="shared" ca="1" si="5"/>
        <v>65306.12244897968</v>
      </c>
      <c r="C34" s="62">
        <v>4.4999999999999998E-2</v>
      </c>
      <c r="D34" s="60">
        <f t="shared" ca="1" si="6"/>
        <v>54783.836734694014</v>
      </c>
      <c r="E34" s="60">
        <f t="shared" si="0"/>
        <v>4500</v>
      </c>
      <c r="F34" s="60">
        <f t="shared" ca="1" si="1"/>
        <v>516.42857142857133</v>
      </c>
      <c r="G34" s="60">
        <f t="shared" ca="1" si="7"/>
        <v>1638.0367183673509</v>
      </c>
      <c r="H34" s="60">
        <f t="shared" ca="1" si="8"/>
        <v>2525.5348734693944</v>
      </c>
      <c r="I34" s="60">
        <f t="shared" ca="1" si="9"/>
        <v>2040.8163265306123</v>
      </c>
      <c r="J34" s="60">
        <f t="shared" ca="1" si="10"/>
        <v>32.653061224489839</v>
      </c>
      <c r="K34" s="60">
        <f t="shared" ca="1" si="2"/>
        <v>202.54311404053689</v>
      </c>
      <c r="L34" s="60">
        <f t="shared" ca="1" si="11"/>
        <v>6956.0126650609554</v>
      </c>
      <c r="M34" s="57">
        <f t="shared" ca="1" si="3"/>
        <v>43043.414337912625</v>
      </c>
      <c r="O34" s="10"/>
      <c r="P34" s="13"/>
      <c r="Q34" s="15"/>
      <c r="AI34" s="26"/>
      <c r="AJ34" s="26"/>
    </row>
    <row r="35" spans="1:36" x14ac:dyDescent="0.25">
      <c r="A35" s="22">
        <f t="shared" si="4"/>
        <v>19</v>
      </c>
      <c r="B35" s="56">
        <f t="shared" ca="1" si="5"/>
        <v>63265.306122449067</v>
      </c>
      <c r="C35" s="62">
        <v>4.4999999999999998E-2</v>
      </c>
      <c r="D35" s="60">
        <f t="shared" ca="1" si="6"/>
        <v>52226.591836734828</v>
      </c>
      <c r="E35" s="60">
        <f t="shared" si="0"/>
        <v>4500</v>
      </c>
      <c r="F35" s="60">
        <f t="shared" ca="1" si="1"/>
        <v>516.42857142857133</v>
      </c>
      <c r="G35" s="60">
        <f t="shared" ca="1" si="7"/>
        <v>1561.5750959183713</v>
      </c>
      <c r="H35" s="60">
        <f t="shared" ca="1" si="8"/>
        <v>2407.6458836734755</v>
      </c>
      <c r="I35" s="60">
        <f t="shared" ca="1" si="9"/>
        <v>2040.8163265306123</v>
      </c>
      <c r="J35" s="60">
        <f t="shared" ca="1" si="10"/>
        <v>31.632653061224534</v>
      </c>
      <c r="K35" s="60">
        <f t="shared" ca="1" si="2"/>
        <v>163.40922570456078</v>
      </c>
      <c r="L35" s="60">
        <f t="shared" ca="1" si="11"/>
        <v>6721.5077563168152</v>
      </c>
      <c r="M35" s="57">
        <f t="shared" ca="1" si="3"/>
        <v>41957.620526639963</v>
      </c>
      <c r="O35" s="10"/>
      <c r="P35" s="13"/>
      <c r="Q35" s="15"/>
      <c r="AI35" s="26"/>
      <c r="AJ35" s="26"/>
    </row>
    <row r="36" spans="1:36" x14ac:dyDescent="0.25">
      <c r="A36" s="22">
        <f t="shared" si="4"/>
        <v>20</v>
      </c>
      <c r="B36" s="56">
        <f t="shared" ca="1" si="5"/>
        <v>61224.489795918453</v>
      </c>
      <c r="C36" s="62">
        <v>4.4999999999999998E-2</v>
      </c>
      <c r="D36" s="60">
        <f t="shared" ca="1" si="6"/>
        <v>49669.346938775641</v>
      </c>
      <c r="E36" s="60">
        <f t="shared" si="0"/>
        <v>4500</v>
      </c>
      <c r="F36" s="60">
        <f t="shared" ca="1" si="1"/>
        <v>516.42857142857133</v>
      </c>
      <c r="G36" s="60">
        <f t="shared" ca="1" si="7"/>
        <v>1485.1134734693917</v>
      </c>
      <c r="H36" s="60">
        <f t="shared" ca="1" si="8"/>
        <v>2289.7568938775571</v>
      </c>
      <c r="I36" s="60">
        <f t="shared" ca="1" si="9"/>
        <v>2040.8163265306123</v>
      </c>
      <c r="J36" s="60">
        <f t="shared" ca="1" si="10"/>
        <v>30.612244897959226</v>
      </c>
      <c r="K36" s="60">
        <f t="shared" ca="1" si="2"/>
        <v>124.27533736858496</v>
      </c>
      <c r="L36" s="60">
        <f t="shared" ca="1" si="11"/>
        <v>6487.0028475726767</v>
      </c>
      <c r="M36" s="57">
        <f t="shared" ca="1" si="3"/>
        <v>40952.500113944065</v>
      </c>
      <c r="O36" s="10"/>
      <c r="P36" s="13"/>
      <c r="Q36" s="15"/>
      <c r="R36" s="25"/>
      <c r="S36" s="25"/>
      <c r="T36" s="25"/>
      <c r="AI36" s="26"/>
      <c r="AJ36" s="26"/>
    </row>
    <row r="37" spans="1:36" x14ac:dyDescent="0.25">
      <c r="A37" s="22">
        <f t="shared" si="4"/>
        <v>21</v>
      </c>
      <c r="B37" s="56">
        <f t="shared" ca="1" si="5"/>
        <v>59183.673469387839</v>
      </c>
      <c r="C37" s="62">
        <v>1.7000000000000001E-2</v>
      </c>
      <c r="D37" s="60">
        <f t="shared" ca="1" si="6"/>
        <v>47112.102040816455</v>
      </c>
      <c r="E37" s="60">
        <f t="shared" si="0"/>
        <v>1700.0000000000002</v>
      </c>
      <c r="F37" s="60">
        <f t="shared" ca="1" si="1"/>
        <v>-71.571428571428584</v>
      </c>
      <c r="G37" s="60">
        <f t="shared" ca="1" si="7"/>
        <v>1408.6518510204119</v>
      </c>
      <c r="H37" s="60">
        <f t="shared" ca="1" si="8"/>
        <v>2171.8679040816387</v>
      </c>
      <c r="I37" s="60">
        <f t="shared" ca="1" si="9"/>
        <v>2040.8163265306123</v>
      </c>
      <c r="J37" s="60">
        <f t="shared" ca="1" si="10"/>
        <v>29.591836734693921</v>
      </c>
      <c r="K37" s="60">
        <f t="shared" ca="1" si="2"/>
        <v>813.12563266200084</v>
      </c>
      <c r="L37" s="60">
        <f t="shared" ca="1" si="11"/>
        <v>6392.4821224579282</v>
      </c>
      <c r="M37" s="57">
        <f t="shared" ca="1" si="3"/>
        <v>40034.184278116714</v>
      </c>
      <c r="O37" s="10"/>
      <c r="P37" s="13"/>
      <c r="Q37" s="15"/>
    </row>
    <row r="38" spans="1:36" x14ac:dyDescent="0.25">
      <c r="A38" s="22">
        <f t="shared" si="4"/>
        <v>22</v>
      </c>
      <c r="B38" s="56">
        <f t="shared" ca="1" si="5"/>
        <v>57142.857142857225</v>
      </c>
      <c r="C38" s="62">
        <v>0</v>
      </c>
      <c r="D38" s="60">
        <f t="shared" ca="1" si="6"/>
        <v>45142.857142857269</v>
      </c>
      <c r="E38" s="60">
        <f t="shared" si="0"/>
        <v>0</v>
      </c>
      <c r="F38" s="60">
        <f t="shared" ca="1" si="1"/>
        <v>-428.57142857142861</v>
      </c>
      <c r="G38" s="60">
        <f t="shared" ca="1" si="7"/>
        <v>1349.7714285714324</v>
      </c>
      <c r="H38" s="60">
        <f t="shared" ca="1" si="8"/>
        <v>2081.0857142857203</v>
      </c>
      <c r="I38" s="60">
        <f t="shared" ca="1" si="9"/>
        <v>2040.8163265306123</v>
      </c>
      <c r="J38" s="60">
        <f t="shared" ca="1" si="10"/>
        <v>28.571428571428612</v>
      </c>
      <c r="K38" s="60">
        <f t="shared" ca="1" si="2"/>
        <v>1224.9031730254273</v>
      </c>
      <c r="L38" s="60">
        <f t="shared" ca="1" si="11"/>
        <v>6296.5766424131916</v>
      </c>
      <c r="M38" s="57">
        <f t="shared" ca="1" si="3"/>
        <v>39069.285983370559</v>
      </c>
      <c r="O38" s="10"/>
      <c r="P38" s="13"/>
      <c r="Q38" s="15"/>
    </row>
    <row r="39" spans="1:36" x14ac:dyDescent="0.25">
      <c r="A39" s="22">
        <f t="shared" si="4"/>
        <v>23</v>
      </c>
      <c r="B39" s="56">
        <f t="shared" ca="1" si="5"/>
        <v>55102.040816326611</v>
      </c>
      <c r="C39" s="62">
        <v>0</v>
      </c>
      <c r="D39" s="60">
        <f t="shared" ca="1" si="6"/>
        <v>43530.612244898082</v>
      </c>
      <c r="E39" s="60">
        <f t="shared" si="0"/>
        <v>0</v>
      </c>
      <c r="F39" s="60">
        <f t="shared" ca="1" si="1"/>
        <v>-428.57142857142861</v>
      </c>
      <c r="G39" s="60">
        <f t="shared" ca="1" si="7"/>
        <v>1301.5653061224527</v>
      </c>
      <c r="H39" s="60">
        <f t="shared" ca="1" si="8"/>
        <v>2006.7612244898016</v>
      </c>
      <c r="I39" s="60">
        <f t="shared" ca="1" si="9"/>
        <v>2040.8163265306123</v>
      </c>
      <c r="J39" s="60">
        <f t="shared" ca="1" si="10"/>
        <v>27.551020408163307</v>
      </c>
      <c r="K39" s="60">
        <f t="shared" ca="1" si="2"/>
        <v>1200.1066567363425</v>
      </c>
      <c r="L39" s="60">
        <f t="shared" ca="1" si="11"/>
        <v>6148.2291057159428</v>
      </c>
      <c r="M39" s="57">
        <f t="shared" ca="1" si="3"/>
        <v>38055.649717757769</v>
      </c>
      <c r="O39" s="10"/>
      <c r="P39" s="13"/>
      <c r="Q39" s="15"/>
    </row>
    <row r="40" spans="1:36" x14ac:dyDescent="0.25">
      <c r="A40" s="22">
        <f t="shared" si="4"/>
        <v>24</v>
      </c>
      <c r="B40" s="56">
        <f t="shared" ca="1" si="5"/>
        <v>53061.224489795997</v>
      </c>
      <c r="C40" s="62">
        <v>0</v>
      </c>
      <c r="D40" s="60">
        <f t="shared" ca="1" si="6"/>
        <v>41918.367346938896</v>
      </c>
      <c r="E40" s="60">
        <f t="shared" si="0"/>
        <v>0</v>
      </c>
      <c r="F40" s="60">
        <f t="shared" ca="1" si="1"/>
        <v>-428.57142857142861</v>
      </c>
      <c r="G40" s="60">
        <f t="shared" ca="1" si="7"/>
        <v>1253.3591836734729</v>
      </c>
      <c r="H40" s="60">
        <f t="shared" ca="1" si="8"/>
        <v>1932.4367346938832</v>
      </c>
      <c r="I40" s="60">
        <f t="shared" ca="1" si="9"/>
        <v>2040.8163265306123</v>
      </c>
      <c r="J40" s="60">
        <f t="shared" ca="1" si="10"/>
        <v>26.530612244897998</v>
      </c>
      <c r="K40" s="60">
        <f t="shared" ca="1" si="2"/>
        <v>1175.3101404472573</v>
      </c>
      <c r="L40" s="60">
        <f t="shared" ca="1" si="11"/>
        <v>5999.8815690186948</v>
      </c>
      <c r="M40" s="57">
        <f t="shared" ca="1" si="3"/>
        <v>37042.013452144973</v>
      </c>
      <c r="O40" s="10"/>
      <c r="P40" s="13"/>
      <c r="Q40" s="15"/>
    </row>
    <row r="41" spans="1:36" x14ac:dyDescent="0.25">
      <c r="A41" s="22">
        <f t="shared" si="4"/>
        <v>25</v>
      </c>
      <c r="B41" s="56">
        <f t="shared" ca="1" si="5"/>
        <v>51020.408163265383</v>
      </c>
      <c r="C41" s="62">
        <v>0</v>
      </c>
      <c r="D41" s="60">
        <f t="shared" ca="1" si="6"/>
        <v>40306.12244897971</v>
      </c>
      <c r="E41" s="60">
        <f t="shared" si="0"/>
        <v>0</v>
      </c>
      <c r="F41" s="60">
        <f t="shared" ca="1" si="1"/>
        <v>-428.57142857142861</v>
      </c>
      <c r="G41" s="60">
        <f t="shared" ca="1" si="7"/>
        <v>1205.1530612244933</v>
      </c>
      <c r="H41" s="60">
        <f t="shared" ca="1" si="8"/>
        <v>1858.1122448979647</v>
      </c>
      <c r="I41" s="60">
        <f t="shared" ca="1" si="9"/>
        <v>2040.8163265306123</v>
      </c>
      <c r="J41" s="60">
        <f t="shared" ca="1" si="10"/>
        <v>25.510204081632693</v>
      </c>
      <c r="K41" s="60">
        <f t="shared" ca="1" si="2"/>
        <v>1150.5136241581722</v>
      </c>
      <c r="L41" s="60">
        <f t="shared" ca="1" si="11"/>
        <v>5851.5340323214468</v>
      </c>
      <c r="M41" s="57">
        <f t="shared" ca="1" si="3"/>
        <v>36028.377186532183</v>
      </c>
      <c r="O41" s="10"/>
      <c r="P41" s="13"/>
      <c r="Q41" s="15"/>
    </row>
    <row r="42" spans="1:36" x14ac:dyDescent="0.25">
      <c r="A42" s="22">
        <f t="shared" si="4"/>
        <v>26</v>
      </c>
      <c r="B42" s="56">
        <f t="shared" ca="1" si="5"/>
        <v>48979.591836734769</v>
      </c>
      <c r="C42" s="62">
        <v>0</v>
      </c>
      <c r="D42" s="60">
        <f t="shared" ca="1" si="6"/>
        <v>38693.877551020523</v>
      </c>
      <c r="E42" s="60">
        <f t="shared" si="0"/>
        <v>0</v>
      </c>
      <c r="F42" s="60">
        <f t="shared" ca="1" si="1"/>
        <v>-428.57142857142861</v>
      </c>
      <c r="G42" s="60">
        <f t="shared" ca="1" si="7"/>
        <v>1156.9469387755137</v>
      </c>
      <c r="H42" s="60">
        <f t="shared" ca="1" si="8"/>
        <v>1783.7877551020463</v>
      </c>
      <c r="I42" s="60">
        <f t="shared" ca="1" si="9"/>
        <v>2040.8163265306123</v>
      </c>
      <c r="J42" s="60">
        <f t="shared" ca="1" si="10"/>
        <v>24.489795918367385</v>
      </c>
      <c r="K42" s="60">
        <f t="shared" ca="1" si="2"/>
        <v>1125.7171078690872</v>
      </c>
      <c r="L42" s="60">
        <f t="shared" ca="1" si="11"/>
        <v>5703.186495624198</v>
      </c>
      <c r="M42" s="57">
        <f t="shared" ca="1" si="3"/>
        <v>35014.740920919372</v>
      </c>
      <c r="O42" s="10"/>
      <c r="P42" s="13"/>
      <c r="Q42" s="15"/>
    </row>
    <row r="43" spans="1:36" x14ac:dyDescent="0.25">
      <c r="A43" s="22">
        <f t="shared" si="4"/>
        <v>27</v>
      </c>
      <c r="B43" s="56">
        <f t="shared" ca="1" si="5"/>
        <v>46938.775510204156</v>
      </c>
      <c r="C43" s="62">
        <v>0</v>
      </c>
      <c r="D43" s="60">
        <f t="shared" ca="1" si="6"/>
        <v>37081.632653061337</v>
      </c>
      <c r="E43" s="60">
        <f t="shared" si="0"/>
        <v>0</v>
      </c>
      <c r="F43" s="60">
        <f t="shared" ca="1" si="1"/>
        <v>-428.57142857142861</v>
      </c>
      <c r="G43" s="60">
        <f t="shared" ca="1" si="7"/>
        <v>1108.7408163265341</v>
      </c>
      <c r="H43" s="60">
        <f t="shared" ca="1" si="8"/>
        <v>1709.4632653061276</v>
      </c>
      <c r="I43" s="60">
        <f t="shared" ca="1" si="9"/>
        <v>2040.8163265306123</v>
      </c>
      <c r="J43" s="60">
        <f t="shared" ca="1" si="10"/>
        <v>23.46938775510208</v>
      </c>
      <c r="K43" s="60">
        <f t="shared" ca="1" si="2"/>
        <v>1100.9205915800021</v>
      </c>
      <c r="L43" s="60">
        <f t="shared" ca="1" si="11"/>
        <v>5554.8389589269491</v>
      </c>
      <c r="M43" s="57">
        <f t="shared" ca="1" si="3"/>
        <v>34001.104655306575</v>
      </c>
      <c r="O43" s="10"/>
      <c r="P43" s="13"/>
      <c r="Q43" s="15"/>
    </row>
    <row r="44" spans="1:36" x14ac:dyDescent="0.25">
      <c r="A44" s="22">
        <f t="shared" si="4"/>
        <v>28</v>
      </c>
      <c r="B44" s="56">
        <f t="shared" ca="1" si="5"/>
        <v>44897.959183673542</v>
      </c>
      <c r="C44" s="62">
        <v>0</v>
      </c>
      <c r="D44" s="60">
        <f t="shared" ca="1" si="6"/>
        <v>35469.387755102151</v>
      </c>
      <c r="E44" s="60">
        <f t="shared" si="0"/>
        <v>0</v>
      </c>
      <c r="F44" s="60">
        <f t="shared" ca="1" si="1"/>
        <v>-428.57142857142861</v>
      </c>
      <c r="G44" s="60">
        <f t="shared" ca="1" si="7"/>
        <v>1060.5346938775542</v>
      </c>
      <c r="H44" s="60">
        <f t="shared" ca="1" si="8"/>
        <v>1635.1387755102091</v>
      </c>
      <c r="I44" s="60">
        <f t="shared" ca="1" si="9"/>
        <v>2040.8163265306123</v>
      </c>
      <c r="J44" s="60">
        <f t="shared" ca="1" si="10"/>
        <v>22.448979591836771</v>
      </c>
      <c r="K44" s="60">
        <f t="shared" ca="1" si="2"/>
        <v>1076.1240752909168</v>
      </c>
      <c r="L44" s="60">
        <f t="shared" ca="1" si="11"/>
        <v>5406.4914222297011</v>
      </c>
      <c r="M44" s="57">
        <f t="shared" ca="1" si="3"/>
        <v>32987.468389693786</v>
      </c>
      <c r="O44" s="10"/>
      <c r="P44" s="13"/>
      <c r="Q44" s="15"/>
    </row>
    <row r="45" spans="1:36" x14ac:dyDescent="0.25">
      <c r="A45" s="22">
        <f t="shared" si="4"/>
        <v>29</v>
      </c>
      <c r="B45" s="56">
        <f t="shared" ca="1" si="5"/>
        <v>42857.142857142928</v>
      </c>
      <c r="C45" s="62">
        <v>0</v>
      </c>
      <c r="D45" s="60">
        <f t="shared" ca="1" si="6"/>
        <v>33857.142857142964</v>
      </c>
      <c r="E45" s="60">
        <f t="shared" si="0"/>
        <v>0</v>
      </c>
      <c r="F45" s="60">
        <f t="shared" ca="1" si="1"/>
        <v>-428.57142857142861</v>
      </c>
      <c r="G45" s="60">
        <f t="shared" ca="1" si="7"/>
        <v>1012.3285714285746</v>
      </c>
      <c r="H45" s="60">
        <f t="shared" ca="1" si="8"/>
        <v>1560.8142857142907</v>
      </c>
      <c r="I45" s="60">
        <f t="shared" ca="1" si="9"/>
        <v>2040.8163265306123</v>
      </c>
      <c r="J45" s="60">
        <f t="shared" ca="1" si="10"/>
        <v>21.428571428571466</v>
      </c>
      <c r="K45" s="60">
        <f t="shared" ca="1" si="2"/>
        <v>1051.3275590018318</v>
      </c>
      <c r="L45" s="60">
        <f t="shared" ca="1" si="11"/>
        <v>5258.1438855324523</v>
      </c>
      <c r="M45" s="57">
        <f t="shared" ca="1" si="3"/>
        <v>31973.832124080986</v>
      </c>
      <c r="O45" s="10"/>
      <c r="P45" s="13"/>
      <c r="Q45" s="15"/>
      <c r="R45" s="25"/>
      <c r="S45" s="25"/>
      <c r="T45" s="25"/>
    </row>
    <row r="46" spans="1:36" x14ac:dyDescent="0.25">
      <c r="A46" s="22">
        <f t="shared" si="4"/>
        <v>30</v>
      </c>
      <c r="B46" s="56">
        <f t="shared" ca="1" si="5"/>
        <v>40816.326530612314</v>
      </c>
      <c r="C46" s="62">
        <v>0</v>
      </c>
      <c r="D46" s="60">
        <f t="shared" ca="1" si="6"/>
        <v>32244.897959183778</v>
      </c>
      <c r="E46" s="60">
        <f t="shared" si="0"/>
        <v>0</v>
      </c>
      <c r="F46" s="60">
        <f t="shared" ca="1" si="1"/>
        <v>-428.57142857142861</v>
      </c>
      <c r="G46" s="60">
        <f t="shared" ca="1" si="7"/>
        <v>964.12244897959499</v>
      </c>
      <c r="H46" s="60">
        <f t="shared" ca="1" si="8"/>
        <v>1486.4897959183722</v>
      </c>
      <c r="I46" s="60">
        <f t="shared" ca="1" si="9"/>
        <v>2040.8163265306123</v>
      </c>
      <c r="J46" s="60">
        <f t="shared" ca="1" si="10"/>
        <v>20.408163265306158</v>
      </c>
      <c r="K46" s="60">
        <f t="shared" ca="1" si="2"/>
        <v>1026.5310427127467</v>
      </c>
      <c r="L46" s="60">
        <f t="shared" ca="1" si="11"/>
        <v>5109.7963488352034</v>
      </c>
      <c r="M46" s="57">
        <f t="shared" ca="1" si="3"/>
        <v>30960.195858468189</v>
      </c>
      <c r="O46" s="10"/>
      <c r="P46" s="13"/>
      <c r="Q46" s="15"/>
    </row>
    <row r="47" spans="1:36" x14ac:dyDescent="0.25">
      <c r="A47" s="22">
        <f t="shared" si="4"/>
        <v>31</v>
      </c>
      <c r="B47" s="56">
        <f t="shared" ca="1" si="5"/>
        <v>38775.5102040817</v>
      </c>
      <c r="C47" s="62">
        <v>0</v>
      </c>
      <c r="D47" s="60">
        <f t="shared" ca="1" si="6"/>
        <v>30632.653061224592</v>
      </c>
      <c r="E47" s="60">
        <f t="shared" si="0"/>
        <v>0</v>
      </c>
      <c r="F47" s="60">
        <f t="shared" ca="1" si="1"/>
        <v>-428.57142857142861</v>
      </c>
      <c r="G47" s="60">
        <f t="shared" ca="1" si="7"/>
        <v>915.91632653061527</v>
      </c>
      <c r="H47" s="60">
        <f t="shared" ca="1" si="8"/>
        <v>1412.1653061224538</v>
      </c>
      <c r="I47" s="60">
        <f t="shared" ca="1" si="9"/>
        <v>2040.8163265306123</v>
      </c>
      <c r="J47" s="60">
        <f t="shared" ca="1" si="10"/>
        <v>19.387755102040849</v>
      </c>
      <c r="K47" s="60">
        <f t="shared" ca="1" si="2"/>
        <v>1001.7345264236617</v>
      </c>
      <c r="L47" s="60">
        <f t="shared" ca="1" si="11"/>
        <v>4961.4488121379554</v>
      </c>
      <c r="M47" s="57">
        <f t="shared" ca="1" si="3"/>
        <v>29946.559592855392</v>
      </c>
      <c r="O47" s="10"/>
      <c r="P47" s="13"/>
      <c r="Q47" s="15"/>
    </row>
    <row r="48" spans="1:36" x14ac:dyDescent="0.25">
      <c r="A48" s="22">
        <f t="shared" si="4"/>
        <v>32</v>
      </c>
      <c r="B48" s="56">
        <f t="shared" ca="1" si="5"/>
        <v>36734.693877551086</v>
      </c>
      <c r="C48" s="62">
        <v>0</v>
      </c>
      <c r="D48" s="60">
        <f t="shared" ca="1" si="6"/>
        <v>29020.408163265405</v>
      </c>
      <c r="E48" s="60">
        <f t="shared" si="0"/>
        <v>0</v>
      </c>
      <c r="F48" s="60">
        <f t="shared" ca="1" si="1"/>
        <v>-428.57142857142861</v>
      </c>
      <c r="G48" s="60">
        <f t="shared" ca="1" si="7"/>
        <v>867.71020408163565</v>
      </c>
      <c r="H48" s="60">
        <f t="shared" ca="1" si="8"/>
        <v>1337.8408163265353</v>
      </c>
      <c r="I48" s="60">
        <f t="shared" ca="1" si="9"/>
        <v>2040.8163265306123</v>
      </c>
      <c r="J48" s="60">
        <f t="shared" ca="1" si="10"/>
        <v>18.367346938775544</v>
      </c>
      <c r="K48" s="60">
        <f t="shared" ca="1" si="2"/>
        <v>976.93801013457653</v>
      </c>
      <c r="L48" s="60">
        <f t="shared" ca="1" si="11"/>
        <v>4813.1012754407066</v>
      </c>
      <c r="M48" s="57">
        <f t="shared" ca="1" si="3"/>
        <v>28932.923327242595</v>
      </c>
      <c r="O48" s="10"/>
      <c r="P48" s="13"/>
      <c r="Q48" s="15"/>
    </row>
    <row r="49" spans="1:20" x14ac:dyDescent="0.25">
      <c r="A49" s="22">
        <f t="shared" si="4"/>
        <v>33</v>
      </c>
      <c r="B49" s="56">
        <f t="shared" ca="1" si="5"/>
        <v>34693.877551020472</v>
      </c>
      <c r="C49" s="62">
        <v>0</v>
      </c>
      <c r="D49" s="60">
        <f t="shared" ca="1" si="6"/>
        <v>27408.163265306219</v>
      </c>
      <c r="E49" s="60">
        <f t="shared" si="0"/>
        <v>0</v>
      </c>
      <c r="F49" s="60">
        <f t="shared" ca="1" si="1"/>
        <v>-428.57142857142861</v>
      </c>
      <c r="G49" s="60">
        <f t="shared" ca="1" si="7"/>
        <v>819.50408163265593</v>
      </c>
      <c r="H49" s="60">
        <f t="shared" ca="1" si="8"/>
        <v>1263.5163265306167</v>
      </c>
      <c r="I49" s="60">
        <f t="shared" ca="1" si="9"/>
        <v>2040.8163265306123</v>
      </c>
      <c r="J49" s="60">
        <f t="shared" ca="1" si="10"/>
        <v>17.346938775510235</v>
      </c>
      <c r="K49" s="60">
        <f t="shared" ca="1" si="2"/>
        <v>952.14149384549137</v>
      </c>
      <c r="L49" s="60">
        <f t="shared" ca="1" si="11"/>
        <v>4664.7537387434586</v>
      </c>
      <c r="M49" s="57">
        <f t="shared" ca="1" si="3"/>
        <v>27919.287061629802</v>
      </c>
      <c r="O49" s="10"/>
      <c r="P49" s="13"/>
      <c r="Q49" s="15"/>
    </row>
    <row r="50" spans="1:20" x14ac:dyDescent="0.25">
      <c r="A50" s="22">
        <f t="shared" si="4"/>
        <v>34</v>
      </c>
      <c r="B50" s="56">
        <f t="shared" ca="1" si="5"/>
        <v>32653.061224489858</v>
      </c>
      <c r="C50" s="62">
        <v>0</v>
      </c>
      <c r="D50" s="60">
        <f t="shared" ca="1" si="6"/>
        <v>25795.918367347032</v>
      </c>
      <c r="E50" s="60">
        <f t="shared" si="0"/>
        <v>0</v>
      </c>
      <c r="F50" s="60">
        <f t="shared" ca="1" si="1"/>
        <v>-428.57142857142861</v>
      </c>
      <c r="G50" s="60">
        <f t="shared" ref="G50:G65" ca="1" si="12">L$5*D50</f>
        <v>771.29795918367631</v>
      </c>
      <c r="H50" s="60">
        <f t="shared" ref="H50:H65" ca="1" si="13">D50*(L$6+L$7)</f>
        <v>1189.1918367346982</v>
      </c>
      <c r="I50" s="60">
        <f t="shared" ca="1" si="9"/>
        <v>2040.8163265306123</v>
      </c>
      <c r="J50" s="60">
        <f t="shared" ca="1" si="10"/>
        <v>16.32653061224493</v>
      </c>
      <c r="K50" s="60">
        <f t="shared" ca="1" si="2"/>
        <v>927.34497755640621</v>
      </c>
      <c r="L50" s="60">
        <f t="shared" ca="1" si="11"/>
        <v>4516.4062020462088</v>
      </c>
      <c r="M50" s="57">
        <f t="shared" ca="1" si="3"/>
        <v>26905.650796016998</v>
      </c>
      <c r="O50" s="10"/>
      <c r="P50" s="13"/>
      <c r="Q50" s="15"/>
    </row>
    <row r="51" spans="1:20" x14ac:dyDescent="0.25">
      <c r="A51" s="22">
        <f t="shared" si="4"/>
        <v>35</v>
      </c>
      <c r="B51" s="56">
        <f t="shared" ca="1" si="5"/>
        <v>30612.244897959245</v>
      </c>
      <c r="C51" s="62">
        <v>0</v>
      </c>
      <c r="D51" s="60">
        <f t="shared" ca="1" si="6"/>
        <v>24183.673469387846</v>
      </c>
      <c r="E51" s="60">
        <f t="shared" si="0"/>
        <v>0</v>
      </c>
      <c r="F51" s="60">
        <f t="shared" ca="1" si="1"/>
        <v>-428.57142857142861</v>
      </c>
      <c r="G51" s="60">
        <f t="shared" ca="1" si="12"/>
        <v>723.09183673469659</v>
      </c>
      <c r="H51" s="60">
        <f t="shared" ca="1" si="13"/>
        <v>1114.8673469387797</v>
      </c>
      <c r="I51" s="60">
        <f t="shared" ca="1" si="9"/>
        <v>2040.8163265306123</v>
      </c>
      <c r="J51" s="60">
        <f t="shared" ca="1" si="10"/>
        <v>15.306122448979622</v>
      </c>
      <c r="K51" s="60">
        <f t="shared" ca="1" si="2"/>
        <v>902.54846126732116</v>
      </c>
      <c r="L51" s="60">
        <f t="shared" ca="1" si="11"/>
        <v>4368.0586653489609</v>
      </c>
      <c r="M51" s="57">
        <f t="shared" ca="1" si="3"/>
        <v>25892.014530404209</v>
      </c>
      <c r="O51" s="10"/>
      <c r="P51" s="13"/>
      <c r="Q51" s="15"/>
      <c r="R51" s="25"/>
      <c r="S51" s="25"/>
      <c r="T51" s="25"/>
    </row>
    <row r="52" spans="1:20" x14ac:dyDescent="0.25">
      <c r="A52" s="22">
        <f t="shared" si="4"/>
        <v>36</v>
      </c>
      <c r="B52" s="56">
        <f t="shared" ca="1" si="5"/>
        <v>28571.428571428631</v>
      </c>
      <c r="C52" s="62">
        <v>0</v>
      </c>
      <c r="D52" s="60">
        <f t="shared" ca="1" si="6"/>
        <v>22571.42857142866</v>
      </c>
      <c r="E52" s="60">
        <f t="shared" si="0"/>
        <v>0</v>
      </c>
      <c r="F52" s="60">
        <f t="shared" ca="1" si="1"/>
        <v>-428.57142857142861</v>
      </c>
      <c r="G52" s="60">
        <f t="shared" ca="1" si="12"/>
        <v>674.88571428571697</v>
      </c>
      <c r="H52" s="60">
        <f t="shared" ca="1" si="13"/>
        <v>1040.5428571428613</v>
      </c>
      <c r="I52" s="60">
        <f t="shared" ca="1" si="9"/>
        <v>2040.8163265306123</v>
      </c>
      <c r="J52" s="60">
        <f t="shared" ca="1" si="10"/>
        <v>14.285714285714315</v>
      </c>
      <c r="K52" s="60">
        <f t="shared" ca="1" si="2"/>
        <v>877.751944978236</v>
      </c>
      <c r="L52" s="60">
        <f t="shared" ca="1" si="11"/>
        <v>4219.711128651712</v>
      </c>
      <c r="M52" s="57">
        <f t="shared" ca="1" si="3"/>
        <v>24878.378264791405</v>
      </c>
      <c r="O52" s="10"/>
      <c r="P52" s="13"/>
      <c r="Q52" s="15"/>
    </row>
    <row r="53" spans="1:20" x14ac:dyDescent="0.25">
      <c r="A53" s="22">
        <f t="shared" si="4"/>
        <v>37</v>
      </c>
      <c r="B53" s="56">
        <f t="shared" ca="1" si="5"/>
        <v>26530.612244898017</v>
      </c>
      <c r="C53" s="62">
        <v>0</v>
      </c>
      <c r="D53" s="60">
        <f t="shared" ca="1" si="6"/>
        <v>20959.183673469473</v>
      </c>
      <c r="E53" s="60">
        <f t="shared" si="0"/>
        <v>0</v>
      </c>
      <c r="F53" s="60">
        <f t="shared" ca="1" si="1"/>
        <v>-428.57142857142861</v>
      </c>
      <c r="G53" s="60">
        <f t="shared" ca="1" si="12"/>
        <v>626.67959183673725</v>
      </c>
      <c r="H53" s="60">
        <f t="shared" ca="1" si="13"/>
        <v>966.21836734694273</v>
      </c>
      <c r="I53" s="60">
        <f t="shared" ca="1" si="9"/>
        <v>2040.8163265306123</v>
      </c>
      <c r="J53" s="60">
        <f t="shared" ca="1" si="10"/>
        <v>13.265306122449008</v>
      </c>
      <c r="K53" s="60">
        <f t="shared" ca="1" si="2"/>
        <v>852.95542868915095</v>
      </c>
      <c r="L53" s="60">
        <f t="shared" ca="1" si="11"/>
        <v>4071.363591954464</v>
      </c>
      <c r="M53" s="57">
        <f ca="1">NPV($L$9,L53:L61)</f>
        <v>22549.423884263844</v>
      </c>
      <c r="O53" s="10"/>
      <c r="P53" s="13"/>
    </row>
    <row r="54" spans="1:20" x14ac:dyDescent="0.25">
      <c r="A54" s="22">
        <f t="shared" si="4"/>
        <v>38</v>
      </c>
      <c r="B54" s="56">
        <f t="shared" ca="1" si="5"/>
        <v>24489.795918367403</v>
      </c>
      <c r="C54" s="62">
        <v>0</v>
      </c>
      <c r="D54" s="60">
        <f t="shared" ca="1" si="6"/>
        <v>19346.938775510287</v>
      </c>
      <c r="E54" s="60">
        <f t="shared" si="0"/>
        <v>0</v>
      </c>
      <c r="F54" s="60">
        <f t="shared" ca="1" si="1"/>
        <v>-428.57142857142861</v>
      </c>
      <c r="G54" s="60">
        <f t="shared" ca="1" si="12"/>
        <v>578.47346938775752</v>
      </c>
      <c r="H54" s="60">
        <f t="shared" ca="1" si="13"/>
        <v>891.89387755102427</v>
      </c>
      <c r="I54" s="60">
        <f t="shared" ca="1" si="9"/>
        <v>2040.8163265306123</v>
      </c>
      <c r="J54" s="60">
        <f t="shared" ca="1" si="10"/>
        <v>12.244897959183701</v>
      </c>
      <c r="K54" s="60">
        <f t="shared" ca="1" si="2"/>
        <v>828.15891240006579</v>
      </c>
      <c r="L54" s="60">
        <f t="shared" ca="1" si="11"/>
        <v>3923.0160552572147</v>
      </c>
      <c r="M54" s="57">
        <f ca="1">NPV($L$9,L54:L61)</f>
        <v>20191.816507513438</v>
      </c>
      <c r="O54" s="10"/>
      <c r="P54" s="13"/>
    </row>
    <row r="55" spans="1:20" x14ac:dyDescent="0.25">
      <c r="A55" s="22">
        <f t="shared" si="4"/>
        <v>39</v>
      </c>
      <c r="B55" s="56">
        <f t="shared" ca="1" si="5"/>
        <v>22448.979591836789</v>
      </c>
      <c r="C55" s="62">
        <v>0</v>
      </c>
      <c r="D55" s="60">
        <f t="shared" ca="1" si="6"/>
        <v>17734.693877551101</v>
      </c>
      <c r="E55" s="60">
        <f t="shared" si="0"/>
        <v>0</v>
      </c>
      <c r="F55" s="60">
        <f t="shared" ca="1" si="1"/>
        <v>-428.57142857142861</v>
      </c>
      <c r="G55" s="60">
        <f t="shared" ca="1" si="12"/>
        <v>530.26734693877791</v>
      </c>
      <c r="H55" s="60">
        <f t="shared" ca="1" si="13"/>
        <v>817.56938775510582</v>
      </c>
      <c r="I55" s="60">
        <f t="shared" ca="1" si="9"/>
        <v>2040.8163265306123</v>
      </c>
      <c r="J55" s="60">
        <f t="shared" ca="1" si="10"/>
        <v>11.224489795918394</v>
      </c>
      <c r="K55" s="60">
        <f t="shared" ca="1" si="2"/>
        <v>803.36239611098085</v>
      </c>
      <c r="L55" s="60">
        <f t="shared" ca="1" si="11"/>
        <v>3774.6685185599672</v>
      </c>
      <c r="M55" s="57">
        <f ca="1">NPV($L$9,L55:L61)</f>
        <v>17803.378506827241</v>
      </c>
      <c r="O55" s="10"/>
      <c r="P55" s="13"/>
    </row>
    <row r="56" spans="1:20" x14ac:dyDescent="0.25">
      <c r="A56" s="22">
        <f t="shared" si="4"/>
        <v>40</v>
      </c>
      <c r="B56" s="56">
        <f t="shared" ref="B56:B60" ca="1" si="14">B55-I55</f>
        <v>20408.163265306175</v>
      </c>
      <c r="C56" s="62">
        <v>0</v>
      </c>
      <c r="D56" s="60">
        <f t="shared" ref="D56:D60" ca="1" si="15">D55-F55-I55</f>
        <v>16122.448979591916</v>
      </c>
      <c r="E56" s="60">
        <f t="shared" ref="E56:E60" si="16">D$13*C56</f>
        <v>0</v>
      </c>
      <c r="F56" s="60">
        <f t="shared" ca="1" si="1"/>
        <v>-428.57142857142861</v>
      </c>
      <c r="G56" s="60">
        <f t="shared" ca="1" si="12"/>
        <v>482.06122448979829</v>
      </c>
      <c r="H56" s="60">
        <f t="shared" ca="1" si="13"/>
        <v>743.24489795918737</v>
      </c>
      <c r="I56" s="60">
        <f t="shared" ca="1" si="9"/>
        <v>2040.8163265306123</v>
      </c>
      <c r="J56" s="60">
        <f t="shared" ca="1" si="10"/>
        <v>10.204081632653088</v>
      </c>
      <c r="K56" s="60">
        <f t="shared" ca="1" si="2"/>
        <v>778.56587982189569</v>
      </c>
      <c r="L56" s="60">
        <f t="shared" ca="1" si="11"/>
        <v>3626.3209818627179</v>
      </c>
      <c r="M56" s="57">
        <f ca="1">NPV($L$9,L56:L61)</f>
        <v>15381.766754786149</v>
      </c>
      <c r="O56" s="10"/>
      <c r="P56" s="13"/>
    </row>
    <row r="57" spans="1:20" x14ac:dyDescent="0.25">
      <c r="A57" s="22">
        <f t="shared" si="4"/>
        <v>41</v>
      </c>
      <c r="B57" s="56">
        <f t="shared" ca="1" si="14"/>
        <v>18367.346938775561</v>
      </c>
      <c r="C57" s="62">
        <v>0</v>
      </c>
      <c r="D57" s="60">
        <f t="shared" ca="1" si="15"/>
        <v>14510.204081632734</v>
      </c>
      <c r="E57" s="60">
        <f t="shared" si="16"/>
        <v>0</v>
      </c>
      <c r="F57" s="60">
        <f t="shared" ca="1" si="1"/>
        <v>-428.57142857142861</v>
      </c>
      <c r="G57" s="60">
        <f t="shared" ca="1" si="12"/>
        <v>433.85510204081874</v>
      </c>
      <c r="H57" s="60">
        <f t="shared" ca="1" si="13"/>
        <v>668.92040816326903</v>
      </c>
      <c r="I57" s="60">
        <f t="shared" ca="1" si="9"/>
        <v>2040.8163265306123</v>
      </c>
      <c r="J57" s="60">
        <f t="shared" ca="1" si="10"/>
        <v>9.1836734693877808</v>
      </c>
      <c r="K57" s="60">
        <f t="shared" ca="1" si="2"/>
        <v>753.76936353281064</v>
      </c>
      <c r="L57" s="60">
        <f t="shared" ca="1" si="11"/>
        <v>3477.9734451654699</v>
      </c>
      <c r="M57" s="57">
        <f ca="1">NPV($L$9,L57:L61)</f>
        <v>12924.460046287179</v>
      </c>
      <c r="O57" s="10"/>
      <c r="P57" s="13"/>
    </row>
    <row r="58" spans="1:20" x14ac:dyDescent="0.25">
      <c r="A58" s="22">
        <f t="shared" si="4"/>
        <v>42</v>
      </c>
      <c r="B58" s="56">
        <f t="shared" ca="1" si="14"/>
        <v>16326.530612244949</v>
      </c>
      <c r="C58" s="62">
        <v>0</v>
      </c>
      <c r="D58" s="60">
        <f t="shared" ca="1" si="15"/>
        <v>12897.959183673551</v>
      </c>
      <c r="E58" s="60">
        <f t="shared" si="16"/>
        <v>0</v>
      </c>
      <c r="F58" s="60">
        <f t="shared" ca="1" si="1"/>
        <v>-428.57142857142861</v>
      </c>
      <c r="G58" s="60">
        <f t="shared" ca="1" si="12"/>
        <v>385.64897959183918</v>
      </c>
      <c r="H58" s="60">
        <f t="shared" ca="1" si="13"/>
        <v>594.59591836735069</v>
      </c>
      <c r="I58" s="60">
        <f t="shared" ca="1" si="9"/>
        <v>2040.8163265306123</v>
      </c>
      <c r="J58" s="60">
        <f t="shared" ca="1" si="10"/>
        <v>8.163265306122474</v>
      </c>
      <c r="K58" s="60">
        <f t="shared" ca="1" si="2"/>
        <v>728.97284724372548</v>
      </c>
      <c r="L58" s="60">
        <f t="shared" ca="1" si="11"/>
        <v>3329.6259084682215</v>
      </c>
      <c r="M58" s="57">
        <f ca="1">NPV($L$9,L58:L61)</f>
        <v>10428.745564639536</v>
      </c>
      <c r="O58" s="10"/>
      <c r="P58" s="13"/>
    </row>
    <row r="59" spans="1:20" x14ac:dyDescent="0.25">
      <c r="A59" s="22">
        <f t="shared" si="4"/>
        <v>43</v>
      </c>
      <c r="B59" s="56">
        <f t="shared" ca="1" si="14"/>
        <v>14285.714285714337</v>
      </c>
      <c r="C59" s="62">
        <v>0</v>
      </c>
      <c r="D59" s="60">
        <f t="shared" ca="1" si="15"/>
        <v>11285.714285714368</v>
      </c>
      <c r="E59" s="60">
        <f t="shared" si="16"/>
        <v>0</v>
      </c>
      <c r="F59" s="60">
        <f t="shared" ca="1" si="1"/>
        <v>-428.57142857142861</v>
      </c>
      <c r="G59" s="60">
        <f t="shared" ca="1" si="12"/>
        <v>337.44285714285962</v>
      </c>
      <c r="H59" s="60">
        <f t="shared" ca="1" si="13"/>
        <v>520.27142857143235</v>
      </c>
      <c r="I59" s="60">
        <f t="shared" ca="1" si="9"/>
        <v>2040.8163265306123</v>
      </c>
      <c r="J59" s="60">
        <f t="shared" ca="1" si="10"/>
        <v>7.142857142857169</v>
      </c>
      <c r="K59" s="60">
        <f t="shared" ca="1" si="2"/>
        <v>704.17633095464055</v>
      </c>
      <c r="L59" s="60">
        <f t="shared" ca="1" si="11"/>
        <v>3181.2783717709735</v>
      </c>
      <c r="M59" s="57">
        <f ca="1">NPV($L$9,L59:L61)</f>
        <v>7891.7043190839204</v>
      </c>
      <c r="O59" s="10"/>
      <c r="P59" s="13"/>
    </row>
    <row r="60" spans="1:20" x14ac:dyDescent="0.25">
      <c r="A60" s="22">
        <f t="shared" si="4"/>
        <v>44</v>
      </c>
      <c r="B60" s="56">
        <f t="shared" ca="1" si="14"/>
        <v>12244.897959183725</v>
      </c>
      <c r="C60" s="62">
        <v>0</v>
      </c>
      <c r="D60" s="60">
        <f t="shared" ca="1" si="15"/>
        <v>9673.4693877551854</v>
      </c>
      <c r="E60" s="60">
        <f t="shared" si="16"/>
        <v>0</v>
      </c>
      <c r="F60" s="60">
        <f t="shared" ca="1" si="1"/>
        <v>-428.57142857142861</v>
      </c>
      <c r="G60" s="60">
        <f t="shared" ca="1" si="12"/>
        <v>289.23673469388001</v>
      </c>
      <c r="H60" s="60">
        <f t="shared" ca="1" si="13"/>
        <v>445.94693877551407</v>
      </c>
      <c r="I60" s="60">
        <f t="shared" ca="1" si="9"/>
        <v>2040.8163265306123</v>
      </c>
      <c r="J60" s="60">
        <f t="shared" ca="1" si="10"/>
        <v>6.1224489795918631</v>
      </c>
      <c r="K60" s="60">
        <f t="shared" ca="1" si="2"/>
        <v>679.37981466555539</v>
      </c>
      <c r="L60" s="60">
        <f t="shared" ca="1" si="11"/>
        <v>3032.9308350737251</v>
      </c>
      <c r="M60" s="57">
        <f ca="1">NPV($L$9,L60:L61)</f>
        <v>5310.195475563326</v>
      </c>
      <c r="O60" s="10"/>
      <c r="P60" s="13"/>
    </row>
    <row r="61" spans="1:20" x14ac:dyDescent="0.25">
      <c r="A61" s="22">
        <f t="shared" si="4"/>
        <v>45</v>
      </c>
      <c r="B61" s="56">
        <f t="shared" ref="B61" ca="1" si="17">B60-I60</f>
        <v>10204.081632653113</v>
      </c>
      <c r="C61" s="62">
        <v>0</v>
      </c>
      <c r="D61" s="60">
        <f t="shared" ref="D61" ca="1" si="18">D60-F60-I60</f>
        <v>8061.2244897960027</v>
      </c>
      <c r="E61" s="60">
        <f t="shared" ref="E61" si="19">D$13*C61</f>
        <v>0</v>
      </c>
      <c r="F61" s="60">
        <f t="shared" ca="1" si="1"/>
        <v>-428.57142857142861</v>
      </c>
      <c r="G61" s="60">
        <f t="shared" ca="1" si="12"/>
        <v>241.03061224490048</v>
      </c>
      <c r="H61" s="60">
        <f t="shared" ca="1" si="13"/>
        <v>371.62244897959573</v>
      </c>
      <c r="I61" s="60">
        <f t="shared" ca="1" si="9"/>
        <v>2040.8163265306123</v>
      </c>
      <c r="J61" s="60">
        <f t="shared" ca="1" si="10"/>
        <v>5.1020408163265563</v>
      </c>
      <c r="K61" s="60">
        <f t="shared" ca="1" si="2"/>
        <v>654.58329837647022</v>
      </c>
      <c r="L61" s="60">
        <f t="shared" ca="1" si="11"/>
        <v>2884.5832983764772</v>
      </c>
      <c r="M61" s="57">
        <f t="shared" ref="M61:M65" ca="1" si="20">NPV($L$9,L61:L61)</f>
        <v>2680.8394966324136</v>
      </c>
      <c r="O61" s="10"/>
      <c r="P61" s="13"/>
    </row>
    <row r="62" spans="1:20" x14ac:dyDescent="0.25">
      <c r="A62" s="74">
        <f t="shared" si="4"/>
        <v>46</v>
      </c>
      <c r="B62" s="56">
        <f t="shared" ref="B62:B65" ca="1" si="21">B61-I61</f>
        <v>8163.265306122501</v>
      </c>
      <c r="C62" s="62">
        <v>0</v>
      </c>
      <c r="D62" s="60">
        <f t="shared" ref="D62:D65" ca="1" si="22">D61-F61-I61</f>
        <v>6448.97959183682</v>
      </c>
      <c r="E62" s="60">
        <f t="shared" ref="E62:E65" si="23">D$13*C62</f>
        <v>0</v>
      </c>
      <c r="F62" s="60">
        <f t="shared" ref="F62:F65" ca="1" si="24">H$14*(E62-I62*D$13/D$12)</f>
        <v>-428.57142857142861</v>
      </c>
      <c r="G62" s="60">
        <f t="shared" ca="1" si="12"/>
        <v>192.82448979592093</v>
      </c>
      <c r="H62" s="60">
        <f t="shared" ca="1" si="13"/>
        <v>297.29795918367739</v>
      </c>
      <c r="I62" s="60">
        <f t="shared" ref="I62:I65" ca="1" si="25">IF(A62-A$17&gt;H$12,0,IF(A62-A$17=H$12,(12-D$11)/12*$D$12/H$12,D$12/H$12))</f>
        <v>2040.8163265306123</v>
      </c>
      <c r="J62" s="60">
        <f t="shared" ref="J62:J65" ca="1" si="26">+B62*$H$11</f>
        <v>4.0816326530612503</v>
      </c>
      <c r="K62" s="60">
        <f t="shared" ref="K62:K65" ca="1" si="27">(H$13/(1-H$13))*(H62+I62-E62+F62+J62)</f>
        <v>629.78678208738518</v>
      </c>
      <c r="L62" s="60">
        <f t="shared" ref="L62:L65" ca="1" si="28">SUM(F62:K62)</f>
        <v>2736.2357616792283</v>
      </c>
      <c r="M62" s="57">
        <f t="shared" ca="1" si="20"/>
        <v>2542.9700387353423</v>
      </c>
      <c r="O62" s="10"/>
      <c r="P62" s="13"/>
    </row>
    <row r="63" spans="1:20" x14ac:dyDescent="0.25">
      <c r="A63" s="74">
        <f t="shared" si="4"/>
        <v>47</v>
      </c>
      <c r="B63" s="56">
        <f t="shared" ca="1" si="21"/>
        <v>6122.4489795918889</v>
      </c>
      <c r="C63" s="62">
        <v>0</v>
      </c>
      <c r="D63" s="60">
        <f t="shared" ca="1" si="22"/>
        <v>4836.7346938776363</v>
      </c>
      <c r="E63" s="60">
        <f t="shared" si="23"/>
        <v>0</v>
      </c>
      <c r="F63" s="60">
        <f t="shared" ca="1" si="24"/>
        <v>-428.57142857142861</v>
      </c>
      <c r="G63" s="60">
        <f t="shared" ca="1" si="12"/>
        <v>144.61836734694131</v>
      </c>
      <c r="H63" s="60">
        <f t="shared" ca="1" si="13"/>
        <v>222.97346938775905</v>
      </c>
      <c r="I63" s="60">
        <f t="shared" ca="1" si="25"/>
        <v>2040.8163265306123</v>
      </c>
      <c r="J63" s="60">
        <f t="shared" ca="1" si="26"/>
        <v>3.0612244897959444</v>
      </c>
      <c r="K63" s="60">
        <f t="shared" ca="1" si="27"/>
        <v>604.99026579830024</v>
      </c>
      <c r="L63" s="60">
        <f t="shared" ca="1" si="28"/>
        <v>2587.8882249819799</v>
      </c>
      <c r="M63" s="57">
        <f t="shared" ca="1" si="20"/>
        <v>2405.1005808382711</v>
      </c>
      <c r="O63" s="10"/>
      <c r="P63" s="13"/>
    </row>
    <row r="64" spans="1:20" x14ac:dyDescent="0.25">
      <c r="A64" s="74">
        <f t="shared" si="4"/>
        <v>48</v>
      </c>
      <c r="B64" s="56">
        <f t="shared" ca="1" si="21"/>
        <v>4081.6326530612769</v>
      </c>
      <c r="C64" s="62">
        <v>0</v>
      </c>
      <c r="D64" s="60">
        <f t="shared" ca="1" si="22"/>
        <v>3224.4897959184527</v>
      </c>
      <c r="E64" s="60">
        <f t="shared" si="23"/>
        <v>0</v>
      </c>
      <c r="F64" s="60">
        <f t="shared" ca="1" si="24"/>
        <v>-428.57142857142861</v>
      </c>
      <c r="G64" s="60">
        <f t="shared" ca="1" si="12"/>
        <v>96.412244897961742</v>
      </c>
      <c r="H64" s="60">
        <f t="shared" ca="1" si="13"/>
        <v>148.64897959184069</v>
      </c>
      <c r="I64" s="60">
        <f t="shared" ca="1" si="25"/>
        <v>2040.8163265306123</v>
      </c>
      <c r="J64" s="60">
        <f t="shared" ca="1" si="26"/>
        <v>2.0408163265306385</v>
      </c>
      <c r="K64" s="60">
        <f t="shared" ca="1" si="27"/>
        <v>580.19374950921508</v>
      </c>
      <c r="L64" s="60">
        <f t="shared" ca="1" si="28"/>
        <v>2439.5406882847319</v>
      </c>
      <c r="M64" s="57">
        <f t="shared" ca="1" si="20"/>
        <v>2267.2311229412007</v>
      </c>
      <c r="O64" s="10"/>
      <c r="P64" s="13"/>
    </row>
    <row r="65" spans="1:17" x14ac:dyDescent="0.25">
      <c r="A65" s="74">
        <f t="shared" si="4"/>
        <v>49</v>
      </c>
      <c r="B65" s="56">
        <f t="shared" ca="1" si="21"/>
        <v>2040.8163265306646</v>
      </c>
      <c r="C65" s="62">
        <v>0</v>
      </c>
      <c r="D65" s="60">
        <f t="shared" ca="1" si="22"/>
        <v>1612.2448979592689</v>
      </c>
      <c r="E65" s="60">
        <f t="shared" si="23"/>
        <v>0</v>
      </c>
      <c r="F65" s="60">
        <f t="shared" ca="1" si="24"/>
        <v>-428.57142857142861</v>
      </c>
      <c r="G65" s="60">
        <f t="shared" ca="1" si="12"/>
        <v>48.206122448982136</v>
      </c>
      <c r="H65" s="60">
        <f t="shared" ca="1" si="13"/>
        <v>74.324489795922304</v>
      </c>
      <c r="I65" s="60">
        <f t="shared" ca="1" si="25"/>
        <v>2040.8163265306123</v>
      </c>
      <c r="J65" s="60">
        <f t="shared" ca="1" si="26"/>
        <v>1.0204081632653323</v>
      </c>
      <c r="K65" s="60">
        <f t="shared" ca="1" si="27"/>
        <v>555.39723322013003</v>
      </c>
      <c r="L65" s="60">
        <f t="shared" ca="1" si="28"/>
        <v>2291.1931515874835</v>
      </c>
      <c r="M65" s="57">
        <f t="shared" ca="1" si="20"/>
        <v>2129.3616650441295</v>
      </c>
      <c r="O65" s="10"/>
      <c r="P65" s="13"/>
    </row>
    <row r="66" spans="1:17" x14ac:dyDescent="0.25">
      <c r="A66" s="115">
        <f t="shared" si="4"/>
        <v>50</v>
      </c>
      <c r="B66" s="56">
        <f t="shared" ref="B66" ca="1" si="29">B65-I65</f>
        <v>5.2295945351943374E-11</v>
      </c>
      <c r="C66" s="62">
        <v>0</v>
      </c>
      <c r="D66" s="60">
        <f t="shared" ref="D66" ca="1" si="30">D65-F65-I65</f>
        <v>8.5265128291212022E-11</v>
      </c>
      <c r="E66" s="60">
        <f t="shared" ref="E66" si="31">D$13*C66</f>
        <v>0</v>
      </c>
      <c r="F66" s="60">
        <f t="shared" ref="F66" ca="1" si="32">H$14*(E66-I66*D$13/D$12)</f>
        <v>0</v>
      </c>
      <c r="G66" s="60">
        <f t="shared" ref="G66" ca="1" si="33">L$5*D66</f>
        <v>2.5494273359072395E-12</v>
      </c>
      <c r="H66" s="60">
        <f t="shared" ref="H66" ca="1" si="34">D66*(L$6+L$7)</f>
        <v>3.9307224142248746E-12</v>
      </c>
      <c r="I66" s="60">
        <f t="shared" ref="I66" ca="1" si="35">IF(A66-A$17&gt;H$12,0,IF(A66-A$17=H$12,(12-D$11)/12*$D$12/H$12,D$12/H$12))</f>
        <v>0</v>
      </c>
      <c r="J66" s="60">
        <f t="shared" ref="J66" ca="1" si="36">+B66*$H$11</f>
        <v>2.6147972675971688E-14</v>
      </c>
      <c r="K66" s="60">
        <f t="shared" ref="K66" ca="1" si="37">(H$13/(1-H$13))*(H66+I66-E66+F66+J66)</f>
        <v>1.3022328473487018E-12</v>
      </c>
      <c r="L66" s="60">
        <f t="shared" ref="L66" ca="1" si="38">SUM(F66:K66)</f>
        <v>7.8085305701567872E-12</v>
      </c>
      <c r="M66" s="57">
        <f t="shared" ref="M66" ca="1" si="39">NPV($L$9,L66:L66)</f>
        <v>7.2569986711494301E-12</v>
      </c>
      <c r="O66" s="10"/>
      <c r="P66" s="13"/>
    </row>
    <row r="67" spans="1:17" x14ac:dyDescent="0.25">
      <c r="A67" s="22" t="s">
        <v>14</v>
      </c>
      <c r="B67" s="24"/>
      <c r="C67" s="62" t="s">
        <v>14</v>
      </c>
      <c r="D67" s="56" t="s">
        <v>14</v>
      </c>
      <c r="E67" s="56" t="s">
        <v>14</v>
      </c>
      <c r="F67" s="56" t="s">
        <v>14</v>
      </c>
      <c r="G67" s="56" t="s">
        <v>14</v>
      </c>
      <c r="H67" s="56" t="s">
        <v>14</v>
      </c>
      <c r="I67" s="56" t="s">
        <v>14</v>
      </c>
      <c r="J67" s="56" t="s">
        <v>14</v>
      </c>
      <c r="K67" s="56" t="s">
        <v>14</v>
      </c>
      <c r="L67" s="56" t="s">
        <v>14</v>
      </c>
      <c r="M67" s="58"/>
      <c r="O67" s="24"/>
      <c r="P67" s="24"/>
      <c r="Q67" s="24"/>
    </row>
    <row r="68" spans="1:17" x14ac:dyDescent="0.25">
      <c r="A68" s="22" t="s">
        <v>13</v>
      </c>
      <c r="B68" s="24"/>
      <c r="C68" s="62">
        <f>SUM(C17:C65)</f>
        <v>1.0000000000000002</v>
      </c>
      <c r="D68" s="56" t="s">
        <v>12</v>
      </c>
      <c r="E68" s="56">
        <f t="shared" ref="E68:L68" si="40">SUM(E17:E65)</f>
        <v>100000</v>
      </c>
      <c r="F68" s="56">
        <f t="shared" ca="1" si="40"/>
        <v>-1.0118128557223827E-11</v>
      </c>
      <c r="G68" s="56">
        <f t="shared" ca="1" si="40"/>
        <v>65409.359600000142</v>
      </c>
      <c r="H68" s="56">
        <f t="shared" ca="1" si="40"/>
        <v>100848.54440000022</v>
      </c>
      <c r="I68" s="56">
        <f t="shared" ca="1" si="40"/>
        <v>99999.999999999942</v>
      </c>
      <c r="J68" s="56">
        <f t="shared" ca="1" si="40"/>
        <v>1250.0000000000009</v>
      </c>
      <c r="K68" s="56">
        <f t="shared" ca="1" si="40"/>
        <v>33601.322556412022</v>
      </c>
      <c r="L68" s="56">
        <f t="shared" ca="1" si="40"/>
        <v>301109.22655641241</v>
      </c>
      <c r="M68" s="58"/>
      <c r="O68" s="10"/>
      <c r="P68" s="10"/>
      <c r="Q68" s="10"/>
    </row>
    <row r="69" spans="1:17" x14ac:dyDescent="0.25">
      <c r="B69" s="24"/>
      <c r="C69" s="23"/>
      <c r="D69" s="59"/>
      <c r="E69" s="59"/>
      <c r="F69" s="56"/>
      <c r="G69" s="56"/>
      <c r="H69" s="56"/>
      <c r="I69" s="56"/>
      <c r="J69" s="56"/>
      <c r="K69" s="56"/>
      <c r="L69" s="56"/>
      <c r="M69" s="58"/>
    </row>
    <row r="70" spans="1:17" x14ac:dyDescent="0.25">
      <c r="B70" s="24"/>
      <c r="C70" s="229" t="s">
        <v>11</v>
      </c>
      <c r="D70" s="229"/>
      <c r="E70" s="56">
        <f t="shared" ref="E70:L70" ca="1" si="41">NPV($L9,E17:E65)</f>
        <v>52196.217819642414</v>
      </c>
      <c r="F70" s="56">
        <f t="shared" ca="1" si="41"/>
        <v>5477.8509228848716</v>
      </c>
      <c r="G70" s="56">
        <f t="shared" ca="1" si="41"/>
        <v>26914.302315785015</v>
      </c>
      <c r="H70" s="56">
        <f t="shared" ca="1" si="41"/>
        <v>41496.63333637757</v>
      </c>
      <c r="I70" s="56">
        <f t="shared" ca="1" si="41"/>
        <v>26111.213424952537</v>
      </c>
      <c r="J70" s="56">
        <f t="shared" ca="1" si="41"/>
        <v>486.11043799373329</v>
      </c>
      <c r="K70" s="56">
        <f t="shared" ca="1" si="41"/>
        <v>7034.85156239154</v>
      </c>
      <c r="L70" s="56">
        <f t="shared" ca="1" si="41"/>
        <v>107520.96200038529</v>
      </c>
      <c r="M70" s="58"/>
      <c r="O70" s="24"/>
      <c r="P70" s="24"/>
      <c r="Q70" s="24"/>
    </row>
    <row r="71" spans="1:17" x14ac:dyDescent="0.25">
      <c r="B71" s="22"/>
      <c r="C71" s="22"/>
      <c r="D71" s="22"/>
      <c r="E71" s="22"/>
      <c r="F71" s="22"/>
      <c r="G71" s="22"/>
      <c r="H71" s="22"/>
      <c r="I71" s="22"/>
      <c r="J71" s="22"/>
      <c r="K71" s="22"/>
      <c r="L71" s="22"/>
      <c r="M71" s="22"/>
      <c r="O71" s="22"/>
    </row>
    <row r="72" spans="1:17" x14ac:dyDescent="0.25">
      <c r="B72" s="21"/>
      <c r="C72" s="23"/>
      <c r="D72" s="21"/>
      <c r="E72" s="21"/>
      <c r="F72" s="21"/>
      <c r="G72" s="21"/>
      <c r="H72" s="21"/>
      <c r="I72" s="21"/>
      <c r="J72" s="21"/>
      <c r="K72" s="21"/>
      <c r="L72" s="21"/>
      <c r="M72" s="21"/>
      <c r="O72" s="21"/>
    </row>
    <row r="73" spans="1:17" x14ac:dyDescent="0.25">
      <c r="B73" s="21"/>
      <c r="C73" s="21"/>
      <c r="D73" s="21"/>
      <c r="E73" s="21"/>
      <c r="F73" s="21"/>
      <c r="G73" s="21"/>
      <c r="H73" s="21"/>
      <c r="I73" s="21"/>
      <c r="J73" s="21"/>
      <c r="K73" s="21"/>
      <c r="L73" s="21"/>
      <c r="M73" s="21"/>
      <c r="O73" s="21"/>
    </row>
    <row r="74" spans="1:17" x14ac:dyDescent="0.25">
      <c r="B74" s="21"/>
      <c r="C74" s="21"/>
      <c r="D74" s="21"/>
      <c r="E74" s="21"/>
      <c r="F74" s="21"/>
      <c r="G74" s="21"/>
      <c r="H74" s="21"/>
      <c r="I74" s="21"/>
      <c r="J74" s="21"/>
      <c r="K74" s="21"/>
      <c r="L74" s="21"/>
      <c r="M74" s="21"/>
      <c r="O74" s="21"/>
    </row>
    <row r="75" spans="1:17" x14ac:dyDescent="0.25">
      <c r="B75" s="22"/>
      <c r="C75" s="21"/>
      <c r="D75" s="21"/>
      <c r="E75" s="21"/>
      <c r="F75" s="21"/>
      <c r="G75" s="21"/>
      <c r="H75" s="21"/>
      <c r="I75" s="21"/>
      <c r="J75" s="21"/>
      <c r="K75" s="21"/>
      <c r="L75" s="21"/>
      <c r="M75" s="21"/>
      <c r="O75" s="21"/>
    </row>
    <row r="76" spans="1:17" x14ac:dyDescent="0.25">
      <c r="B76" s="21"/>
      <c r="C76" s="21"/>
      <c r="D76" s="21"/>
      <c r="E76" s="21"/>
      <c r="F76" s="21"/>
      <c r="G76" s="21"/>
      <c r="H76" s="21"/>
      <c r="I76" s="21"/>
      <c r="J76" s="21"/>
      <c r="K76" s="21"/>
      <c r="L76" s="21"/>
      <c r="M76" s="21"/>
      <c r="O76" s="21"/>
    </row>
    <row r="77" spans="1:17" x14ac:dyDescent="0.25">
      <c r="B77" s="21"/>
      <c r="C77" s="21"/>
      <c r="D77" s="21"/>
      <c r="E77" s="21"/>
      <c r="F77" s="21"/>
      <c r="G77" s="21"/>
      <c r="H77" s="21"/>
      <c r="I77" s="21"/>
      <c r="J77" s="21"/>
      <c r="K77" s="21"/>
      <c r="L77" s="21"/>
      <c r="M77" s="21"/>
      <c r="O77" s="21"/>
    </row>
    <row r="78" spans="1:17" x14ac:dyDescent="0.25">
      <c r="B78" s="21"/>
      <c r="C78" s="21"/>
      <c r="D78" s="21"/>
      <c r="E78" s="21"/>
      <c r="F78" s="21"/>
      <c r="G78" s="21"/>
      <c r="H78" s="21"/>
      <c r="I78" s="21"/>
      <c r="J78" s="21"/>
      <c r="K78" s="21"/>
      <c r="L78" s="21"/>
      <c r="M78" s="21"/>
      <c r="O78" s="21"/>
    </row>
    <row r="79" spans="1:17" x14ac:dyDescent="0.25">
      <c r="B79" s="21"/>
      <c r="C79" s="21"/>
      <c r="D79" s="21"/>
      <c r="E79" s="21"/>
      <c r="F79" s="21"/>
      <c r="G79" s="21"/>
      <c r="H79" s="21"/>
      <c r="I79" s="21"/>
      <c r="J79" s="21"/>
      <c r="K79" s="21"/>
      <c r="L79" s="21"/>
      <c r="M79" s="21"/>
      <c r="O79" s="21"/>
    </row>
    <row r="80" spans="1:17" x14ac:dyDescent="0.25">
      <c r="B80" s="21"/>
      <c r="C80" s="21"/>
      <c r="D80" s="21"/>
      <c r="E80" s="21"/>
      <c r="F80" s="21"/>
      <c r="G80" s="21"/>
      <c r="H80" s="21"/>
      <c r="I80" s="21"/>
      <c r="J80" s="21"/>
      <c r="K80" s="21"/>
      <c r="L80" s="21"/>
      <c r="M80" s="21"/>
      <c r="O80" s="21"/>
    </row>
    <row r="81" spans="2:15" x14ac:dyDescent="0.25">
      <c r="B81" s="21"/>
      <c r="C81" s="21"/>
      <c r="D81" s="21"/>
      <c r="E81" s="21"/>
      <c r="F81" s="21"/>
      <c r="G81" s="21"/>
      <c r="H81" s="21"/>
      <c r="I81" s="21"/>
      <c r="J81" s="21"/>
      <c r="K81" s="21"/>
      <c r="L81" s="21"/>
      <c r="M81" s="21"/>
      <c r="O81" s="21"/>
    </row>
    <row r="82" spans="2:15" x14ac:dyDescent="0.25">
      <c r="B82" s="21"/>
      <c r="C82" s="21"/>
      <c r="D82" s="21"/>
      <c r="E82" s="21"/>
      <c r="F82" s="21"/>
      <c r="G82" s="21"/>
      <c r="H82" s="21"/>
      <c r="I82" s="21"/>
      <c r="J82" s="21"/>
      <c r="K82" s="21"/>
      <c r="L82" s="21"/>
      <c r="M82" s="21"/>
      <c r="O82" s="21"/>
    </row>
    <row r="83" spans="2:15" x14ac:dyDescent="0.25">
      <c r="B83" s="21"/>
      <c r="C83" s="21"/>
      <c r="D83" s="21"/>
      <c r="E83" s="21"/>
      <c r="F83" s="21"/>
      <c r="G83" s="21"/>
      <c r="H83" s="21"/>
      <c r="I83" s="21"/>
      <c r="J83" s="21"/>
      <c r="K83" s="21"/>
      <c r="L83" s="21"/>
      <c r="M83" s="21"/>
      <c r="O83" s="21"/>
    </row>
    <row r="84" spans="2:15" x14ac:dyDescent="0.25">
      <c r="B84" s="21"/>
      <c r="C84" s="21"/>
      <c r="D84" s="21"/>
      <c r="E84" s="21"/>
      <c r="F84" s="21"/>
      <c r="G84" s="21"/>
      <c r="H84" s="21"/>
      <c r="I84" s="21"/>
      <c r="J84" s="21"/>
      <c r="K84" s="21"/>
      <c r="L84" s="21"/>
      <c r="M84" s="21"/>
      <c r="O84" s="21"/>
    </row>
    <row r="85" spans="2:15" x14ac:dyDescent="0.25">
      <c r="B85" s="21"/>
      <c r="C85" s="21"/>
      <c r="D85" s="21"/>
      <c r="E85" s="21"/>
      <c r="F85" s="21"/>
      <c r="G85" s="21"/>
      <c r="H85" s="21"/>
      <c r="I85" s="21"/>
      <c r="J85" s="21"/>
      <c r="K85" s="21"/>
      <c r="L85" s="21"/>
      <c r="M85" s="21"/>
      <c r="O85" s="21"/>
    </row>
    <row r="86" spans="2:15" x14ac:dyDescent="0.25">
      <c r="B86" s="21"/>
      <c r="C86" s="21"/>
      <c r="D86" s="21"/>
      <c r="E86" s="21"/>
      <c r="F86" s="21"/>
      <c r="G86" s="21"/>
      <c r="H86" s="21"/>
      <c r="I86" s="21"/>
      <c r="J86" s="21"/>
      <c r="K86" s="21"/>
      <c r="L86" s="21"/>
      <c r="M86" s="21"/>
      <c r="O86" s="21"/>
    </row>
    <row r="87" spans="2:15" x14ac:dyDescent="0.25">
      <c r="B87" s="21"/>
      <c r="C87" s="21"/>
      <c r="D87" s="21"/>
      <c r="E87" s="21"/>
      <c r="F87" s="21"/>
      <c r="G87" s="21"/>
      <c r="H87" s="21"/>
      <c r="I87" s="21"/>
      <c r="J87" s="21"/>
      <c r="K87" s="21"/>
      <c r="L87" s="21"/>
      <c r="M87" s="21"/>
      <c r="O87" s="21"/>
    </row>
    <row r="88" spans="2:15" x14ac:dyDescent="0.25">
      <c r="B88" s="21"/>
      <c r="C88" s="21"/>
      <c r="D88" s="21"/>
      <c r="E88" s="21"/>
      <c r="F88" s="21"/>
      <c r="G88" s="21"/>
      <c r="H88" s="21"/>
      <c r="I88" s="21"/>
      <c r="J88" s="21"/>
      <c r="K88" s="21"/>
      <c r="L88" s="21"/>
      <c r="M88" s="21"/>
      <c r="O88" s="21"/>
    </row>
    <row r="89" spans="2:15" x14ac:dyDescent="0.25">
      <c r="B89" s="21"/>
      <c r="C89" s="21"/>
      <c r="D89" s="21"/>
      <c r="E89" s="21"/>
      <c r="F89" s="21"/>
      <c r="G89" s="21"/>
      <c r="H89" s="21"/>
      <c r="I89" s="21"/>
      <c r="J89" s="21"/>
      <c r="K89" s="21"/>
      <c r="L89" s="21"/>
      <c r="M89" s="21"/>
      <c r="O89" s="21"/>
    </row>
    <row r="90" spans="2:15" x14ac:dyDescent="0.25">
      <c r="B90" s="21"/>
      <c r="C90" s="21"/>
      <c r="D90" s="21"/>
      <c r="E90" s="21"/>
      <c r="F90" s="21"/>
      <c r="G90" s="21"/>
      <c r="H90" s="21"/>
      <c r="I90" s="21"/>
      <c r="J90" s="21"/>
      <c r="K90" s="21"/>
      <c r="L90" s="21"/>
      <c r="M90" s="21"/>
      <c r="N90" s="21"/>
      <c r="O90" s="21"/>
    </row>
    <row r="91" spans="2:15" x14ac:dyDescent="0.25">
      <c r="B91" s="21"/>
      <c r="C91" s="21"/>
      <c r="D91" s="21"/>
      <c r="E91" s="21"/>
      <c r="F91" s="21"/>
      <c r="G91" s="21"/>
      <c r="H91" s="21"/>
      <c r="I91" s="21"/>
      <c r="J91" s="21"/>
      <c r="K91" s="21"/>
      <c r="L91" s="21"/>
      <c r="M91" s="21"/>
      <c r="N91" s="21"/>
      <c r="O91" s="21"/>
    </row>
    <row r="92" spans="2:15" x14ac:dyDescent="0.25">
      <c r="B92" s="21"/>
      <c r="C92" s="21"/>
      <c r="D92" s="21"/>
      <c r="E92" s="21"/>
      <c r="F92" s="21"/>
      <c r="G92" s="21"/>
      <c r="H92" s="21"/>
      <c r="I92" s="21"/>
      <c r="J92" s="21"/>
      <c r="K92" s="21"/>
      <c r="L92" s="21"/>
      <c r="M92" s="21"/>
      <c r="N92" s="21"/>
      <c r="O92" s="21"/>
    </row>
    <row r="93" spans="2:15" x14ac:dyDescent="0.25">
      <c r="B93" s="21"/>
      <c r="C93" s="21"/>
      <c r="D93" s="21"/>
      <c r="E93" s="21"/>
      <c r="F93" s="21"/>
      <c r="G93" s="21"/>
      <c r="H93" s="21"/>
      <c r="I93" s="21"/>
      <c r="J93" s="21"/>
      <c r="K93" s="21"/>
      <c r="L93" s="21"/>
      <c r="M93" s="21"/>
      <c r="N93" s="21"/>
      <c r="O93" s="21"/>
    </row>
    <row r="94" spans="2:15" x14ac:dyDescent="0.25">
      <c r="B94" s="21"/>
      <c r="C94" s="21"/>
      <c r="D94" s="21"/>
      <c r="E94" s="21"/>
      <c r="F94" s="21"/>
      <c r="G94" s="21"/>
      <c r="H94" s="21"/>
      <c r="I94" s="21"/>
      <c r="J94" s="21"/>
      <c r="K94" s="21"/>
      <c r="L94" s="21"/>
      <c r="M94" s="21"/>
      <c r="N94" s="21"/>
      <c r="O94" s="21"/>
    </row>
    <row r="95" spans="2:15" x14ac:dyDescent="0.25">
      <c r="B95" s="21"/>
      <c r="C95" s="21"/>
      <c r="D95" s="21"/>
      <c r="E95" s="21"/>
      <c r="F95" s="21"/>
      <c r="G95" s="21"/>
      <c r="H95" s="21"/>
      <c r="I95" s="21"/>
      <c r="J95" s="21"/>
      <c r="K95" s="21"/>
      <c r="L95" s="21"/>
      <c r="M95" s="21"/>
      <c r="N95" s="21"/>
      <c r="O95" s="21"/>
    </row>
    <row r="96" spans="2:15" x14ac:dyDescent="0.25">
      <c r="B96" s="21"/>
      <c r="C96" s="21"/>
      <c r="D96" s="21"/>
      <c r="E96" s="21"/>
      <c r="F96" s="21"/>
      <c r="G96" s="21"/>
      <c r="H96" s="21"/>
      <c r="I96" s="21"/>
      <c r="J96" s="21"/>
      <c r="K96" s="21"/>
      <c r="L96" s="21"/>
      <c r="M96" s="21"/>
      <c r="N96" s="21"/>
      <c r="O96" s="21"/>
    </row>
    <row r="97" spans="2:15" x14ac:dyDescent="0.25">
      <c r="B97" s="21"/>
      <c r="C97" s="21"/>
      <c r="D97" s="21"/>
      <c r="E97" s="21"/>
      <c r="F97" s="21"/>
      <c r="G97" s="21"/>
      <c r="H97" s="21"/>
      <c r="I97" s="21"/>
      <c r="J97" s="21"/>
      <c r="K97" s="21"/>
      <c r="L97" s="21"/>
      <c r="M97" s="21"/>
      <c r="N97" s="21"/>
      <c r="O97" s="21"/>
    </row>
    <row r="98" spans="2:15" x14ac:dyDescent="0.25">
      <c r="B98" s="21"/>
      <c r="C98" s="21"/>
      <c r="D98" s="21"/>
      <c r="E98" s="21"/>
      <c r="F98" s="21"/>
      <c r="G98" s="21"/>
      <c r="H98" s="21"/>
      <c r="I98" s="21"/>
      <c r="J98" s="21"/>
      <c r="K98" s="21"/>
      <c r="L98" s="21"/>
      <c r="M98" s="21"/>
      <c r="N98" s="21"/>
      <c r="O98" s="21"/>
    </row>
    <row r="99" spans="2:15" x14ac:dyDescent="0.25">
      <c r="B99" s="21"/>
      <c r="C99" s="21"/>
      <c r="D99" s="21"/>
      <c r="E99" s="21"/>
      <c r="F99" s="21"/>
      <c r="G99" s="21"/>
      <c r="H99" s="21"/>
      <c r="I99" s="21"/>
      <c r="J99" s="21"/>
      <c r="K99" s="21"/>
      <c r="L99" s="21"/>
      <c r="M99" s="21"/>
      <c r="N99" s="21"/>
      <c r="O99" s="21"/>
    </row>
    <row r="100" spans="2:15" x14ac:dyDescent="0.25">
      <c r="B100" s="21"/>
      <c r="C100" s="21"/>
      <c r="D100" s="21"/>
      <c r="E100" s="21"/>
      <c r="F100" s="21"/>
      <c r="G100" s="21"/>
      <c r="H100" s="21"/>
      <c r="I100" s="21"/>
      <c r="J100" s="21"/>
      <c r="K100" s="21"/>
      <c r="L100" s="21"/>
      <c r="M100" s="21"/>
      <c r="N100" s="21"/>
      <c r="O100" s="21"/>
    </row>
    <row r="101" spans="2:15" x14ac:dyDescent="0.25">
      <c r="B101" s="21"/>
      <c r="C101" s="21"/>
      <c r="D101" s="21"/>
      <c r="E101" s="21"/>
      <c r="F101" s="21"/>
      <c r="G101" s="21"/>
      <c r="H101" s="21"/>
      <c r="I101" s="21"/>
      <c r="J101" s="21"/>
      <c r="K101" s="21"/>
      <c r="L101" s="21"/>
      <c r="M101" s="21"/>
      <c r="N101" s="21"/>
      <c r="O101" s="21"/>
    </row>
    <row r="102" spans="2:15" x14ac:dyDescent="0.25">
      <c r="B102" s="21"/>
      <c r="C102" s="21"/>
      <c r="D102" s="21"/>
      <c r="E102" s="21"/>
      <c r="F102" s="21"/>
      <c r="G102" s="21"/>
      <c r="H102" s="21"/>
      <c r="I102" s="21"/>
      <c r="J102" s="21"/>
      <c r="K102" s="21"/>
      <c r="L102" s="21"/>
      <c r="M102" s="21"/>
      <c r="N102" s="21"/>
      <c r="O102" s="21"/>
    </row>
    <row r="103" spans="2:15" x14ac:dyDescent="0.25">
      <c r="B103" s="21"/>
      <c r="C103" s="21"/>
      <c r="D103" s="21"/>
      <c r="E103" s="21"/>
      <c r="F103" s="21"/>
      <c r="G103" s="21"/>
      <c r="H103" s="21"/>
      <c r="I103" s="21"/>
      <c r="J103" s="21"/>
      <c r="K103" s="21"/>
      <c r="L103" s="21"/>
      <c r="M103" s="21"/>
      <c r="N103" s="21"/>
      <c r="O103" s="21"/>
    </row>
    <row r="104" spans="2:15" x14ac:dyDescent="0.25">
      <c r="B104" s="21"/>
      <c r="C104" s="21"/>
      <c r="D104" s="21"/>
      <c r="E104" s="21"/>
      <c r="F104" s="21"/>
      <c r="G104" s="21"/>
      <c r="H104" s="21"/>
      <c r="I104" s="21"/>
      <c r="J104" s="21"/>
      <c r="K104" s="21"/>
      <c r="L104" s="21"/>
      <c r="M104" s="21"/>
      <c r="N104" s="21"/>
      <c r="O104" s="21"/>
    </row>
    <row r="105" spans="2:15" x14ac:dyDescent="0.25">
      <c r="B105" s="21"/>
      <c r="C105" s="21"/>
      <c r="D105" s="21"/>
      <c r="E105" s="21"/>
      <c r="F105" s="21"/>
      <c r="G105" s="21"/>
      <c r="H105" s="21"/>
      <c r="I105" s="21"/>
      <c r="J105" s="21"/>
      <c r="K105" s="21"/>
      <c r="L105" s="21"/>
      <c r="M105" s="21"/>
      <c r="N105" s="21"/>
      <c r="O105" s="21"/>
    </row>
    <row r="106" spans="2:15" x14ac:dyDescent="0.25">
      <c r="B106" s="21"/>
      <c r="C106" s="21"/>
      <c r="D106" s="21"/>
      <c r="E106" s="21"/>
      <c r="F106" s="21"/>
      <c r="G106" s="21"/>
      <c r="H106" s="21"/>
      <c r="I106" s="21"/>
      <c r="J106" s="21"/>
      <c r="K106" s="21"/>
      <c r="L106" s="21"/>
      <c r="M106" s="21"/>
      <c r="N106" s="21"/>
      <c r="O106" s="21"/>
    </row>
    <row r="107" spans="2:15" x14ac:dyDescent="0.25">
      <c r="B107" s="21"/>
      <c r="C107" s="21"/>
      <c r="D107" s="21"/>
      <c r="E107" s="21"/>
      <c r="F107" s="21"/>
      <c r="G107" s="21"/>
      <c r="H107" s="21"/>
      <c r="I107" s="21"/>
      <c r="J107" s="21"/>
      <c r="K107" s="21"/>
      <c r="L107" s="21"/>
      <c r="M107" s="21"/>
      <c r="N107" s="21"/>
      <c r="O107" s="21"/>
    </row>
    <row r="108" spans="2:15" x14ac:dyDescent="0.25">
      <c r="B108" s="21"/>
      <c r="C108" s="21"/>
      <c r="D108" s="21"/>
      <c r="E108" s="21"/>
      <c r="F108" s="21"/>
      <c r="G108" s="21"/>
      <c r="H108" s="21"/>
      <c r="I108" s="21"/>
      <c r="J108" s="21"/>
      <c r="K108" s="21"/>
      <c r="L108" s="21"/>
      <c r="M108" s="21"/>
      <c r="N108" s="21"/>
      <c r="O108" s="21"/>
    </row>
    <row r="109" spans="2:15" x14ac:dyDescent="0.25">
      <c r="B109" s="21"/>
      <c r="C109" s="21"/>
      <c r="D109" s="21"/>
      <c r="E109" s="21"/>
      <c r="F109" s="21"/>
      <c r="G109" s="21"/>
      <c r="H109" s="21"/>
      <c r="I109" s="21"/>
      <c r="J109" s="21"/>
      <c r="K109" s="21"/>
      <c r="L109" s="21"/>
      <c r="M109" s="21"/>
      <c r="N109" s="21"/>
      <c r="O109" s="21"/>
    </row>
    <row r="110" spans="2:15" x14ac:dyDescent="0.25">
      <c r="B110" s="21"/>
      <c r="C110" s="21"/>
      <c r="D110" s="21"/>
      <c r="E110" s="21"/>
      <c r="F110" s="21"/>
      <c r="G110" s="21"/>
      <c r="H110" s="21"/>
      <c r="I110" s="21"/>
      <c r="J110" s="21"/>
      <c r="K110" s="21"/>
      <c r="L110" s="21"/>
      <c r="M110" s="21"/>
      <c r="N110" s="21"/>
      <c r="O110" s="21"/>
    </row>
    <row r="111" spans="2:15" x14ac:dyDescent="0.25">
      <c r="B111" s="21"/>
      <c r="C111" s="21"/>
      <c r="D111" s="21"/>
      <c r="E111" s="21"/>
      <c r="F111" s="21"/>
      <c r="G111" s="21"/>
      <c r="H111" s="21"/>
      <c r="I111" s="21"/>
      <c r="J111" s="21"/>
      <c r="K111" s="21"/>
      <c r="L111" s="21"/>
      <c r="M111" s="21"/>
      <c r="N111" s="21"/>
      <c r="O111" s="21"/>
    </row>
    <row r="112" spans="2:15" x14ac:dyDescent="0.25">
      <c r="B112" s="21"/>
      <c r="C112" s="21"/>
      <c r="D112" s="21"/>
      <c r="E112" s="21"/>
      <c r="F112" s="21"/>
      <c r="G112" s="21"/>
      <c r="H112" s="21"/>
      <c r="I112" s="21"/>
      <c r="J112" s="21"/>
      <c r="K112" s="21"/>
      <c r="L112" s="21"/>
      <c r="M112" s="21"/>
      <c r="N112" s="21"/>
      <c r="O112" s="21"/>
    </row>
    <row r="113" spans="2:15" x14ac:dyDescent="0.25">
      <c r="B113" s="21"/>
      <c r="C113" s="21"/>
      <c r="D113" s="21"/>
      <c r="E113" s="21"/>
      <c r="F113" s="21"/>
      <c r="G113" s="21"/>
      <c r="H113" s="21"/>
      <c r="I113" s="21"/>
      <c r="J113" s="21"/>
      <c r="K113" s="21"/>
      <c r="L113" s="21"/>
      <c r="M113" s="21"/>
      <c r="N113" s="21"/>
      <c r="O113" s="21"/>
    </row>
    <row r="114" spans="2:15" x14ac:dyDescent="0.25">
      <c r="B114" s="21"/>
      <c r="C114" s="21"/>
      <c r="D114" s="21"/>
      <c r="E114" s="21"/>
      <c r="F114" s="21"/>
      <c r="G114" s="21"/>
      <c r="H114" s="21"/>
      <c r="I114" s="21"/>
      <c r="J114" s="21"/>
      <c r="K114" s="21"/>
      <c r="L114" s="21"/>
      <c r="M114" s="21"/>
      <c r="N114" s="21"/>
      <c r="O114" s="21"/>
    </row>
    <row r="115" spans="2:15" x14ac:dyDescent="0.25">
      <c r="B115" s="21"/>
      <c r="C115" s="21"/>
      <c r="D115" s="21"/>
      <c r="E115" s="21"/>
      <c r="F115" s="21"/>
      <c r="G115" s="21"/>
      <c r="H115" s="21"/>
      <c r="I115" s="21"/>
      <c r="J115" s="21"/>
      <c r="K115" s="21"/>
      <c r="L115" s="21"/>
      <c r="M115" s="21"/>
      <c r="N115" s="21"/>
      <c r="O115" s="21"/>
    </row>
    <row r="116" spans="2:15" x14ac:dyDescent="0.25">
      <c r="B116" s="21"/>
      <c r="C116" s="21"/>
      <c r="D116" s="21"/>
      <c r="E116" s="21"/>
      <c r="F116" s="21"/>
      <c r="G116" s="21"/>
      <c r="H116" s="21"/>
      <c r="I116" s="21"/>
      <c r="J116" s="21"/>
      <c r="K116" s="21"/>
      <c r="L116" s="21"/>
      <c r="M116" s="21"/>
      <c r="N116" s="21"/>
      <c r="O116" s="21"/>
    </row>
    <row r="117" spans="2:15" x14ac:dyDescent="0.25">
      <c r="B117" s="21"/>
      <c r="C117" s="21"/>
      <c r="D117" s="21"/>
      <c r="E117" s="21"/>
      <c r="F117" s="21"/>
      <c r="G117" s="21"/>
      <c r="H117" s="21"/>
      <c r="I117" s="21"/>
      <c r="J117" s="21"/>
      <c r="K117" s="21"/>
      <c r="L117" s="21"/>
      <c r="M117" s="21"/>
      <c r="N117" s="21"/>
      <c r="O117" s="21"/>
    </row>
    <row r="118" spans="2:15" x14ac:dyDescent="0.25">
      <c r="B118" s="21"/>
      <c r="C118" s="21"/>
      <c r="D118" s="21"/>
      <c r="E118" s="21"/>
      <c r="F118" s="21"/>
      <c r="G118" s="21"/>
      <c r="H118" s="21"/>
      <c r="I118" s="21"/>
      <c r="J118" s="21"/>
      <c r="K118" s="21"/>
      <c r="L118" s="21"/>
      <c r="M118" s="21"/>
      <c r="N118" s="21"/>
      <c r="O118" s="21"/>
    </row>
    <row r="119" spans="2:15" x14ac:dyDescent="0.25">
      <c r="B119" s="21"/>
      <c r="C119" s="21"/>
      <c r="D119" s="21"/>
      <c r="E119" s="21"/>
      <c r="F119" s="21"/>
      <c r="G119" s="21"/>
      <c r="H119" s="21"/>
      <c r="I119" s="21"/>
      <c r="J119" s="21"/>
      <c r="K119" s="21"/>
      <c r="L119" s="21"/>
      <c r="M119" s="21"/>
      <c r="N119" s="21"/>
      <c r="O119" s="21"/>
    </row>
    <row r="120" spans="2:15" x14ac:dyDescent="0.25">
      <c r="B120" s="21"/>
      <c r="C120" s="21"/>
      <c r="D120" s="21"/>
      <c r="E120" s="21"/>
      <c r="F120" s="21"/>
      <c r="G120" s="21"/>
      <c r="H120" s="21"/>
      <c r="I120" s="21"/>
      <c r="J120" s="21"/>
      <c r="K120" s="21"/>
      <c r="L120" s="21"/>
      <c r="M120" s="21"/>
      <c r="N120" s="21"/>
      <c r="O120" s="21"/>
    </row>
    <row r="121" spans="2:15" x14ac:dyDescent="0.25">
      <c r="B121" s="21"/>
      <c r="C121" s="21"/>
      <c r="D121" s="21"/>
      <c r="E121" s="21"/>
      <c r="F121" s="21"/>
      <c r="G121" s="21"/>
      <c r="H121" s="21"/>
      <c r="I121" s="21"/>
      <c r="J121" s="21"/>
      <c r="K121" s="21"/>
      <c r="L121" s="21"/>
      <c r="M121" s="21"/>
      <c r="N121" s="21"/>
      <c r="O121" s="21"/>
    </row>
    <row r="122" spans="2:15" x14ac:dyDescent="0.25">
      <c r="B122" s="21"/>
      <c r="C122" s="21"/>
      <c r="D122" s="21"/>
      <c r="E122" s="21"/>
      <c r="F122" s="21"/>
      <c r="G122" s="21"/>
      <c r="H122" s="21"/>
      <c r="I122" s="21"/>
      <c r="J122" s="21"/>
      <c r="K122" s="21"/>
      <c r="L122" s="21"/>
      <c r="M122" s="21"/>
      <c r="N122" s="21"/>
      <c r="O122" s="21"/>
    </row>
    <row r="123" spans="2:15" x14ac:dyDescent="0.25">
      <c r="B123" s="21"/>
      <c r="C123" s="21"/>
      <c r="D123" s="21"/>
      <c r="E123" s="21"/>
      <c r="F123" s="21"/>
      <c r="G123" s="21"/>
      <c r="H123" s="21"/>
      <c r="I123" s="21"/>
      <c r="J123" s="21"/>
      <c r="K123" s="21"/>
      <c r="L123" s="21"/>
      <c r="M123" s="21"/>
      <c r="N123" s="21"/>
      <c r="O123" s="21"/>
    </row>
    <row r="124" spans="2:15" x14ac:dyDescent="0.25">
      <c r="B124" s="21"/>
      <c r="C124" s="21"/>
      <c r="D124" s="21"/>
      <c r="E124" s="21"/>
      <c r="F124" s="21"/>
      <c r="G124" s="21"/>
      <c r="H124" s="21"/>
      <c r="I124" s="21"/>
      <c r="J124" s="21"/>
      <c r="K124" s="21"/>
      <c r="L124" s="21"/>
      <c r="M124" s="21"/>
      <c r="N124" s="21"/>
      <c r="O124" s="21"/>
    </row>
    <row r="125" spans="2:15" x14ac:dyDescent="0.25">
      <c r="B125" s="21"/>
      <c r="C125" s="21"/>
      <c r="D125" s="21"/>
      <c r="E125" s="21"/>
      <c r="F125" s="21"/>
      <c r="G125" s="21"/>
      <c r="H125" s="21"/>
      <c r="I125" s="21"/>
      <c r="J125" s="21"/>
      <c r="K125" s="21"/>
      <c r="L125" s="21"/>
      <c r="M125" s="21"/>
      <c r="N125" s="21"/>
      <c r="O125" s="21"/>
    </row>
    <row r="126" spans="2:15" x14ac:dyDescent="0.25">
      <c r="B126" s="21"/>
      <c r="C126" s="21"/>
      <c r="D126" s="21"/>
      <c r="E126" s="21"/>
      <c r="F126" s="21"/>
      <c r="G126" s="21"/>
      <c r="H126" s="21"/>
      <c r="I126" s="21"/>
      <c r="J126" s="21"/>
      <c r="K126" s="21"/>
      <c r="L126" s="21"/>
      <c r="M126" s="21"/>
      <c r="N126" s="21"/>
      <c r="O126" s="21"/>
    </row>
    <row r="127" spans="2:15" x14ac:dyDescent="0.25">
      <c r="B127" s="21"/>
      <c r="C127" s="21"/>
      <c r="D127" s="21"/>
      <c r="E127" s="21"/>
      <c r="F127" s="21"/>
      <c r="G127" s="21"/>
      <c r="H127" s="21"/>
      <c r="I127" s="21"/>
      <c r="J127" s="21"/>
      <c r="K127" s="21"/>
      <c r="L127" s="21"/>
      <c r="M127" s="21"/>
      <c r="N127" s="21"/>
      <c r="O127" s="21"/>
    </row>
    <row r="128" spans="2:15" x14ac:dyDescent="0.25">
      <c r="B128" s="21"/>
      <c r="C128" s="21"/>
      <c r="D128" s="21"/>
      <c r="E128" s="21"/>
      <c r="F128" s="21"/>
      <c r="G128" s="21"/>
      <c r="H128" s="21"/>
      <c r="I128" s="21"/>
      <c r="J128" s="21"/>
      <c r="K128" s="21"/>
      <c r="L128" s="21"/>
      <c r="M128" s="21"/>
      <c r="N128" s="21"/>
      <c r="O128" s="21"/>
    </row>
    <row r="129" spans="2:15" x14ac:dyDescent="0.25">
      <c r="B129" s="21"/>
      <c r="C129" s="21"/>
      <c r="D129" s="21"/>
      <c r="E129" s="21"/>
      <c r="F129" s="21"/>
      <c r="G129" s="21"/>
      <c r="H129" s="21"/>
      <c r="I129" s="21"/>
      <c r="J129" s="21"/>
      <c r="K129" s="21"/>
      <c r="L129" s="21"/>
      <c r="M129" s="21"/>
      <c r="N129" s="21"/>
      <c r="O129" s="21"/>
    </row>
    <row r="130" spans="2:15" x14ac:dyDescent="0.25">
      <c r="B130" s="21"/>
      <c r="C130" s="21"/>
      <c r="D130" s="21"/>
      <c r="E130" s="21"/>
      <c r="F130" s="21"/>
      <c r="G130" s="21"/>
      <c r="H130" s="21"/>
      <c r="I130" s="21"/>
      <c r="J130" s="21"/>
      <c r="K130" s="21"/>
      <c r="L130" s="21"/>
      <c r="M130" s="21"/>
      <c r="N130" s="21"/>
      <c r="O130" s="21"/>
    </row>
    <row r="131" spans="2:15" x14ac:dyDescent="0.25">
      <c r="B131" s="21"/>
      <c r="C131" s="21"/>
      <c r="D131" s="21"/>
      <c r="E131" s="21"/>
      <c r="F131" s="21"/>
      <c r="G131" s="21"/>
      <c r="H131" s="21"/>
      <c r="I131" s="21"/>
      <c r="J131" s="21"/>
      <c r="K131" s="21"/>
      <c r="L131" s="21"/>
      <c r="M131" s="21"/>
      <c r="N131" s="21"/>
      <c r="O131" s="21"/>
    </row>
    <row r="132" spans="2:15" x14ac:dyDescent="0.25">
      <c r="B132" s="21"/>
      <c r="C132" s="21"/>
      <c r="D132" s="21"/>
      <c r="E132" s="21"/>
      <c r="F132" s="21"/>
      <c r="G132" s="21"/>
      <c r="H132" s="21"/>
      <c r="I132" s="21"/>
      <c r="J132" s="21"/>
      <c r="K132" s="21"/>
      <c r="L132" s="21"/>
      <c r="M132" s="21"/>
      <c r="N132" s="21"/>
      <c r="O132" s="21"/>
    </row>
    <row r="133" spans="2:15" x14ac:dyDescent="0.25">
      <c r="B133" s="21"/>
      <c r="C133" s="21"/>
      <c r="D133" s="21"/>
      <c r="E133" s="21"/>
      <c r="F133" s="21"/>
      <c r="G133" s="21"/>
      <c r="H133" s="21"/>
      <c r="I133" s="21"/>
      <c r="J133" s="21"/>
      <c r="K133" s="21"/>
      <c r="L133" s="21"/>
      <c r="M133" s="21"/>
      <c r="N133" s="21"/>
      <c r="O133" s="21"/>
    </row>
    <row r="134" spans="2:15" x14ac:dyDescent="0.25">
      <c r="B134" s="21"/>
      <c r="C134" s="21"/>
      <c r="D134" s="21"/>
      <c r="E134" s="21"/>
      <c r="F134" s="21"/>
      <c r="G134" s="21"/>
      <c r="H134" s="21"/>
      <c r="I134" s="21"/>
      <c r="J134" s="21"/>
      <c r="K134" s="21"/>
      <c r="L134" s="21"/>
      <c r="M134" s="21"/>
      <c r="N134" s="21"/>
      <c r="O134" s="21"/>
    </row>
    <row r="135" spans="2:15" x14ac:dyDescent="0.25">
      <c r="B135" s="21"/>
      <c r="C135" s="21"/>
      <c r="D135" s="21"/>
      <c r="E135" s="21"/>
      <c r="F135" s="21"/>
      <c r="G135" s="21"/>
      <c r="H135" s="21"/>
      <c r="I135" s="21"/>
      <c r="J135" s="21"/>
      <c r="K135" s="21"/>
      <c r="L135" s="21"/>
      <c r="M135" s="21"/>
      <c r="N135" s="21"/>
      <c r="O135" s="21"/>
    </row>
    <row r="136" spans="2:15" x14ac:dyDescent="0.25">
      <c r="B136" s="21"/>
      <c r="C136" s="21"/>
      <c r="D136" s="21"/>
      <c r="E136" s="21"/>
      <c r="F136" s="21"/>
      <c r="G136" s="21"/>
      <c r="H136" s="21"/>
      <c r="I136" s="21"/>
      <c r="J136" s="21"/>
      <c r="K136" s="21"/>
      <c r="L136" s="21"/>
      <c r="M136" s="21"/>
      <c r="N136" s="21"/>
      <c r="O136" s="21"/>
    </row>
    <row r="137" spans="2:15" x14ac:dyDescent="0.25">
      <c r="B137" s="21"/>
      <c r="C137" s="21"/>
      <c r="D137" s="21"/>
      <c r="E137" s="21"/>
      <c r="F137" s="21"/>
      <c r="G137" s="21"/>
      <c r="H137" s="21"/>
      <c r="I137" s="21"/>
      <c r="J137" s="21"/>
      <c r="K137" s="21"/>
      <c r="L137" s="21"/>
      <c r="M137" s="21"/>
      <c r="N137" s="21"/>
      <c r="O137" s="21"/>
    </row>
    <row r="138" spans="2:15" x14ac:dyDescent="0.25">
      <c r="B138" s="21"/>
      <c r="C138" s="21"/>
      <c r="D138" s="21"/>
      <c r="E138" s="21"/>
      <c r="F138" s="21"/>
      <c r="G138" s="21"/>
      <c r="H138" s="21"/>
      <c r="I138" s="21"/>
      <c r="J138" s="21"/>
      <c r="K138" s="21"/>
      <c r="L138" s="21"/>
      <c r="M138" s="21"/>
      <c r="N138" s="21"/>
      <c r="O138" s="21"/>
    </row>
    <row r="139" spans="2:15" x14ac:dyDescent="0.25">
      <c r="B139" s="21"/>
      <c r="C139" s="21"/>
      <c r="D139" s="21"/>
      <c r="E139" s="21"/>
      <c r="F139" s="21"/>
      <c r="G139" s="21"/>
      <c r="H139" s="21"/>
      <c r="I139" s="21"/>
      <c r="J139" s="21"/>
      <c r="K139" s="21"/>
      <c r="L139" s="21"/>
      <c r="M139" s="21"/>
      <c r="N139" s="21"/>
      <c r="O139" s="21"/>
    </row>
    <row r="140" spans="2:15" x14ac:dyDescent="0.25">
      <c r="B140" s="21"/>
      <c r="C140" s="21"/>
      <c r="D140" s="21"/>
      <c r="E140" s="21"/>
      <c r="F140" s="21"/>
      <c r="G140" s="21"/>
      <c r="H140" s="21"/>
      <c r="I140" s="21"/>
      <c r="J140" s="21"/>
      <c r="K140" s="21"/>
      <c r="L140" s="21"/>
      <c r="M140" s="21"/>
      <c r="N140" s="21"/>
      <c r="O140" s="21"/>
    </row>
    <row r="141" spans="2:15" x14ac:dyDescent="0.25">
      <c r="B141" s="21"/>
      <c r="C141" s="21"/>
      <c r="D141" s="21"/>
      <c r="E141" s="21"/>
      <c r="F141" s="21"/>
      <c r="G141" s="21"/>
      <c r="H141" s="21"/>
      <c r="I141" s="21"/>
      <c r="J141" s="21"/>
      <c r="K141" s="21"/>
      <c r="L141" s="21"/>
      <c r="M141" s="21"/>
      <c r="N141" s="21"/>
      <c r="O141" s="21"/>
    </row>
    <row r="142" spans="2:15" x14ac:dyDescent="0.25">
      <c r="B142" s="21"/>
      <c r="C142" s="21"/>
      <c r="D142" s="21"/>
      <c r="E142" s="21"/>
      <c r="F142" s="21"/>
      <c r="G142" s="21"/>
      <c r="H142" s="21"/>
      <c r="I142" s="21"/>
      <c r="J142" s="21"/>
      <c r="K142" s="21"/>
      <c r="L142" s="21"/>
      <c r="M142" s="21"/>
      <c r="N142" s="21"/>
      <c r="O142" s="21"/>
    </row>
    <row r="143" spans="2:15" x14ac:dyDescent="0.25">
      <c r="B143" s="21"/>
      <c r="C143" s="21"/>
      <c r="D143" s="21"/>
      <c r="E143" s="21"/>
      <c r="F143" s="21"/>
      <c r="G143" s="21"/>
      <c r="H143" s="21"/>
      <c r="I143" s="21"/>
      <c r="J143" s="21"/>
      <c r="K143" s="21"/>
      <c r="L143" s="21"/>
      <c r="M143" s="21"/>
      <c r="N143" s="21"/>
      <c r="O143" s="21"/>
    </row>
    <row r="144" spans="2:15" x14ac:dyDescent="0.25">
      <c r="B144" s="21"/>
      <c r="C144" s="21"/>
      <c r="D144" s="21"/>
      <c r="E144" s="21"/>
      <c r="F144" s="21"/>
      <c r="G144" s="21"/>
      <c r="H144" s="21"/>
      <c r="I144" s="21"/>
      <c r="J144" s="21"/>
      <c r="K144" s="21"/>
      <c r="L144" s="21"/>
      <c r="M144" s="21"/>
      <c r="N144" s="21"/>
      <c r="O144" s="21"/>
    </row>
    <row r="145" spans="2:15" x14ac:dyDescent="0.25">
      <c r="B145" s="21"/>
      <c r="C145" s="21"/>
      <c r="D145" s="21"/>
      <c r="E145" s="21"/>
      <c r="F145" s="21"/>
      <c r="G145" s="21"/>
      <c r="H145" s="21"/>
      <c r="I145" s="21"/>
      <c r="J145" s="21"/>
      <c r="K145" s="21"/>
      <c r="L145" s="21"/>
      <c r="M145" s="21"/>
      <c r="N145" s="21"/>
      <c r="O145" s="21"/>
    </row>
    <row r="146" spans="2:15" x14ac:dyDescent="0.25">
      <c r="B146" s="21"/>
      <c r="C146" s="21"/>
      <c r="D146" s="21"/>
      <c r="E146" s="21"/>
      <c r="F146" s="21"/>
      <c r="G146" s="21"/>
      <c r="H146" s="21"/>
      <c r="I146" s="21"/>
      <c r="J146" s="21"/>
      <c r="K146" s="21"/>
      <c r="L146" s="21"/>
      <c r="M146" s="21"/>
      <c r="N146" s="21"/>
      <c r="O146" s="21"/>
    </row>
    <row r="147" spans="2:15" x14ac:dyDescent="0.25">
      <c r="B147" s="21"/>
      <c r="C147" s="21"/>
      <c r="D147" s="21"/>
      <c r="E147" s="21"/>
      <c r="F147" s="21"/>
      <c r="G147" s="21"/>
      <c r="H147" s="21"/>
      <c r="I147" s="21"/>
      <c r="J147" s="21"/>
      <c r="K147" s="21"/>
      <c r="L147" s="21"/>
      <c r="M147" s="21"/>
      <c r="N147" s="21"/>
      <c r="O147" s="21"/>
    </row>
    <row r="148" spans="2:15" x14ac:dyDescent="0.25">
      <c r="B148" s="21"/>
      <c r="C148" s="21"/>
      <c r="D148" s="21"/>
      <c r="E148" s="21"/>
      <c r="F148" s="21"/>
      <c r="G148" s="21"/>
      <c r="H148" s="21"/>
      <c r="I148" s="21"/>
      <c r="J148" s="21"/>
      <c r="K148" s="21"/>
      <c r="L148" s="21"/>
      <c r="M148" s="21"/>
      <c r="N148" s="21"/>
      <c r="O148" s="21"/>
    </row>
    <row r="149" spans="2:15" x14ac:dyDescent="0.25">
      <c r="B149" s="21"/>
      <c r="C149" s="21"/>
      <c r="D149" s="21"/>
      <c r="E149" s="21"/>
      <c r="F149" s="21"/>
      <c r="G149" s="21"/>
      <c r="H149" s="21"/>
      <c r="I149" s="21"/>
      <c r="J149" s="21"/>
      <c r="K149" s="21"/>
      <c r="L149" s="21"/>
      <c r="M149" s="21"/>
      <c r="N149" s="21"/>
      <c r="O149" s="21"/>
    </row>
    <row r="150" spans="2:15" x14ac:dyDescent="0.25">
      <c r="B150" s="21"/>
      <c r="C150" s="21"/>
      <c r="D150" s="21"/>
      <c r="E150" s="21"/>
      <c r="F150" s="21"/>
      <c r="G150" s="21"/>
      <c r="H150" s="21"/>
      <c r="I150" s="21"/>
      <c r="J150" s="21"/>
      <c r="K150" s="21"/>
      <c r="L150" s="21"/>
      <c r="M150" s="21"/>
      <c r="N150" s="21"/>
      <c r="O150" s="21"/>
    </row>
    <row r="151" spans="2:15" x14ac:dyDescent="0.25">
      <c r="B151" s="21"/>
      <c r="C151" s="21"/>
      <c r="D151" s="21"/>
      <c r="E151" s="21"/>
      <c r="F151" s="21"/>
      <c r="G151" s="21"/>
      <c r="H151" s="21"/>
      <c r="I151" s="21"/>
      <c r="J151" s="21"/>
      <c r="K151" s="21"/>
      <c r="L151" s="21"/>
      <c r="M151" s="21"/>
      <c r="N151" s="21"/>
      <c r="O151" s="21"/>
    </row>
    <row r="152" spans="2:15" x14ac:dyDescent="0.25">
      <c r="B152" s="21"/>
      <c r="C152" s="21"/>
      <c r="D152" s="21"/>
      <c r="E152" s="21"/>
      <c r="F152" s="21"/>
      <c r="G152" s="21"/>
      <c r="H152" s="21"/>
      <c r="I152" s="21"/>
      <c r="J152" s="21"/>
      <c r="K152" s="21"/>
      <c r="L152" s="21"/>
      <c r="M152" s="21"/>
      <c r="N152" s="21"/>
      <c r="O152" s="21"/>
    </row>
    <row r="153" spans="2:15" x14ac:dyDescent="0.25">
      <c r="B153" s="21"/>
      <c r="C153" s="21"/>
      <c r="D153" s="21"/>
      <c r="E153" s="21"/>
      <c r="F153" s="21"/>
      <c r="G153" s="21"/>
      <c r="H153" s="21"/>
      <c r="I153" s="21"/>
      <c r="J153" s="21"/>
      <c r="K153" s="21"/>
      <c r="L153" s="21"/>
      <c r="M153" s="21"/>
      <c r="N153" s="21"/>
      <c r="O153" s="21"/>
    </row>
  </sheetData>
  <mergeCells count="13">
    <mergeCell ref="C70:D70"/>
    <mergeCell ref="O14:Q14"/>
    <mergeCell ref="A1:G1"/>
    <mergeCell ref="A2:G2"/>
    <mergeCell ref="I9:K9"/>
    <mergeCell ref="I11:M11"/>
    <mergeCell ref="I12:M12"/>
    <mergeCell ref="I13:M13"/>
    <mergeCell ref="I14:M14"/>
    <mergeCell ref="C7:D7"/>
    <mergeCell ref="C8:D8"/>
    <mergeCell ref="C9:D9"/>
    <mergeCell ref="I2:L2"/>
  </mergeCells>
  <printOptions horizontalCentered="1"/>
  <pageMargins left="0.25" right="0.25" top="0.75" bottom="0.75" header="0.3" footer="0.3"/>
  <pageSetup scale="50" orientation="landscape" r:id="rId1"/>
  <headerFooter alignWithMargins="0">
    <oddFooter>&amp;L&amp;"Arial,Regular"&amp;8&amp;F&amp;C&amp;A&amp;R&amp;"Arial,Regular"2017 GRC Compliance Filing
Docket No. UE-170033
Page &amp;P of &amp;N</oddFooter>
  </headerFooter>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47" transitionEvaluation="1">
    <pageSetUpPr fitToPage="1"/>
  </sheetPr>
  <dimension ref="A1:AJ139"/>
  <sheetViews>
    <sheetView showGridLines="0" zoomScaleNormal="100" workbookViewId="0">
      <pane xSplit="1" ySplit="16" topLeftCell="B47" activePane="bottomRight" state="frozen"/>
      <selection activeCell="B7" sqref="B7"/>
      <selection pane="topRight" activeCell="B7" sqref="B7"/>
      <selection pane="bottomLeft" activeCell="B7" sqref="B7"/>
      <selection pane="bottomRight" activeCell="H13" sqref="H13"/>
    </sheetView>
  </sheetViews>
  <sheetFormatPr defaultColWidth="13.33203125" defaultRowHeight="13.2" x14ac:dyDescent="0.25"/>
  <cols>
    <col min="1" max="1" width="8.77734375" style="2" bestFit="1" customWidth="1"/>
    <col min="2" max="2" width="10.77734375" style="2" bestFit="1" customWidth="1"/>
    <col min="3" max="3" width="14.109375" style="2" bestFit="1" customWidth="1"/>
    <col min="4" max="4" width="12.33203125" style="2" bestFit="1" customWidth="1"/>
    <col min="5" max="5" width="11" style="2" bestFit="1" customWidth="1"/>
    <col min="6" max="6" width="8.33203125" style="2" bestFit="1" customWidth="1"/>
    <col min="7" max="8" width="9.33203125" style="2" bestFit="1" customWidth="1"/>
    <col min="9" max="9" width="12.109375" style="2" bestFit="1" customWidth="1"/>
    <col min="10" max="10" width="11.44140625" style="2" bestFit="1" customWidth="1"/>
    <col min="11" max="11" width="9.21875" style="2" bestFit="1" customWidth="1"/>
    <col min="12" max="12" width="11.5546875" style="2" bestFit="1" customWidth="1"/>
    <col min="13" max="13" width="8.33203125" style="2" bestFit="1" customWidth="1"/>
    <col min="14" max="14" width="37.33203125" style="2" bestFit="1" customWidth="1"/>
    <col min="15" max="15" width="9.21875" style="2" bestFit="1" customWidth="1"/>
    <col min="16" max="22" width="13.33203125" style="2"/>
    <col min="23" max="23" width="2" style="2" bestFit="1" customWidth="1"/>
    <col min="24" max="25" width="15.5546875" style="2" customWidth="1"/>
    <col min="26" max="200" width="13.33203125" style="2"/>
    <col min="201" max="201" width="83" style="2" customWidth="1"/>
    <col min="202" max="16384" width="13.33203125" style="2"/>
  </cols>
  <sheetData>
    <row r="1" spans="1:25" ht="13.8" thickBot="1" x14ac:dyDescent="0.3">
      <c r="A1" s="243" t="s">
        <v>50</v>
      </c>
      <c r="B1" s="243"/>
      <c r="C1" s="243"/>
      <c r="D1" s="243"/>
      <c r="E1" s="243"/>
      <c r="F1" s="243"/>
      <c r="G1" s="243"/>
      <c r="H1" s="65"/>
      <c r="I1" s="65"/>
      <c r="J1" s="65"/>
      <c r="K1" s="65"/>
      <c r="L1" s="65"/>
      <c r="M1" s="65"/>
      <c r="Q1" s="26"/>
      <c r="R1" s="26"/>
      <c r="S1" s="26"/>
      <c r="W1" s="30" t="s">
        <v>15</v>
      </c>
    </row>
    <row r="2" spans="1:25" ht="14.4" customHeight="1" thickBot="1" x14ac:dyDescent="0.3">
      <c r="A2" s="243" t="s">
        <v>31</v>
      </c>
      <c r="B2" s="243"/>
      <c r="C2" s="243"/>
      <c r="D2" s="243"/>
      <c r="E2" s="243"/>
      <c r="F2" s="243"/>
      <c r="G2" s="243"/>
      <c r="H2" s="65"/>
      <c r="I2" s="244" t="s">
        <v>51</v>
      </c>
      <c r="J2" s="245"/>
      <c r="K2" s="245"/>
      <c r="L2" s="246"/>
      <c r="Q2" s="26"/>
      <c r="R2" s="26"/>
      <c r="S2" s="26"/>
      <c r="W2" s="30" t="s">
        <v>15</v>
      </c>
    </row>
    <row r="3" spans="1:25" x14ac:dyDescent="0.25">
      <c r="A3" s="84"/>
      <c r="B3" s="84"/>
      <c r="C3" s="84"/>
      <c r="D3" s="84"/>
      <c r="E3" s="84"/>
      <c r="F3" s="84"/>
      <c r="G3" s="65"/>
      <c r="H3" s="65"/>
      <c r="I3" s="79" t="s">
        <v>28</v>
      </c>
      <c r="J3" s="107">
        <f ca="1">+'LvlFCR Land'!J2</f>
        <v>0.51500000000000001</v>
      </c>
      <c r="K3" s="109">
        <f ca="1">+'LvlFCR Land'!K2</f>
        <v>5.8058252427184473E-2</v>
      </c>
      <c r="L3" s="110">
        <f ca="1">+'LvlFCR Land'!L2</f>
        <v>2.9899999999999999E-2</v>
      </c>
      <c r="Q3" s="26"/>
      <c r="R3" s="26"/>
      <c r="S3" s="26"/>
      <c r="W3" s="30"/>
    </row>
    <row r="4" spans="1:25" x14ac:dyDescent="0.25">
      <c r="A4" s="84"/>
      <c r="B4" s="84"/>
      <c r="C4" s="84"/>
      <c r="D4" s="84"/>
      <c r="E4" s="84"/>
      <c r="F4" s="84"/>
      <c r="G4" s="65"/>
      <c r="H4" s="65"/>
      <c r="I4" s="79" t="s">
        <v>27</v>
      </c>
      <c r="J4" s="107">
        <f>+'LvlFCR Land'!J3</f>
        <v>0</v>
      </c>
      <c r="K4" s="109">
        <f>+'LvlFCR Land'!K3</f>
        <v>0</v>
      </c>
      <c r="L4" s="110">
        <f>+'LvlFCR Land'!L3</f>
        <v>0</v>
      </c>
      <c r="Q4" s="26"/>
      <c r="R4" s="26"/>
      <c r="S4" s="26"/>
      <c r="W4" s="30"/>
    </row>
    <row r="5" spans="1:25" x14ac:dyDescent="0.25">
      <c r="A5" s="65"/>
      <c r="B5" s="65"/>
      <c r="C5" s="65"/>
      <c r="D5" s="65"/>
      <c r="E5" s="85"/>
      <c r="F5" s="65"/>
      <c r="G5" s="65"/>
      <c r="H5" s="65"/>
      <c r="I5" s="81" t="s">
        <v>34</v>
      </c>
      <c r="J5" s="108">
        <f ca="1">SUM(J3:J4)</f>
        <v>0.51500000000000001</v>
      </c>
      <c r="K5" s="109"/>
      <c r="L5" s="111">
        <f ca="1">SUM(L3:L4)</f>
        <v>2.9899999999999999E-2</v>
      </c>
      <c r="Q5" s="26"/>
      <c r="R5" s="26"/>
      <c r="S5" s="26"/>
      <c r="W5" s="30" t="s">
        <v>15</v>
      </c>
      <c r="X5" s="26"/>
      <c r="Y5" s="26"/>
    </row>
    <row r="6" spans="1:25" x14ac:dyDescent="0.25">
      <c r="A6" s="65"/>
      <c r="B6" s="65"/>
      <c r="C6" s="65"/>
      <c r="D6" s="65"/>
      <c r="E6" s="65"/>
      <c r="F6" s="65"/>
      <c r="G6" s="65"/>
      <c r="H6" s="65"/>
      <c r="I6" s="81" t="s">
        <v>25</v>
      </c>
      <c r="J6" s="107">
        <f>+'LvlFCR Land'!J5</f>
        <v>0</v>
      </c>
      <c r="K6" s="109">
        <f>+'LvlFCR Land'!K5</f>
        <v>0</v>
      </c>
      <c r="L6" s="110">
        <f>+'LvlFCR Land'!L5</f>
        <v>0</v>
      </c>
      <c r="Q6" s="26"/>
      <c r="R6" s="26"/>
      <c r="S6" s="26"/>
      <c r="W6" s="30" t="s">
        <v>15</v>
      </c>
      <c r="X6" s="26"/>
      <c r="Y6" s="26"/>
    </row>
    <row r="7" spans="1:25" x14ac:dyDescent="0.25">
      <c r="A7" s="65"/>
      <c r="B7" s="65"/>
      <c r="C7" s="241" t="s">
        <v>24</v>
      </c>
      <c r="D7" s="241"/>
      <c r="E7" s="86">
        <f ca="1">L56</f>
        <v>108324.2638815612</v>
      </c>
      <c r="F7" s="65"/>
      <c r="G7" s="65"/>
      <c r="H7" s="65"/>
      <c r="I7" s="81" t="s">
        <v>23</v>
      </c>
      <c r="J7" s="107">
        <f ca="1">+'LvlFCR Land'!J6</f>
        <v>0.48499999999999999</v>
      </c>
      <c r="K7" s="109">
        <f ca="1">+'LvlFCR Land'!K6</f>
        <v>9.5000000000000001E-2</v>
      </c>
      <c r="L7" s="110">
        <f ca="1">+'LvlFCR Land'!L6</f>
        <v>4.6100000000000002E-2</v>
      </c>
      <c r="Q7" s="26"/>
      <c r="R7" s="26"/>
      <c r="S7" s="26"/>
      <c r="W7" s="30" t="s">
        <v>15</v>
      </c>
      <c r="X7" s="26"/>
      <c r="Y7" s="26"/>
    </row>
    <row r="8" spans="1:25" x14ac:dyDescent="0.25">
      <c r="A8" s="65"/>
      <c r="B8" s="65"/>
      <c r="C8" s="241" t="s">
        <v>22</v>
      </c>
      <c r="D8" s="241"/>
      <c r="E8" s="86">
        <f ca="1">PMT(L9,H12,-E7)</f>
        <v>8919.5777145629054</v>
      </c>
      <c r="F8" s="65"/>
      <c r="G8" s="65"/>
      <c r="H8" s="65"/>
      <c r="I8" s="82"/>
      <c r="J8" s="83"/>
      <c r="K8" s="83"/>
      <c r="L8" s="110" t="s">
        <v>14</v>
      </c>
      <c r="W8" s="30" t="s">
        <v>15</v>
      </c>
      <c r="X8" s="26"/>
      <c r="Y8" s="26"/>
    </row>
    <row r="9" spans="1:25" ht="15" customHeight="1" thickBot="1" x14ac:dyDescent="0.3">
      <c r="A9" s="65"/>
      <c r="B9" s="65"/>
      <c r="C9" s="241" t="s">
        <v>21</v>
      </c>
      <c r="D9" s="241"/>
      <c r="E9" s="87">
        <f ca="1">($E$8/$D$12)*100</f>
        <v>8.9195777145629052</v>
      </c>
      <c r="F9" s="65"/>
      <c r="G9" s="65"/>
      <c r="H9" s="65"/>
      <c r="I9" s="232" t="s">
        <v>20</v>
      </c>
      <c r="J9" s="233"/>
      <c r="K9" s="233"/>
      <c r="L9" s="112">
        <f ca="1">L7+L6+L5</f>
        <v>7.5999999999999998E-2</v>
      </c>
      <c r="Q9" s="26"/>
      <c r="R9" s="26"/>
      <c r="S9" s="26"/>
      <c r="W9" s="30" t="s">
        <v>15</v>
      </c>
      <c r="X9" s="26"/>
      <c r="Y9" s="26"/>
    </row>
    <row r="10" spans="1:25" x14ac:dyDescent="0.25">
      <c r="A10" s="65"/>
      <c r="B10" s="65"/>
      <c r="C10" s="65"/>
      <c r="D10" s="65"/>
      <c r="E10" s="65"/>
      <c r="F10" s="65"/>
      <c r="G10" s="65"/>
      <c r="H10" s="65"/>
      <c r="I10" s="65"/>
      <c r="J10" s="65"/>
      <c r="K10" s="65"/>
      <c r="L10" s="65"/>
      <c r="M10" s="65"/>
      <c r="Q10" s="26"/>
      <c r="R10" s="26"/>
      <c r="S10" s="26"/>
      <c r="W10" s="30" t="s">
        <v>15</v>
      </c>
      <c r="X10" s="26"/>
      <c r="Y10" s="26"/>
    </row>
    <row r="11" spans="1:25" x14ac:dyDescent="0.25">
      <c r="A11" s="65"/>
      <c r="B11" s="65"/>
      <c r="C11" s="88" t="s">
        <v>19</v>
      </c>
      <c r="D11" s="89">
        <v>12</v>
      </c>
      <c r="E11" s="65"/>
      <c r="F11" s="65"/>
      <c r="G11" s="65"/>
      <c r="H11" s="69">
        <f>+'Lvl FCR Sub Equip'!H11</f>
        <v>5.0000000000000001E-4</v>
      </c>
      <c r="I11" s="242" t="s">
        <v>29</v>
      </c>
      <c r="J11" s="242"/>
      <c r="K11" s="242"/>
      <c r="L11" s="242"/>
      <c r="M11" s="242"/>
      <c r="N11" s="35"/>
      <c r="Q11" s="26"/>
      <c r="R11" s="26"/>
      <c r="S11" s="26"/>
      <c r="W11" s="30" t="s">
        <v>15</v>
      </c>
      <c r="X11" s="26"/>
      <c r="Y11" s="26"/>
    </row>
    <row r="12" spans="1:25" x14ac:dyDescent="0.25">
      <c r="A12" s="65"/>
      <c r="B12" s="65"/>
      <c r="C12" s="88" t="s">
        <v>17</v>
      </c>
      <c r="D12" s="86">
        <v>100000</v>
      </c>
      <c r="E12" s="86"/>
      <c r="F12" s="88"/>
      <c r="G12" s="89"/>
      <c r="H12" s="70">
        <f ca="1">+'Sub &amp; Feeder Depr Life'!Q26</f>
        <v>35</v>
      </c>
      <c r="I12" s="242" t="s">
        <v>41</v>
      </c>
      <c r="J12" s="242"/>
      <c r="K12" s="242"/>
      <c r="L12" s="242"/>
      <c r="M12" s="242"/>
      <c r="W12" s="30" t="s">
        <v>15</v>
      </c>
      <c r="X12" s="26"/>
      <c r="Y12" s="26"/>
    </row>
    <row r="13" spans="1:25" x14ac:dyDescent="0.25">
      <c r="A13" s="65"/>
      <c r="B13" s="65"/>
      <c r="C13" s="90" t="s">
        <v>16</v>
      </c>
      <c r="D13" s="86">
        <f>D12</f>
        <v>100000</v>
      </c>
      <c r="E13" s="86"/>
      <c r="F13" s="65"/>
      <c r="G13" s="91"/>
      <c r="H13" s="71">
        <f ca="1">+'Lvl FCR Sub Equip'!H13</f>
        <v>0.24761500000000003</v>
      </c>
      <c r="I13" s="242" t="s">
        <v>44</v>
      </c>
      <c r="J13" s="242"/>
      <c r="K13" s="242"/>
      <c r="L13" s="242"/>
      <c r="M13" s="242"/>
      <c r="W13" s="30" t="s">
        <v>15</v>
      </c>
      <c r="X13" s="26"/>
      <c r="Y13" s="26"/>
    </row>
    <row r="14" spans="1:25" x14ac:dyDescent="0.25">
      <c r="A14" s="65"/>
      <c r="B14" s="65"/>
      <c r="C14" s="88" t="s">
        <v>18</v>
      </c>
      <c r="D14" s="86">
        <f>D12</f>
        <v>100000</v>
      </c>
      <c r="E14" s="65"/>
      <c r="F14" s="65"/>
      <c r="G14" s="65"/>
      <c r="H14" s="71">
        <f ca="1">+'Lvl FCR Sub Equip'!H14</f>
        <v>0.21</v>
      </c>
      <c r="I14" s="242" t="s">
        <v>42</v>
      </c>
      <c r="J14" s="242"/>
      <c r="K14" s="242"/>
      <c r="L14" s="242"/>
      <c r="M14" s="242"/>
      <c r="N14" s="29"/>
      <c r="O14" s="230"/>
      <c r="P14" s="230"/>
      <c r="Q14" s="230"/>
    </row>
    <row r="15" spans="1:25" x14ac:dyDescent="0.25">
      <c r="A15" s="65"/>
      <c r="B15" s="65"/>
      <c r="C15" s="78"/>
      <c r="D15" s="65"/>
      <c r="E15" s="65"/>
      <c r="F15" s="65"/>
      <c r="G15" s="65"/>
      <c r="H15" s="68"/>
      <c r="I15" s="92"/>
      <c r="J15" s="92"/>
      <c r="K15" s="92"/>
      <c r="L15" s="92"/>
      <c r="M15" s="92"/>
      <c r="N15" s="29"/>
      <c r="O15" s="63"/>
      <c r="P15" s="63"/>
      <c r="Q15" s="63"/>
    </row>
    <row r="16" spans="1:25" ht="40.200000000000003" thickBot="1" x14ac:dyDescent="0.3">
      <c r="A16" s="93" t="s">
        <v>52</v>
      </c>
      <c r="B16" s="93" t="s">
        <v>53</v>
      </c>
      <c r="C16" s="93" t="s">
        <v>62</v>
      </c>
      <c r="D16" s="93" t="s">
        <v>54</v>
      </c>
      <c r="E16" s="93" t="s">
        <v>64</v>
      </c>
      <c r="F16" s="93" t="s">
        <v>61</v>
      </c>
      <c r="G16" s="93" t="s">
        <v>55</v>
      </c>
      <c r="H16" s="93" t="s">
        <v>56</v>
      </c>
      <c r="I16" s="93" t="s">
        <v>63</v>
      </c>
      <c r="J16" s="93" t="s">
        <v>57</v>
      </c>
      <c r="K16" s="93" t="s">
        <v>58</v>
      </c>
      <c r="L16" s="93" t="s">
        <v>59</v>
      </c>
      <c r="M16" s="93" t="s">
        <v>60</v>
      </c>
      <c r="O16" s="230"/>
      <c r="P16" s="230"/>
      <c r="Q16" s="230"/>
    </row>
    <row r="17" spans="1:36" x14ac:dyDescent="0.25">
      <c r="A17" s="94">
        <v>1</v>
      </c>
      <c r="B17" s="95">
        <f>D12</f>
        <v>100000</v>
      </c>
      <c r="C17" s="96">
        <v>3.7999999999999999E-2</v>
      </c>
      <c r="D17" s="97">
        <f>D12</f>
        <v>100000</v>
      </c>
      <c r="E17" s="97">
        <f t="shared" ref="E17:E50" si="0">D$13*C17</f>
        <v>3800</v>
      </c>
      <c r="F17" s="98">
        <f t="shared" ref="F17:F50" ca="1" si="1">H$14*(E17-I17*D$13/D$12)</f>
        <v>197.99999999999994</v>
      </c>
      <c r="G17" s="97">
        <f ca="1">L$5*D17*(D11/12)</f>
        <v>2990</v>
      </c>
      <c r="H17" s="97">
        <f ca="1">D17*(L$6+L$7)*(D11/12)</f>
        <v>4610</v>
      </c>
      <c r="I17" s="97">
        <f ca="1">(D11/12)*D$12/H$12</f>
        <v>2857.1428571428573</v>
      </c>
      <c r="J17" s="97">
        <f t="shared" ref="J17:J50" si="2">+B17*$H$11</f>
        <v>50</v>
      </c>
      <c r="K17" s="97">
        <f ca="1">(H$13/(1-$H$13))*(H17+I17-E17+F17+J17)</f>
        <v>1288.5000346517124</v>
      </c>
      <c r="L17" s="97">
        <f t="shared" ref="L17:L50" ca="1" si="3">SUM(F17:K17)</f>
        <v>11993.642891794569</v>
      </c>
      <c r="M17" s="99">
        <f t="shared" ref="M17:M41" ca="1" si="4">NPV($L$9,L17:L26)</f>
        <v>72981.314240402309</v>
      </c>
      <c r="O17" s="230"/>
      <c r="P17" s="230"/>
      <c r="Q17" s="230"/>
    </row>
    <row r="18" spans="1:36" x14ac:dyDescent="0.25">
      <c r="A18" s="94">
        <f t="shared" ref="A18:A52" si="5">A17+1</f>
        <v>2</v>
      </c>
      <c r="B18" s="95">
        <f t="shared" ref="B18:B50" ca="1" si="6">B17-I17</f>
        <v>97142.857142857145</v>
      </c>
      <c r="C18" s="96">
        <v>7.1999999999999995E-2</v>
      </c>
      <c r="D18" s="97">
        <f t="shared" ref="D18:D50" ca="1" si="7">D17-F17-I17</f>
        <v>96944.857142857145</v>
      </c>
      <c r="E18" s="97">
        <f t="shared" si="0"/>
        <v>7199.9999999999991</v>
      </c>
      <c r="F18" s="100">
        <f t="shared" ca="1" si="1"/>
        <v>911.99999999999966</v>
      </c>
      <c r="G18" s="97">
        <f t="shared" ref="G18:G51" ca="1" si="8">L$5*D18</f>
        <v>2898.6512285714284</v>
      </c>
      <c r="H18" s="97">
        <f t="shared" ref="H18:H51" ca="1" si="9">D18*(L$6+L$7)</f>
        <v>4469.1579142857145</v>
      </c>
      <c r="I18" s="97">
        <f t="shared" ref="I18:I50" ca="1" si="10">D$12/H$12</f>
        <v>2857.1428571428573</v>
      </c>
      <c r="J18" s="97">
        <f t="shared" ca="1" si="2"/>
        <v>48.571428571428577</v>
      </c>
      <c r="K18" s="97">
        <f t="shared" ref="K18:K50" ca="1" si="11">(H$13/(1-H$13))*(H18+I18-E18+F18+J18)</f>
        <v>357.69700326694493</v>
      </c>
      <c r="L18" s="97">
        <f t="shared" ca="1" si="3"/>
        <v>11543.220431838374</v>
      </c>
      <c r="M18" s="99">
        <f t="shared" ca="1" si="4"/>
        <v>70793.906836336944</v>
      </c>
      <c r="O18" s="230"/>
      <c r="P18" s="230"/>
      <c r="Q18" s="230"/>
    </row>
    <row r="19" spans="1:36" x14ac:dyDescent="0.25">
      <c r="A19" s="94">
        <f t="shared" si="5"/>
        <v>3</v>
      </c>
      <c r="B19" s="95">
        <f t="shared" ca="1" si="6"/>
        <v>94285.71428571429</v>
      </c>
      <c r="C19" s="96">
        <v>6.7000000000000004E-2</v>
      </c>
      <c r="D19" s="97">
        <f t="shared" ca="1" si="7"/>
        <v>93175.71428571429</v>
      </c>
      <c r="E19" s="97">
        <f t="shared" si="0"/>
        <v>6700</v>
      </c>
      <c r="F19" s="100">
        <f t="shared" ca="1" si="1"/>
        <v>806.99999999999989</v>
      </c>
      <c r="G19" s="97">
        <f t="shared" ca="1" si="8"/>
        <v>2785.953857142857</v>
      </c>
      <c r="H19" s="97">
        <f t="shared" ca="1" si="9"/>
        <v>4295.4004285714291</v>
      </c>
      <c r="I19" s="97">
        <f t="shared" ca="1" si="10"/>
        <v>2857.1428571428573</v>
      </c>
      <c r="J19" s="97">
        <f t="shared" ca="1" si="2"/>
        <v>47.142857142857146</v>
      </c>
      <c r="K19" s="97">
        <f t="shared" ca="1" si="11"/>
        <v>430.03926083530575</v>
      </c>
      <c r="L19" s="97">
        <f t="shared" ca="1" si="3"/>
        <v>11222.679260835304</v>
      </c>
      <c r="M19" s="99">
        <f t="shared" ca="1" si="4"/>
        <v>68749.427126275492</v>
      </c>
      <c r="O19" s="10"/>
      <c r="P19" s="13"/>
      <c r="Q19" s="15"/>
    </row>
    <row r="20" spans="1:36" x14ac:dyDescent="0.25">
      <c r="A20" s="94">
        <f t="shared" si="5"/>
        <v>4</v>
      </c>
      <c r="B20" s="95">
        <f t="shared" ca="1" si="6"/>
        <v>91428.571428571435</v>
      </c>
      <c r="C20" s="96">
        <v>6.2E-2</v>
      </c>
      <c r="D20" s="97">
        <f t="shared" ca="1" si="7"/>
        <v>89511.571428571435</v>
      </c>
      <c r="E20" s="97">
        <f t="shared" si="0"/>
        <v>6200</v>
      </c>
      <c r="F20" s="100">
        <f t="shared" ca="1" si="1"/>
        <v>701.99999999999989</v>
      </c>
      <c r="G20" s="97">
        <f t="shared" ca="1" si="8"/>
        <v>2676.3959857142859</v>
      </c>
      <c r="H20" s="97">
        <f t="shared" ca="1" si="9"/>
        <v>4126.483442857143</v>
      </c>
      <c r="I20" s="97">
        <f t="shared" ca="1" si="10"/>
        <v>2857.1428571428573</v>
      </c>
      <c r="J20" s="97">
        <f t="shared" ca="1" si="2"/>
        <v>45.714285714285715</v>
      </c>
      <c r="K20" s="97">
        <f t="shared" ca="1" si="11"/>
        <v>503.97455974221032</v>
      </c>
      <c r="L20" s="97">
        <f t="shared" ca="1" si="3"/>
        <v>10911.711131170781</v>
      </c>
      <c r="M20" s="99">
        <f t="shared" ca="1" si="4"/>
        <v>66728.856326009176</v>
      </c>
      <c r="O20" s="10"/>
      <c r="P20" s="13"/>
      <c r="Q20" s="15"/>
    </row>
    <row r="21" spans="1:36" x14ac:dyDescent="0.25">
      <c r="A21" s="94">
        <f t="shared" si="5"/>
        <v>5</v>
      </c>
      <c r="B21" s="95">
        <f t="shared" ca="1" si="6"/>
        <v>88571.42857142858</v>
      </c>
      <c r="C21" s="96">
        <v>5.7000000000000002E-2</v>
      </c>
      <c r="D21" s="97">
        <f t="shared" ca="1" si="7"/>
        <v>85952.42857142858</v>
      </c>
      <c r="E21" s="97">
        <f t="shared" si="0"/>
        <v>5700</v>
      </c>
      <c r="F21" s="100">
        <f t="shared" ca="1" si="1"/>
        <v>596.99999999999989</v>
      </c>
      <c r="G21" s="97">
        <f t="shared" ca="1" si="8"/>
        <v>2569.9776142857145</v>
      </c>
      <c r="H21" s="97">
        <f t="shared" ca="1" si="9"/>
        <v>3962.4069571428577</v>
      </c>
      <c r="I21" s="97">
        <f t="shared" ca="1" si="10"/>
        <v>2857.1428571428573</v>
      </c>
      <c r="J21" s="97">
        <f t="shared" ca="1" si="2"/>
        <v>44.285714285714292</v>
      </c>
      <c r="K21" s="97">
        <f t="shared" ca="1" si="11"/>
        <v>579.50289998765857</v>
      </c>
      <c r="L21" s="97">
        <f t="shared" ca="1" si="3"/>
        <v>10610.316042844803</v>
      </c>
      <c r="M21" s="99">
        <f t="shared" ca="1" si="4"/>
        <v>64724.438471343863</v>
      </c>
      <c r="O21" s="10"/>
      <c r="P21" s="13"/>
      <c r="Q21" s="15"/>
    </row>
    <row r="22" spans="1:36" x14ac:dyDescent="0.25">
      <c r="A22" s="94">
        <f t="shared" si="5"/>
        <v>6</v>
      </c>
      <c r="B22" s="95">
        <f t="shared" ca="1" si="6"/>
        <v>85714.285714285725</v>
      </c>
      <c r="C22" s="96">
        <v>5.2999999999999999E-2</v>
      </c>
      <c r="D22" s="97">
        <f t="shared" ca="1" si="7"/>
        <v>82498.285714285725</v>
      </c>
      <c r="E22" s="97">
        <f t="shared" si="0"/>
        <v>5300</v>
      </c>
      <c r="F22" s="100">
        <f t="shared" ca="1" si="1"/>
        <v>512.99999999999989</v>
      </c>
      <c r="G22" s="97">
        <f t="shared" ca="1" si="8"/>
        <v>2466.6987428571433</v>
      </c>
      <c r="H22" s="97">
        <f t="shared" ca="1" si="9"/>
        <v>3803.1709714285721</v>
      </c>
      <c r="I22" s="97">
        <f t="shared" ca="1" si="10"/>
        <v>2857.1428571428573</v>
      </c>
      <c r="J22" s="97">
        <f t="shared" ca="1" si="2"/>
        <v>42.857142857142861</v>
      </c>
      <c r="K22" s="97">
        <f t="shared" ca="1" si="11"/>
        <v>630.62484644202902</v>
      </c>
      <c r="L22" s="97">
        <f t="shared" ca="1" si="3"/>
        <v>10313.494560727746</v>
      </c>
      <c r="M22" s="99">
        <f t="shared" ca="1" si="4"/>
        <v>62727.828144806663</v>
      </c>
      <c r="O22" s="10"/>
      <c r="P22" s="13"/>
      <c r="Q22" s="15"/>
    </row>
    <row r="23" spans="1:36" x14ac:dyDescent="0.25">
      <c r="A23" s="94">
        <f t="shared" si="5"/>
        <v>7</v>
      </c>
      <c r="B23" s="95">
        <f t="shared" ca="1" si="6"/>
        <v>82857.14285714287</v>
      </c>
      <c r="C23" s="96">
        <v>4.9000000000000002E-2</v>
      </c>
      <c r="D23" s="97">
        <f t="shared" ca="1" si="7"/>
        <v>79128.14285714287</v>
      </c>
      <c r="E23" s="97">
        <f t="shared" si="0"/>
        <v>4900</v>
      </c>
      <c r="F23" s="100">
        <f t="shared" ca="1" si="1"/>
        <v>428.99999999999994</v>
      </c>
      <c r="G23" s="97">
        <f t="shared" ca="1" si="8"/>
        <v>2365.931471428572</v>
      </c>
      <c r="H23" s="97">
        <f t="shared" ca="1" si="9"/>
        <v>3647.8073857142863</v>
      </c>
      <c r="I23" s="97">
        <f t="shared" ca="1" si="10"/>
        <v>2857.1428571428573</v>
      </c>
      <c r="J23" s="97">
        <f t="shared" ca="1" si="2"/>
        <v>41.428571428571438</v>
      </c>
      <c r="K23" s="97">
        <f t="shared" ca="1" si="11"/>
        <v>683.02122596723393</v>
      </c>
      <c r="L23" s="97">
        <f t="shared" ca="1" si="3"/>
        <v>10024.331511681519</v>
      </c>
      <c r="M23" s="99">
        <f t="shared" ca="1" si="4"/>
        <v>60735.045112326436</v>
      </c>
      <c r="O23" s="10"/>
      <c r="P23" s="13"/>
      <c r="Q23" s="15"/>
    </row>
    <row r="24" spans="1:36" x14ac:dyDescent="0.25">
      <c r="A24" s="94">
        <f t="shared" si="5"/>
        <v>8</v>
      </c>
      <c r="B24" s="95">
        <f t="shared" ca="1" si="6"/>
        <v>80000.000000000015</v>
      </c>
      <c r="C24" s="96">
        <v>4.4999999999999998E-2</v>
      </c>
      <c r="D24" s="97">
        <f t="shared" ca="1" si="7"/>
        <v>75842.000000000015</v>
      </c>
      <c r="E24" s="97">
        <f t="shared" si="0"/>
        <v>4500</v>
      </c>
      <c r="F24" s="100">
        <f t="shared" ca="1" si="1"/>
        <v>344.99999999999994</v>
      </c>
      <c r="G24" s="97">
        <f t="shared" ca="1" si="8"/>
        <v>2267.6758000000004</v>
      </c>
      <c r="H24" s="97">
        <f t="shared" ca="1" si="9"/>
        <v>3496.3162000000007</v>
      </c>
      <c r="I24" s="97">
        <f t="shared" ca="1" si="10"/>
        <v>2857.1428571428573</v>
      </c>
      <c r="J24" s="97">
        <f t="shared" ca="1" si="2"/>
        <v>40.000000000000007</v>
      </c>
      <c r="K24" s="97">
        <f t="shared" ca="1" si="11"/>
        <v>736.69203856327397</v>
      </c>
      <c r="L24" s="97">
        <f t="shared" ca="1" si="3"/>
        <v>9742.8268957061337</v>
      </c>
      <c r="M24" s="99">
        <f t="shared" ca="1" si="4"/>
        <v>58738.721815180645</v>
      </c>
      <c r="O24" s="10"/>
      <c r="P24" s="13"/>
      <c r="Q24" s="15"/>
    </row>
    <row r="25" spans="1:36" x14ac:dyDescent="0.25">
      <c r="A25" s="94">
        <f t="shared" si="5"/>
        <v>9</v>
      </c>
      <c r="B25" s="95">
        <f t="shared" ca="1" si="6"/>
        <v>77142.857142857159</v>
      </c>
      <c r="C25" s="96">
        <v>4.4999999999999998E-2</v>
      </c>
      <c r="D25" s="97">
        <f t="shared" ca="1" si="7"/>
        <v>72639.857142857159</v>
      </c>
      <c r="E25" s="97">
        <f t="shared" si="0"/>
        <v>4500</v>
      </c>
      <c r="F25" s="100">
        <f t="shared" ca="1" si="1"/>
        <v>344.99999999999994</v>
      </c>
      <c r="G25" s="97">
        <f t="shared" ca="1" si="8"/>
        <v>2171.9317285714292</v>
      </c>
      <c r="H25" s="97">
        <f t="shared" ca="1" si="9"/>
        <v>3348.6974142857152</v>
      </c>
      <c r="I25" s="97">
        <f t="shared" ca="1" si="10"/>
        <v>2857.1428571428573</v>
      </c>
      <c r="J25" s="97">
        <f t="shared" ca="1" si="2"/>
        <v>38.571428571428584</v>
      </c>
      <c r="K25" s="97">
        <f t="shared" ca="1" si="11"/>
        <v>687.63954371166415</v>
      </c>
      <c r="L25" s="97">
        <f t="shared" ca="1" si="3"/>
        <v>9448.9829722830946</v>
      </c>
      <c r="M25" s="99">
        <f t="shared" ca="1" si="4"/>
        <v>56730.930760183852</v>
      </c>
      <c r="O25" s="10"/>
      <c r="P25" s="13"/>
      <c r="Q25" s="15"/>
    </row>
    <row r="26" spans="1:36" x14ac:dyDescent="0.25">
      <c r="A26" s="94">
        <f t="shared" si="5"/>
        <v>10</v>
      </c>
      <c r="B26" s="95">
        <f t="shared" ca="1" si="6"/>
        <v>74285.714285714304</v>
      </c>
      <c r="C26" s="96">
        <v>4.4999999999999998E-2</v>
      </c>
      <c r="D26" s="97">
        <f t="shared" ca="1" si="7"/>
        <v>69437.714285714304</v>
      </c>
      <c r="E26" s="97">
        <f t="shared" si="0"/>
        <v>4500</v>
      </c>
      <c r="F26" s="100">
        <f t="shared" ca="1" si="1"/>
        <v>344.99999999999994</v>
      </c>
      <c r="G26" s="97">
        <f t="shared" ca="1" si="8"/>
        <v>2076.1876571428575</v>
      </c>
      <c r="H26" s="97">
        <f t="shared" ca="1" si="9"/>
        <v>3201.0786285714294</v>
      </c>
      <c r="I26" s="97">
        <f t="shared" ca="1" si="10"/>
        <v>2857.1428571428573</v>
      </c>
      <c r="J26" s="97">
        <f t="shared" ca="1" si="2"/>
        <v>37.142857142857153</v>
      </c>
      <c r="K26" s="97">
        <f t="shared" ca="1" si="11"/>
        <v>638.58704886005387</v>
      </c>
      <c r="L26" s="97">
        <f t="shared" ca="1" si="3"/>
        <v>9155.1390488600555</v>
      </c>
      <c r="M26" s="99">
        <f t="shared" ca="1" si="4"/>
        <v>54723.139705187081</v>
      </c>
      <c r="O26" s="10"/>
      <c r="P26" s="13"/>
      <c r="Q26" s="15"/>
      <c r="R26" s="25"/>
      <c r="S26" s="25"/>
      <c r="T26" s="25"/>
    </row>
    <row r="27" spans="1:36" x14ac:dyDescent="0.25">
      <c r="A27" s="94">
        <f t="shared" si="5"/>
        <v>11</v>
      </c>
      <c r="B27" s="95">
        <f t="shared" ca="1" si="6"/>
        <v>71428.571428571449</v>
      </c>
      <c r="C27" s="96">
        <v>4.4999999999999998E-2</v>
      </c>
      <c r="D27" s="97">
        <f t="shared" ca="1" si="7"/>
        <v>66235.571428571449</v>
      </c>
      <c r="E27" s="97">
        <f t="shared" si="0"/>
        <v>4500</v>
      </c>
      <c r="F27" s="100">
        <f t="shared" ca="1" si="1"/>
        <v>344.99999999999994</v>
      </c>
      <c r="G27" s="97">
        <f t="shared" ca="1" si="8"/>
        <v>1980.4435857142862</v>
      </c>
      <c r="H27" s="97">
        <f t="shared" ca="1" si="9"/>
        <v>3053.4598428571439</v>
      </c>
      <c r="I27" s="97">
        <f t="shared" ca="1" si="10"/>
        <v>2857.1428571428573</v>
      </c>
      <c r="J27" s="97">
        <f t="shared" ca="1" si="2"/>
        <v>35.714285714285722</v>
      </c>
      <c r="K27" s="97">
        <f t="shared" ca="1" si="11"/>
        <v>589.53455400844416</v>
      </c>
      <c r="L27" s="97">
        <f t="shared" ca="1" si="3"/>
        <v>8861.2951254370164</v>
      </c>
      <c r="M27" s="99">
        <f t="shared" ca="1" si="4"/>
        <v>52715.348650190303</v>
      </c>
      <c r="O27" s="10"/>
      <c r="P27" s="13"/>
      <c r="Q27" s="15"/>
    </row>
    <row r="28" spans="1:36" x14ac:dyDescent="0.25">
      <c r="A28" s="94">
        <f t="shared" si="5"/>
        <v>12</v>
      </c>
      <c r="B28" s="95">
        <f t="shared" ca="1" si="6"/>
        <v>68571.428571428594</v>
      </c>
      <c r="C28" s="96">
        <v>4.4999999999999998E-2</v>
      </c>
      <c r="D28" s="97">
        <f t="shared" ca="1" si="7"/>
        <v>63033.428571428594</v>
      </c>
      <c r="E28" s="97">
        <f t="shared" si="0"/>
        <v>4500</v>
      </c>
      <c r="F28" s="100">
        <f t="shared" ca="1" si="1"/>
        <v>344.99999999999994</v>
      </c>
      <c r="G28" s="97">
        <f t="shared" ca="1" si="8"/>
        <v>1884.6995142857149</v>
      </c>
      <c r="H28" s="97">
        <f t="shared" ca="1" si="9"/>
        <v>2905.8410571428585</v>
      </c>
      <c r="I28" s="97">
        <f t="shared" ca="1" si="10"/>
        <v>2857.1428571428573</v>
      </c>
      <c r="J28" s="97">
        <f t="shared" ca="1" si="2"/>
        <v>34.285714285714299</v>
      </c>
      <c r="K28" s="97">
        <f t="shared" ca="1" si="11"/>
        <v>540.48205915683434</v>
      </c>
      <c r="L28" s="97">
        <f t="shared" ca="1" si="3"/>
        <v>8567.4512020139791</v>
      </c>
      <c r="M28" s="99">
        <f t="shared" ca="1" si="4"/>
        <v>50774.848482589987</v>
      </c>
      <c r="O28" s="10"/>
      <c r="P28" s="13"/>
      <c r="Q28" s="15"/>
    </row>
    <row r="29" spans="1:36" x14ac:dyDescent="0.25">
      <c r="A29" s="94">
        <f t="shared" si="5"/>
        <v>13</v>
      </c>
      <c r="B29" s="95">
        <f t="shared" ca="1" si="6"/>
        <v>65714.285714285739</v>
      </c>
      <c r="C29" s="96">
        <v>4.4999999999999998E-2</v>
      </c>
      <c r="D29" s="97">
        <f t="shared" ca="1" si="7"/>
        <v>59831.285714285739</v>
      </c>
      <c r="E29" s="97">
        <f t="shared" si="0"/>
        <v>4500</v>
      </c>
      <c r="F29" s="100">
        <f t="shared" ca="1" si="1"/>
        <v>344.99999999999994</v>
      </c>
      <c r="G29" s="97">
        <f t="shared" ca="1" si="8"/>
        <v>1788.9554428571437</v>
      </c>
      <c r="H29" s="97">
        <f t="shared" ca="1" si="9"/>
        <v>2758.2222714285726</v>
      </c>
      <c r="I29" s="97">
        <f t="shared" ca="1" si="10"/>
        <v>2857.1428571428573</v>
      </c>
      <c r="J29" s="97">
        <f t="shared" ca="1" si="2"/>
        <v>32.857142857142868</v>
      </c>
      <c r="K29" s="97">
        <f t="shared" ca="1" si="11"/>
        <v>491.42956430522406</v>
      </c>
      <c r="L29" s="97">
        <f t="shared" ca="1" si="3"/>
        <v>8273.6072785909419</v>
      </c>
      <c r="M29" s="99">
        <f t="shared" ca="1" si="4"/>
        <v>48906.087653282979</v>
      </c>
      <c r="O29" s="10"/>
      <c r="P29" s="13"/>
      <c r="Q29" s="15"/>
    </row>
    <row r="30" spans="1:36" x14ac:dyDescent="0.25">
      <c r="A30" s="94">
        <f t="shared" si="5"/>
        <v>14</v>
      </c>
      <c r="B30" s="95">
        <f t="shared" ca="1" si="6"/>
        <v>62857.142857142884</v>
      </c>
      <c r="C30" s="96">
        <v>4.4999999999999998E-2</v>
      </c>
      <c r="D30" s="97">
        <f t="shared" ca="1" si="7"/>
        <v>56629.142857142884</v>
      </c>
      <c r="E30" s="97">
        <f t="shared" si="0"/>
        <v>4500</v>
      </c>
      <c r="F30" s="100">
        <f t="shared" ca="1" si="1"/>
        <v>344.99999999999994</v>
      </c>
      <c r="G30" s="97">
        <f t="shared" ca="1" si="8"/>
        <v>1693.2113714285722</v>
      </c>
      <c r="H30" s="97">
        <f t="shared" ca="1" si="9"/>
        <v>2610.6034857142872</v>
      </c>
      <c r="I30" s="97">
        <f t="shared" ca="1" si="10"/>
        <v>2857.1428571428573</v>
      </c>
      <c r="J30" s="97">
        <f t="shared" ca="1" si="2"/>
        <v>31.428571428571441</v>
      </c>
      <c r="K30" s="97">
        <f t="shared" ca="1" si="11"/>
        <v>442.3770694536143</v>
      </c>
      <c r="L30" s="97">
        <f t="shared" ca="1" si="3"/>
        <v>7979.7633551679019</v>
      </c>
      <c r="M30" s="99">
        <f t="shared" ca="1" si="4"/>
        <v>47089.309271656733</v>
      </c>
      <c r="O30" s="10"/>
      <c r="P30" s="13"/>
      <c r="Q30" s="15"/>
    </row>
    <row r="31" spans="1:36" x14ac:dyDescent="0.25">
      <c r="A31" s="94">
        <f t="shared" si="5"/>
        <v>15</v>
      </c>
      <c r="B31" s="95">
        <f t="shared" ca="1" si="6"/>
        <v>60000.000000000029</v>
      </c>
      <c r="C31" s="96">
        <v>4.4999999999999998E-2</v>
      </c>
      <c r="D31" s="97">
        <f t="shared" ca="1" si="7"/>
        <v>53427.000000000029</v>
      </c>
      <c r="E31" s="97">
        <f t="shared" si="0"/>
        <v>4500</v>
      </c>
      <c r="F31" s="100">
        <f t="shared" ca="1" si="1"/>
        <v>344.99999999999994</v>
      </c>
      <c r="G31" s="97">
        <f t="shared" ca="1" si="8"/>
        <v>1597.4673000000009</v>
      </c>
      <c r="H31" s="97">
        <f t="shared" ca="1" si="9"/>
        <v>2462.9847000000013</v>
      </c>
      <c r="I31" s="97">
        <f t="shared" ca="1" si="10"/>
        <v>2857.1428571428573</v>
      </c>
      <c r="J31" s="97">
        <f t="shared" ca="1" si="2"/>
        <v>30.000000000000014</v>
      </c>
      <c r="K31" s="97">
        <f t="shared" ca="1" si="11"/>
        <v>393.32457460200425</v>
      </c>
      <c r="L31" s="97">
        <f t="shared" ca="1" si="3"/>
        <v>7685.9194317448637</v>
      </c>
      <c r="M31" s="99">
        <f t="shared" ca="1" si="4"/>
        <v>45328.464003734989</v>
      </c>
      <c r="O31" s="10"/>
      <c r="P31" s="13"/>
      <c r="Q31" s="15"/>
    </row>
    <row r="32" spans="1:36" x14ac:dyDescent="0.25">
      <c r="A32" s="94">
        <f t="shared" si="5"/>
        <v>16</v>
      </c>
      <c r="B32" s="95">
        <f t="shared" ca="1" si="6"/>
        <v>57142.857142857174</v>
      </c>
      <c r="C32" s="96">
        <v>4.4999999999999998E-2</v>
      </c>
      <c r="D32" s="97">
        <f t="shared" ca="1" si="7"/>
        <v>50224.857142857174</v>
      </c>
      <c r="E32" s="97">
        <f t="shared" si="0"/>
        <v>4500</v>
      </c>
      <c r="F32" s="100">
        <f t="shared" ca="1" si="1"/>
        <v>344.99999999999994</v>
      </c>
      <c r="G32" s="97">
        <f t="shared" ca="1" si="8"/>
        <v>1501.7232285714294</v>
      </c>
      <c r="H32" s="97">
        <f t="shared" ca="1" si="9"/>
        <v>2315.3659142857159</v>
      </c>
      <c r="I32" s="97">
        <f t="shared" ca="1" si="10"/>
        <v>2857.1428571428573</v>
      </c>
      <c r="J32" s="97">
        <f t="shared" ca="1" si="2"/>
        <v>28.571428571428587</v>
      </c>
      <c r="K32" s="97">
        <f t="shared" ca="1" si="11"/>
        <v>344.27207975039425</v>
      </c>
      <c r="L32" s="97">
        <f t="shared" ca="1" si="3"/>
        <v>7392.0755083218246</v>
      </c>
      <c r="M32" s="99">
        <f t="shared" ca="1" si="4"/>
        <v>43627.802766159286</v>
      </c>
      <c r="O32" s="10"/>
      <c r="P32" s="13"/>
      <c r="Q32" s="15"/>
      <c r="AI32" s="26"/>
      <c r="AJ32" s="26"/>
    </row>
    <row r="33" spans="1:36" x14ac:dyDescent="0.25">
      <c r="A33" s="94">
        <f t="shared" si="5"/>
        <v>17</v>
      </c>
      <c r="B33" s="95">
        <f t="shared" ca="1" si="6"/>
        <v>54285.714285714319</v>
      </c>
      <c r="C33" s="96">
        <v>4.4999999999999998E-2</v>
      </c>
      <c r="D33" s="97">
        <f t="shared" ca="1" si="7"/>
        <v>47022.714285714319</v>
      </c>
      <c r="E33" s="97">
        <f t="shared" si="0"/>
        <v>4500</v>
      </c>
      <c r="F33" s="100">
        <f t="shared" ca="1" si="1"/>
        <v>344.99999999999994</v>
      </c>
      <c r="G33" s="97">
        <f t="shared" ca="1" si="8"/>
        <v>1405.9791571428582</v>
      </c>
      <c r="H33" s="97">
        <f t="shared" ca="1" si="9"/>
        <v>2167.74712857143</v>
      </c>
      <c r="I33" s="97">
        <f t="shared" ca="1" si="10"/>
        <v>2857.1428571428573</v>
      </c>
      <c r="J33" s="97">
        <f t="shared" ca="1" si="2"/>
        <v>27.14285714285716</v>
      </c>
      <c r="K33" s="97">
        <f t="shared" ca="1" si="11"/>
        <v>295.21958489878449</v>
      </c>
      <c r="L33" s="97">
        <f t="shared" ca="1" si="3"/>
        <v>7098.2315848987873</v>
      </c>
      <c r="M33" s="99">
        <f t="shared" ca="1" si="4"/>
        <v>41991.899545235909</v>
      </c>
      <c r="O33" s="10"/>
      <c r="P33" s="13"/>
      <c r="Q33" s="15"/>
      <c r="AI33" s="26"/>
      <c r="AJ33" s="26"/>
    </row>
    <row r="34" spans="1:36" x14ac:dyDescent="0.25">
      <c r="A34" s="94">
        <f t="shared" si="5"/>
        <v>18</v>
      </c>
      <c r="B34" s="95">
        <f t="shared" ca="1" si="6"/>
        <v>51428.571428571464</v>
      </c>
      <c r="C34" s="96">
        <v>4.4999999999999998E-2</v>
      </c>
      <c r="D34" s="97">
        <f t="shared" ca="1" si="7"/>
        <v>43820.571428571464</v>
      </c>
      <c r="E34" s="97">
        <f t="shared" si="0"/>
        <v>4500</v>
      </c>
      <c r="F34" s="100">
        <f t="shared" ca="1" si="1"/>
        <v>344.99999999999994</v>
      </c>
      <c r="G34" s="97">
        <f t="shared" ca="1" si="8"/>
        <v>1310.2350857142867</v>
      </c>
      <c r="H34" s="97">
        <f t="shared" ca="1" si="9"/>
        <v>2020.1283428571446</v>
      </c>
      <c r="I34" s="97">
        <f t="shared" ca="1" si="10"/>
        <v>2857.1428571428573</v>
      </c>
      <c r="J34" s="97">
        <f t="shared" ca="1" si="2"/>
        <v>25.714285714285733</v>
      </c>
      <c r="K34" s="97">
        <f t="shared" ca="1" si="11"/>
        <v>246.1670900471745</v>
      </c>
      <c r="L34" s="97">
        <f t="shared" ca="1" si="3"/>
        <v>6804.3876614757492</v>
      </c>
      <c r="M34" s="99">
        <f t="shared" ca="1" si="4"/>
        <v>40425.675950230463</v>
      </c>
      <c r="O34" s="10"/>
      <c r="P34" s="13"/>
      <c r="Q34" s="15"/>
      <c r="AI34" s="26"/>
      <c r="AJ34" s="26"/>
    </row>
    <row r="35" spans="1:36" x14ac:dyDescent="0.25">
      <c r="A35" s="94">
        <f t="shared" si="5"/>
        <v>19</v>
      </c>
      <c r="B35" s="95">
        <f t="shared" ca="1" si="6"/>
        <v>48571.428571428609</v>
      </c>
      <c r="C35" s="96">
        <v>4.4999999999999998E-2</v>
      </c>
      <c r="D35" s="97">
        <f t="shared" ca="1" si="7"/>
        <v>40618.428571428609</v>
      </c>
      <c r="E35" s="97">
        <f t="shared" si="0"/>
        <v>4500</v>
      </c>
      <c r="F35" s="100">
        <f t="shared" ca="1" si="1"/>
        <v>344.99999999999994</v>
      </c>
      <c r="G35" s="97">
        <f t="shared" ca="1" si="8"/>
        <v>1214.4910142857154</v>
      </c>
      <c r="H35" s="97">
        <f t="shared" ca="1" si="9"/>
        <v>1872.509557142859</v>
      </c>
      <c r="I35" s="97">
        <f t="shared" ca="1" si="10"/>
        <v>2857.1428571428573</v>
      </c>
      <c r="J35" s="97">
        <f t="shared" ca="1" si="2"/>
        <v>24.285714285714306</v>
      </c>
      <c r="K35" s="97">
        <f t="shared" ca="1" si="11"/>
        <v>197.11459519556445</v>
      </c>
      <c r="L35" s="97">
        <f t="shared" ca="1" si="3"/>
        <v>6510.5437380527101</v>
      </c>
      <c r="M35" s="99">
        <f t="shared" ca="1" si="4"/>
        <v>38934.427632712686</v>
      </c>
      <c r="O35" s="10"/>
      <c r="P35" s="13"/>
      <c r="Q35" s="15"/>
      <c r="AI35" s="26"/>
      <c r="AJ35" s="26"/>
    </row>
    <row r="36" spans="1:36" x14ac:dyDescent="0.25">
      <c r="A36" s="94">
        <f t="shared" si="5"/>
        <v>20</v>
      </c>
      <c r="B36" s="95">
        <f t="shared" ca="1" si="6"/>
        <v>45714.285714285754</v>
      </c>
      <c r="C36" s="96">
        <v>4.4999999999999998E-2</v>
      </c>
      <c r="D36" s="97">
        <f t="shared" ca="1" si="7"/>
        <v>37416.285714285754</v>
      </c>
      <c r="E36" s="97">
        <f t="shared" si="0"/>
        <v>4500</v>
      </c>
      <c r="F36" s="100">
        <f t="shared" ca="1" si="1"/>
        <v>344.99999999999994</v>
      </c>
      <c r="G36" s="97">
        <f t="shared" ca="1" si="8"/>
        <v>1118.7469428571439</v>
      </c>
      <c r="H36" s="97">
        <f t="shared" ca="1" si="9"/>
        <v>1724.8907714285733</v>
      </c>
      <c r="I36" s="97">
        <f t="shared" ca="1" si="10"/>
        <v>2857.1428571428573</v>
      </c>
      <c r="J36" s="97">
        <f t="shared" ca="1" si="2"/>
        <v>22.857142857142879</v>
      </c>
      <c r="K36" s="97">
        <f t="shared" ca="1" si="11"/>
        <v>148.06210034395468</v>
      </c>
      <c r="L36" s="97">
        <f t="shared" ca="1" si="3"/>
        <v>6216.6998146296728</v>
      </c>
      <c r="M36" s="99">
        <f t="shared" ca="1" si="4"/>
        <v>37523.852713771652</v>
      </c>
      <c r="O36" s="10"/>
      <c r="P36" s="13"/>
      <c r="Q36" s="15"/>
      <c r="R36" s="25"/>
      <c r="S36" s="25"/>
      <c r="T36" s="25"/>
      <c r="AI36" s="26"/>
      <c r="AJ36" s="26"/>
    </row>
    <row r="37" spans="1:36" x14ac:dyDescent="0.25">
      <c r="A37" s="94">
        <f t="shared" si="5"/>
        <v>21</v>
      </c>
      <c r="B37" s="95">
        <f t="shared" ca="1" si="6"/>
        <v>42857.142857142899</v>
      </c>
      <c r="C37" s="96">
        <v>1.7000000000000001E-2</v>
      </c>
      <c r="D37" s="97">
        <f t="shared" ca="1" si="7"/>
        <v>34214.142857142899</v>
      </c>
      <c r="E37" s="97">
        <f t="shared" si="0"/>
        <v>1700.0000000000002</v>
      </c>
      <c r="F37" s="100">
        <f t="shared" ca="1" si="1"/>
        <v>-242.99999999999997</v>
      </c>
      <c r="G37" s="97">
        <f t="shared" ca="1" si="8"/>
        <v>1023.0028714285727</v>
      </c>
      <c r="H37" s="97">
        <f t="shared" ca="1" si="9"/>
        <v>1577.2719857142877</v>
      </c>
      <c r="I37" s="97">
        <f t="shared" ca="1" si="10"/>
        <v>2857.1428571428573</v>
      </c>
      <c r="J37" s="97">
        <f t="shared" ca="1" si="2"/>
        <v>21.428571428571448</v>
      </c>
      <c r="K37" s="97">
        <f t="shared" ca="1" si="11"/>
        <v>826.99378912173665</v>
      </c>
      <c r="L37" s="97">
        <f t="shared" ca="1" si="3"/>
        <v>6062.8400748360255</v>
      </c>
      <c r="M37" s="99">
        <f t="shared" ca="1" si="4"/>
        <v>36200.082371699187</v>
      </c>
      <c r="O37" s="10"/>
      <c r="P37" s="13"/>
      <c r="Q37" s="15"/>
    </row>
    <row r="38" spans="1:36" x14ac:dyDescent="0.25">
      <c r="A38" s="94">
        <f t="shared" si="5"/>
        <v>22</v>
      </c>
      <c r="B38" s="95">
        <f t="shared" ca="1" si="6"/>
        <v>40000.000000000044</v>
      </c>
      <c r="C38" s="96">
        <v>0</v>
      </c>
      <c r="D38" s="97">
        <f t="shared" ca="1" si="7"/>
        <v>31600.00000000004</v>
      </c>
      <c r="E38" s="97">
        <f t="shared" si="0"/>
        <v>0</v>
      </c>
      <c r="F38" s="100">
        <f t="shared" ca="1" si="1"/>
        <v>-600</v>
      </c>
      <c r="G38" s="97">
        <f t="shared" ca="1" si="8"/>
        <v>944.84000000000117</v>
      </c>
      <c r="H38" s="97">
        <f t="shared" ca="1" si="9"/>
        <v>1456.7600000000018</v>
      </c>
      <c r="I38" s="97">
        <f t="shared" ca="1" si="10"/>
        <v>2857.1428571428573</v>
      </c>
      <c r="J38" s="97">
        <f t="shared" ca="1" si="2"/>
        <v>20.000000000000021</v>
      </c>
      <c r="K38" s="97">
        <f t="shared" ca="1" si="11"/>
        <v>1228.8527229695289</v>
      </c>
      <c r="L38" s="97">
        <f t="shared" ca="1" si="3"/>
        <v>5907.5955801123901</v>
      </c>
      <c r="M38" s="99">
        <f t="shared" ca="1" si="4"/>
        <v>34829.729570707917</v>
      </c>
      <c r="O38" s="10"/>
      <c r="P38" s="13"/>
      <c r="Q38" s="15"/>
    </row>
    <row r="39" spans="1:36" x14ac:dyDescent="0.25">
      <c r="A39" s="94">
        <f t="shared" si="5"/>
        <v>23</v>
      </c>
      <c r="B39" s="95">
        <f t="shared" ca="1" si="6"/>
        <v>37142.857142857189</v>
      </c>
      <c r="C39" s="96">
        <v>0</v>
      </c>
      <c r="D39" s="97">
        <f t="shared" ca="1" si="7"/>
        <v>29342.857142857181</v>
      </c>
      <c r="E39" s="97">
        <f t="shared" si="0"/>
        <v>0</v>
      </c>
      <c r="F39" s="100">
        <f t="shared" ca="1" si="1"/>
        <v>-600</v>
      </c>
      <c r="G39" s="97">
        <f t="shared" ca="1" si="8"/>
        <v>877.35142857142966</v>
      </c>
      <c r="H39" s="97">
        <f t="shared" ca="1" si="9"/>
        <v>1352.7057142857161</v>
      </c>
      <c r="I39" s="97">
        <f t="shared" ca="1" si="10"/>
        <v>2857.1428571428573</v>
      </c>
      <c r="J39" s="97">
        <f t="shared" ca="1" si="2"/>
        <v>18.571428571428594</v>
      </c>
      <c r="K39" s="97">
        <f t="shared" ca="1" si="11"/>
        <v>1194.13760016481</v>
      </c>
      <c r="L39" s="97">
        <f t="shared" ca="1" si="3"/>
        <v>5699.9090287362415</v>
      </c>
      <c r="M39" s="99">
        <f t="shared" ca="1" si="4"/>
        <v>33410.638798850006</v>
      </c>
      <c r="O39" s="10"/>
      <c r="P39" s="13"/>
      <c r="Q39" s="15"/>
    </row>
    <row r="40" spans="1:36" x14ac:dyDescent="0.25">
      <c r="A40" s="94">
        <f t="shared" si="5"/>
        <v>24</v>
      </c>
      <c r="B40" s="95">
        <f t="shared" ca="1" si="6"/>
        <v>34285.714285714334</v>
      </c>
      <c r="C40" s="96">
        <v>0</v>
      </c>
      <c r="D40" s="97">
        <f t="shared" ca="1" si="7"/>
        <v>27085.714285714323</v>
      </c>
      <c r="E40" s="97">
        <f t="shared" si="0"/>
        <v>0</v>
      </c>
      <c r="F40" s="100">
        <f t="shared" ca="1" si="1"/>
        <v>-600</v>
      </c>
      <c r="G40" s="97">
        <f t="shared" ca="1" si="8"/>
        <v>809.86285714285827</v>
      </c>
      <c r="H40" s="97">
        <f t="shared" ca="1" si="9"/>
        <v>1248.6514285714304</v>
      </c>
      <c r="I40" s="97">
        <f t="shared" ca="1" si="10"/>
        <v>2857.1428571428573</v>
      </c>
      <c r="J40" s="97">
        <f t="shared" ca="1" si="2"/>
        <v>17.142857142857167</v>
      </c>
      <c r="K40" s="97">
        <f t="shared" ca="1" si="11"/>
        <v>1159.4224773600911</v>
      </c>
      <c r="L40" s="97">
        <f t="shared" ca="1" si="3"/>
        <v>5492.2224773600938</v>
      </c>
      <c r="M40" s="99">
        <f t="shared" ca="1" si="4"/>
        <v>31991.548026992088</v>
      </c>
      <c r="O40" s="10"/>
      <c r="P40" s="13"/>
      <c r="Q40" s="15"/>
    </row>
    <row r="41" spans="1:36" x14ac:dyDescent="0.25">
      <c r="A41" s="94">
        <f t="shared" si="5"/>
        <v>25</v>
      </c>
      <c r="B41" s="95">
        <f t="shared" ca="1" si="6"/>
        <v>31428.571428571475</v>
      </c>
      <c r="C41" s="96">
        <v>0</v>
      </c>
      <c r="D41" s="97">
        <f t="shared" ca="1" si="7"/>
        <v>24828.571428571464</v>
      </c>
      <c r="E41" s="97">
        <f t="shared" si="0"/>
        <v>0</v>
      </c>
      <c r="F41" s="100">
        <f t="shared" ca="1" si="1"/>
        <v>-600</v>
      </c>
      <c r="G41" s="97">
        <f t="shared" ca="1" si="8"/>
        <v>742.37428571428677</v>
      </c>
      <c r="H41" s="97">
        <f t="shared" ca="1" si="9"/>
        <v>1144.5971428571445</v>
      </c>
      <c r="I41" s="97">
        <f t="shared" ca="1" si="10"/>
        <v>2857.1428571428573</v>
      </c>
      <c r="J41" s="97">
        <f t="shared" ca="1" si="2"/>
        <v>15.714285714285738</v>
      </c>
      <c r="K41" s="97">
        <f t="shared" ca="1" si="11"/>
        <v>1124.7073545553717</v>
      </c>
      <c r="L41" s="97">
        <f t="shared" ca="1" si="3"/>
        <v>5284.5359259839461</v>
      </c>
      <c r="M41" s="99">
        <f t="shared" ca="1" si="4"/>
        <v>30572.457255134181</v>
      </c>
      <c r="O41" s="10"/>
      <c r="P41" s="13"/>
      <c r="Q41" s="15"/>
    </row>
    <row r="42" spans="1:36" x14ac:dyDescent="0.25">
      <c r="A42" s="94">
        <f t="shared" si="5"/>
        <v>26</v>
      </c>
      <c r="B42" s="95">
        <f t="shared" ca="1" si="6"/>
        <v>28571.428571428616</v>
      </c>
      <c r="C42" s="96">
        <v>0</v>
      </c>
      <c r="D42" s="97">
        <f t="shared" ca="1" si="7"/>
        <v>22571.428571428605</v>
      </c>
      <c r="E42" s="97">
        <f t="shared" si="0"/>
        <v>0</v>
      </c>
      <c r="F42" s="100">
        <f t="shared" ca="1" si="1"/>
        <v>-600</v>
      </c>
      <c r="G42" s="97">
        <f t="shared" ca="1" si="8"/>
        <v>674.88571428571527</v>
      </c>
      <c r="H42" s="97">
        <f t="shared" ca="1" si="9"/>
        <v>1040.5428571428588</v>
      </c>
      <c r="I42" s="97">
        <f t="shared" ca="1" si="10"/>
        <v>2857.1428571428573</v>
      </c>
      <c r="J42" s="97">
        <f t="shared" ca="1" si="2"/>
        <v>14.285714285714308</v>
      </c>
      <c r="K42" s="97">
        <f t="shared" ca="1" si="11"/>
        <v>1089.9922317506528</v>
      </c>
      <c r="L42" s="97">
        <f t="shared" ca="1" si="3"/>
        <v>5076.8493746077984</v>
      </c>
      <c r="M42" s="99">
        <f ca="1">NPV($L$9,L42:L51)</f>
        <v>29153.366483276266</v>
      </c>
      <c r="O42" s="10"/>
      <c r="P42" s="13"/>
      <c r="Q42" s="15"/>
    </row>
    <row r="43" spans="1:36" x14ac:dyDescent="0.25">
      <c r="A43" s="94">
        <f t="shared" si="5"/>
        <v>27</v>
      </c>
      <c r="B43" s="95">
        <f t="shared" ca="1" si="6"/>
        <v>25714.285714285757</v>
      </c>
      <c r="C43" s="96">
        <v>0</v>
      </c>
      <c r="D43" s="97">
        <f t="shared" ca="1" si="7"/>
        <v>20314.285714285747</v>
      </c>
      <c r="E43" s="97">
        <f t="shared" si="0"/>
        <v>0</v>
      </c>
      <c r="F43" s="100">
        <f t="shared" ca="1" si="1"/>
        <v>-600</v>
      </c>
      <c r="G43" s="97">
        <f t="shared" ca="1" si="8"/>
        <v>607.39714285714376</v>
      </c>
      <c r="H43" s="97">
        <f t="shared" ca="1" si="9"/>
        <v>936.48857142857298</v>
      </c>
      <c r="I43" s="97">
        <f t="shared" ca="1" si="10"/>
        <v>2857.1428571428573</v>
      </c>
      <c r="J43" s="97">
        <f t="shared" ca="1" si="2"/>
        <v>12.857142857142879</v>
      </c>
      <c r="K43" s="97">
        <f t="shared" ca="1" si="11"/>
        <v>1055.2771089459334</v>
      </c>
      <c r="L43" s="97">
        <f t="shared" ca="1" si="3"/>
        <v>4869.1628232316507</v>
      </c>
      <c r="M43" s="99">
        <f ca="1">NPV($L$9,L43:L51)</f>
        <v>26292.172961397468</v>
      </c>
      <c r="O43" s="10"/>
      <c r="P43" s="13"/>
      <c r="Q43" s="15"/>
    </row>
    <row r="44" spans="1:36" x14ac:dyDescent="0.25">
      <c r="A44" s="94">
        <f t="shared" si="5"/>
        <v>28</v>
      </c>
      <c r="B44" s="95">
        <f t="shared" ca="1" si="6"/>
        <v>22857.142857142899</v>
      </c>
      <c r="C44" s="96">
        <v>0</v>
      </c>
      <c r="D44" s="97">
        <f t="shared" ca="1" si="7"/>
        <v>18057.142857142888</v>
      </c>
      <c r="E44" s="97">
        <f t="shared" si="0"/>
        <v>0</v>
      </c>
      <c r="F44" s="100">
        <f t="shared" ca="1" si="1"/>
        <v>-600</v>
      </c>
      <c r="G44" s="97">
        <f t="shared" ca="1" si="8"/>
        <v>539.90857142857237</v>
      </c>
      <c r="H44" s="97">
        <f t="shared" ca="1" si="9"/>
        <v>832.43428571428717</v>
      </c>
      <c r="I44" s="97">
        <f t="shared" ca="1" si="10"/>
        <v>2857.1428571428573</v>
      </c>
      <c r="J44" s="97">
        <f t="shared" ca="1" si="2"/>
        <v>11.42857142857145</v>
      </c>
      <c r="K44" s="97">
        <f t="shared" ca="1" si="11"/>
        <v>1020.5619861412144</v>
      </c>
      <c r="L44" s="97">
        <f t="shared" ca="1" si="3"/>
        <v>4661.476271855503</v>
      </c>
      <c r="M44" s="99">
        <f ca="1">NPV($L$9,L44:L51)</f>
        <v>23421.215283232024</v>
      </c>
      <c r="O44" s="10"/>
      <c r="P44" s="13"/>
      <c r="Q44" s="15"/>
    </row>
    <row r="45" spans="1:36" x14ac:dyDescent="0.25">
      <c r="A45" s="94">
        <f t="shared" si="5"/>
        <v>29</v>
      </c>
      <c r="B45" s="95">
        <f t="shared" ca="1" si="6"/>
        <v>20000.00000000004</v>
      </c>
      <c r="C45" s="96">
        <v>0</v>
      </c>
      <c r="D45" s="97">
        <f t="shared" ca="1" si="7"/>
        <v>15800.000000000031</v>
      </c>
      <c r="E45" s="97">
        <f t="shared" si="0"/>
        <v>0</v>
      </c>
      <c r="F45" s="100">
        <f t="shared" ca="1" si="1"/>
        <v>-600</v>
      </c>
      <c r="G45" s="97">
        <f t="shared" ca="1" si="8"/>
        <v>472.42000000000093</v>
      </c>
      <c r="H45" s="97">
        <f t="shared" ca="1" si="9"/>
        <v>728.38000000000147</v>
      </c>
      <c r="I45" s="97">
        <f t="shared" ca="1" si="10"/>
        <v>2857.1428571428573</v>
      </c>
      <c r="J45" s="97">
        <f t="shared" ca="1" si="2"/>
        <v>10.00000000000002</v>
      </c>
      <c r="K45" s="97">
        <f t="shared" ca="1" si="11"/>
        <v>985.8468633364954</v>
      </c>
      <c r="L45" s="97">
        <f t="shared" ca="1" si="3"/>
        <v>4453.7897204793553</v>
      </c>
      <c r="M45" s="99">
        <f ca="1">NPV($L$9,L45:L51)</f>
        <v>20539.751372902156</v>
      </c>
      <c r="O45" s="10"/>
      <c r="P45" s="13"/>
      <c r="Q45" s="15"/>
      <c r="R45" s="25"/>
      <c r="S45" s="25"/>
      <c r="T45" s="25"/>
    </row>
    <row r="46" spans="1:36" x14ac:dyDescent="0.25">
      <c r="A46" s="94">
        <f t="shared" si="5"/>
        <v>30</v>
      </c>
      <c r="B46" s="95">
        <f t="shared" ca="1" si="6"/>
        <v>17142.857142857181</v>
      </c>
      <c r="C46" s="96">
        <v>0</v>
      </c>
      <c r="D46" s="97">
        <f t="shared" ca="1" si="7"/>
        <v>13542.857142857172</v>
      </c>
      <c r="E46" s="97">
        <f t="shared" si="0"/>
        <v>0</v>
      </c>
      <c r="F46" s="100">
        <f t="shared" ca="1" si="1"/>
        <v>-600</v>
      </c>
      <c r="G46" s="97">
        <f t="shared" ca="1" si="8"/>
        <v>404.93142857142942</v>
      </c>
      <c r="H46" s="97">
        <f t="shared" ca="1" si="9"/>
        <v>624.32571428571566</v>
      </c>
      <c r="I46" s="97">
        <f t="shared" ca="1" si="10"/>
        <v>2857.1428571428573</v>
      </c>
      <c r="J46" s="97">
        <f t="shared" ca="1" si="2"/>
        <v>8.5714285714285907</v>
      </c>
      <c r="K46" s="97">
        <f t="shared" ca="1" si="11"/>
        <v>951.13174053177613</v>
      </c>
      <c r="L46" s="97">
        <f t="shared" ca="1" si="3"/>
        <v>4246.1031691032067</v>
      </c>
      <c r="M46" s="99">
        <f ca="1">NPV($L$9,L46:L51)</f>
        <v>17646.982756763369</v>
      </c>
      <c r="O46" s="10"/>
      <c r="P46" s="13"/>
      <c r="Q46" s="15"/>
    </row>
    <row r="47" spans="1:36" x14ac:dyDescent="0.25">
      <c r="A47" s="94">
        <f t="shared" si="5"/>
        <v>31</v>
      </c>
      <c r="B47" s="95">
        <f t="shared" ca="1" si="6"/>
        <v>14285.714285714324</v>
      </c>
      <c r="C47" s="96">
        <v>0</v>
      </c>
      <c r="D47" s="97">
        <f t="shared" ca="1" si="7"/>
        <v>11285.714285714315</v>
      </c>
      <c r="E47" s="97">
        <f t="shared" si="0"/>
        <v>0</v>
      </c>
      <c r="F47" s="100">
        <f t="shared" ca="1" si="1"/>
        <v>-600</v>
      </c>
      <c r="G47" s="97">
        <f t="shared" ca="1" si="8"/>
        <v>337.44285714285803</v>
      </c>
      <c r="H47" s="97">
        <f t="shared" ca="1" si="9"/>
        <v>520.27142857142996</v>
      </c>
      <c r="I47" s="97">
        <f t="shared" ca="1" si="10"/>
        <v>2857.1428571428573</v>
      </c>
      <c r="J47" s="97">
        <f t="shared" ca="1" si="2"/>
        <v>7.1428571428571628</v>
      </c>
      <c r="K47" s="97">
        <f t="shared" ca="1" si="11"/>
        <v>916.4166177270572</v>
      </c>
      <c r="L47" s="97">
        <f t="shared" ca="1" si="3"/>
        <v>4038.4166177270599</v>
      </c>
      <c r="M47" s="99">
        <f ca="1">NPV($L$9,L47:L51)</f>
        <v>14742.050277174178</v>
      </c>
      <c r="O47" s="10"/>
      <c r="P47" s="13"/>
      <c r="Q47" s="15"/>
    </row>
    <row r="48" spans="1:36" x14ac:dyDescent="0.25">
      <c r="A48" s="94">
        <f t="shared" si="5"/>
        <v>32</v>
      </c>
      <c r="B48" s="95">
        <f t="shared" ca="1" si="6"/>
        <v>11428.571428571468</v>
      </c>
      <c r="C48" s="96">
        <v>0</v>
      </c>
      <c r="D48" s="97">
        <f t="shared" ca="1" si="7"/>
        <v>9028.5714285714585</v>
      </c>
      <c r="E48" s="97">
        <f t="shared" si="0"/>
        <v>0</v>
      </c>
      <c r="F48" s="100">
        <f t="shared" ca="1" si="1"/>
        <v>-600</v>
      </c>
      <c r="G48" s="97">
        <f t="shared" ca="1" si="8"/>
        <v>269.95428571428658</v>
      </c>
      <c r="H48" s="97">
        <f t="shared" ca="1" si="9"/>
        <v>416.21714285714427</v>
      </c>
      <c r="I48" s="97">
        <f t="shared" ca="1" si="10"/>
        <v>2857.1428571428573</v>
      </c>
      <c r="J48" s="97">
        <f t="shared" ca="1" si="2"/>
        <v>5.714285714285734</v>
      </c>
      <c r="K48" s="97">
        <f t="shared" ca="1" si="11"/>
        <v>881.70149492233804</v>
      </c>
      <c r="L48" s="97">
        <f t="shared" ca="1" si="3"/>
        <v>3830.7300663509122</v>
      </c>
      <c r="M48" s="99">
        <f ca="1">NPV($L$9,L48:L51)</f>
        <v>11824.029480512356</v>
      </c>
      <c r="O48" s="10"/>
      <c r="P48" s="13"/>
      <c r="Q48" s="15"/>
    </row>
    <row r="49" spans="1:17" x14ac:dyDescent="0.25">
      <c r="A49" s="94">
        <f t="shared" si="5"/>
        <v>33</v>
      </c>
      <c r="B49" s="95">
        <f t="shared" ca="1" si="6"/>
        <v>8571.4285714286107</v>
      </c>
      <c r="C49" s="96">
        <v>0</v>
      </c>
      <c r="D49" s="97">
        <f t="shared" ca="1" si="7"/>
        <v>6771.4285714286016</v>
      </c>
      <c r="E49" s="97">
        <f t="shared" si="0"/>
        <v>0</v>
      </c>
      <c r="F49" s="100">
        <f t="shared" ca="1" si="1"/>
        <v>-600</v>
      </c>
      <c r="G49" s="97">
        <f t="shared" ca="1" si="8"/>
        <v>202.46571428571519</v>
      </c>
      <c r="H49" s="97">
        <f t="shared" ca="1" si="9"/>
        <v>312.16285714285857</v>
      </c>
      <c r="I49" s="97">
        <f t="shared" ca="1" si="10"/>
        <v>2857.1428571428573</v>
      </c>
      <c r="J49" s="97">
        <f t="shared" ca="1" si="2"/>
        <v>4.2857142857143051</v>
      </c>
      <c r="K49" s="97">
        <f t="shared" ca="1" si="11"/>
        <v>846.986372117619</v>
      </c>
      <c r="L49" s="97">
        <f t="shared" ca="1" si="3"/>
        <v>3623.0435149747641</v>
      </c>
      <c r="M49" s="99">
        <f ca="1">NPV($L$9,L49:L51)</f>
        <v>8891.9256546803826</v>
      </c>
      <c r="O49" s="10"/>
      <c r="P49" s="13"/>
      <c r="Q49" s="15"/>
    </row>
    <row r="50" spans="1:17" x14ac:dyDescent="0.25">
      <c r="A50" s="94">
        <f t="shared" si="5"/>
        <v>34</v>
      </c>
      <c r="B50" s="95">
        <f t="shared" ca="1" si="6"/>
        <v>5714.2857142857538</v>
      </c>
      <c r="C50" s="96">
        <v>0</v>
      </c>
      <c r="D50" s="97">
        <f t="shared" ca="1" si="7"/>
        <v>4514.2857142857447</v>
      </c>
      <c r="E50" s="97">
        <f t="shared" si="0"/>
        <v>0</v>
      </c>
      <c r="F50" s="100">
        <f t="shared" ca="1" si="1"/>
        <v>-600</v>
      </c>
      <c r="G50" s="97">
        <f t="shared" ca="1" si="8"/>
        <v>134.97714285714378</v>
      </c>
      <c r="H50" s="97">
        <f t="shared" ca="1" si="9"/>
        <v>208.10857142857284</v>
      </c>
      <c r="I50" s="97">
        <f t="shared" ca="1" si="10"/>
        <v>2857.1428571428573</v>
      </c>
      <c r="J50" s="97">
        <f t="shared" ca="1" si="2"/>
        <v>2.8571428571428767</v>
      </c>
      <c r="K50" s="97">
        <f t="shared" ca="1" si="11"/>
        <v>812.27124931289984</v>
      </c>
      <c r="L50" s="97">
        <f t="shared" ca="1" si="3"/>
        <v>3415.3569635986164</v>
      </c>
      <c r="M50" s="99">
        <f ca="1">NPV($L$9,L50:L51)</f>
        <v>5944.668489461329</v>
      </c>
      <c r="O50" s="10"/>
      <c r="P50" s="13"/>
      <c r="Q50" s="15"/>
    </row>
    <row r="51" spans="1:17" x14ac:dyDescent="0.25">
      <c r="A51" s="94">
        <f t="shared" si="5"/>
        <v>35</v>
      </c>
      <c r="B51" s="95">
        <f t="shared" ref="B51" ca="1" si="12">B50-I50</f>
        <v>2857.1428571428964</v>
      </c>
      <c r="C51" s="96">
        <v>0</v>
      </c>
      <c r="D51" s="97">
        <f t="shared" ref="D51" ca="1" si="13">D50-F50-I50</f>
        <v>2257.1428571428874</v>
      </c>
      <c r="E51" s="97">
        <f t="shared" ref="E51" si="14">D$13*C51</f>
        <v>0</v>
      </c>
      <c r="F51" s="100">
        <f t="shared" ref="F51" ca="1" si="15">H$14*(E51-I51*D$13/D$12)</f>
        <v>-600</v>
      </c>
      <c r="G51" s="97">
        <f t="shared" ca="1" si="8"/>
        <v>67.488571428572328</v>
      </c>
      <c r="H51" s="97">
        <f t="shared" ca="1" si="9"/>
        <v>104.05428571428712</v>
      </c>
      <c r="I51" s="97">
        <f t="shared" ref="I51" ca="1" si="16">D$12/H$12</f>
        <v>2857.1428571428573</v>
      </c>
      <c r="J51" s="97">
        <f t="shared" ref="J51" ca="1" si="17">+B51*$H$11</f>
        <v>1.4285714285714481</v>
      </c>
      <c r="K51" s="97">
        <f t="shared" ref="K51" ca="1" si="18">(H$13/(1-H$13))*(H51+I51-E51+F51+J51)</f>
        <v>777.55612650818091</v>
      </c>
      <c r="L51" s="97">
        <f t="shared" ref="L51" ca="1" si="19">SUM(F51:K51)</f>
        <v>3207.6704122224692</v>
      </c>
      <c r="M51" s="99">
        <f ca="1">NPV($L$9,L51:L53)</f>
        <v>5572.2671953795016</v>
      </c>
      <c r="O51" s="10"/>
      <c r="P51" s="13"/>
      <c r="Q51" s="15"/>
    </row>
    <row r="52" spans="1:17" x14ac:dyDescent="0.25">
      <c r="A52" s="116">
        <f t="shared" si="5"/>
        <v>36</v>
      </c>
      <c r="B52" s="95">
        <f t="shared" ref="B52" ca="1" si="20">B51-I51</f>
        <v>3.9108272176235914E-11</v>
      </c>
      <c r="C52" s="96">
        <v>0</v>
      </c>
      <c r="D52" s="97">
        <f t="shared" ref="D52" ca="1" si="21">D51-F51-I51</f>
        <v>3.0013325158506632E-11</v>
      </c>
      <c r="E52" s="97">
        <f t="shared" ref="E52" si="22">D$13*C52</f>
        <v>0</v>
      </c>
      <c r="F52" s="100">
        <f t="shared" ref="F52" ca="1" si="23">H$14*(E52-I52*D$13/D$12)</f>
        <v>-600</v>
      </c>
      <c r="G52" s="97">
        <f t="shared" ref="G52" ca="1" si="24">L$5*D52</f>
        <v>8.9739842223934831E-13</v>
      </c>
      <c r="H52" s="97">
        <f t="shared" ref="H52" ca="1" si="25">D52*(L$6+L$7)</f>
        <v>1.3836142898071558E-12</v>
      </c>
      <c r="I52" s="97">
        <f t="shared" ref="I52" ca="1" si="26">D$12/H$12</f>
        <v>2857.1428571428573</v>
      </c>
      <c r="J52" s="97">
        <f t="shared" ref="J52" ca="1" si="27">+B52*$H$11</f>
        <v>1.9554136088117959E-14</v>
      </c>
      <c r="K52" s="97">
        <f t="shared" ref="K52" ca="1" si="28">(H$13/(1-H$13))*(H52+I52-E52+F52+J52)</f>
        <v>742.84100370346164</v>
      </c>
      <c r="L52" s="97">
        <f t="shared" ref="L52" ca="1" si="29">SUM(F52:K52)</f>
        <v>2999.9838608463215</v>
      </c>
      <c r="M52" s="99">
        <f ca="1">NPV($L$9,L52:L54)</f>
        <v>203649.10586916297</v>
      </c>
      <c r="O52" s="10"/>
      <c r="P52" s="13"/>
      <c r="Q52" s="15"/>
    </row>
    <row r="53" spans="1:17" x14ac:dyDescent="0.25">
      <c r="A53" s="94" t="s">
        <v>14</v>
      </c>
      <c r="B53" s="95"/>
      <c r="C53" s="96" t="s">
        <v>14</v>
      </c>
      <c r="D53" s="97" t="s">
        <v>14</v>
      </c>
      <c r="E53" s="97" t="s">
        <v>14</v>
      </c>
      <c r="F53" s="97" t="s">
        <v>14</v>
      </c>
      <c r="G53" s="97" t="s">
        <v>14</v>
      </c>
      <c r="H53" s="97" t="s">
        <v>14</v>
      </c>
      <c r="I53" s="97" t="s">
        <v>14</v>
      </c>
      <c r="J53" s="97" t="s">
        <v>14</v>
      </c>
      <c r="K53" s="97" t="s">
        <v>14</v>
      </c>
      <c r="L53" s="97" t="s">
        <v>14</v>
      </c>
      <c r="M53" s="99"/>
      <c r="O53" s="24"/>
      <c r="P53" s="24"/>
      <c r="Q53" s="24"/>
    </row>
    <row r="54" spans="1:17" x14ac:dyDescent="0.25">
      <c r="A54" s="94" t="s">
        <v>13</v>
      </c>
      <c r="B54" s="95"/>
      <c r="C54" s="96">
        <f>SUM(C17:C51)</f>
        <v>1.0000000000000002</v>
      </c>
      <c r="D54" s="97" t="s">
        <v>12</v>
      </c>
      <c r="E54" s="97">
        <f t="shared" ref="E54:L54" si="30">SUM(E17:E51)</f>
        <v>100000</v>
      </c>
      <c r="F54" s="97">
        <f t="shared" ca="1" si="30"/>
        <v>-1.8189894035458565E-12</v>
      </c>
      <c r="G54" s="97">
        <f t="shared" ca="1" si="30"/>
        <v>48874.659600000028</v>
      </c>
      <c r="H54" s="97">
        <f t="shared" ca="1" si="30"/>
        <v>75355.244400000083</v>
      </c>
      <c r="I54" s="97">
        <f t="shared" ca="1" si="30"/>
        <v>99999.999999999971</v>
      </c>
      <c r="J54" s="97">
        <f t="shared" ca="1" si="30"/>
        <v>900.00000000000034</v>
      </c>
      <c r="K54" s="97">
        <f t="shared" ca="1" si="30"/>
        <v>25096.117469255783</v>
      </c>
      <c r="L54" s="97">
        <f t="shared" ca="1" si="30"/>
        <v>250226.02146925585</v>
      </c>
      <c r="M54" s="101"/>
      <c r="O54" s="10"/>
      <c r="P54" s="10"/>
      <c r="Q54" s="10"/>
    </row>
    <row r="55" spans="1:17" x14ac:dyDescent="0.25">
      <c r="A55" s="65"/>
      <c r="B55" s="95"/>
      <c r="C55" s="102"/>
      <c r="D55" s="103"/>
      <c r="E55" s="103"/>
      <c r="F55" s="97"/>
      <c r="G55" s="97"/>
      <c r="H55" s="97"/>
      <c r="I55" s="97"/>
      <c r="J55" s="97"/>
      <c r="K55" s="97"/>
      <c r="L55" s="97"/>
      <c r="M55" s="101"/>
    </row>
    <row r="56" spans="1:17" x14ac:dyDescent="0.25">
      <c r="A56" s="65"/>
      <c r="B56" s="95"/>
      <c r="C56" s="240" t="s">
        <v>11</v>
      </c>
      <c r="D56" s="240"/>
      <c r="E56" s="97">
        <f t="shared" ref="E56:L56" ca="1" si="31">NPV($L9,E17:E51)</f>
        <v>52196.217819642414</v>
      </c>
      <c r="F56" s="97">
        <f t="shared" ca="1" si="31"/>
        <v>3674.4753150979946</v>
      </c>
      <c r="G56" s="97">
        <f t="shared" ca="1" si="31"/>
        <v>24245.283817568597</v>
      </c>
      <c r="H56" s="97">
        <f t="shared" ca="1" si="31"/>
        <v>37381.524548157598</v>
      </c>
      <c r="I56" s="97">
        <f t="shared" ca="1" si="31"/>
        <v>34698.71631917575</v>
      </c>
      <c r="J56" s="97">
        <f t="shared" ca="1" si="31"/>
        <v>429.61370842647506</v>
      </c>
      <c r="K56" s="97">
        <f t="shared" ca="1" si="31"/>
        <v>7894.6501731347771</v>
      </c>
      <c r="L56" s="97">
        <f t="shared" ca="1" si="31"/>
        <v>108324.2638815612</v>
      </c>
      <c r="M56" s="101"/>
      <c r="O56" s="24"/>
      <c r="P56" s="24"/>
      <c r="Q56" s="24"/>
    </row>
    <row r="57" spans="1:17" x14ac:dyDescent="0.25">
      <c r="B57" s="22"/>
      <c r="C57" s="22"/>
      <c r="D57" s="22"/>
      <c r="E57" s="22"/>
      <c r="F57" s="22"/>
      <c r="G57" s="22"/>
      <c r="H57" s="22"/>
      <c r="I57" s="22"/>
      <c r="J57" s="22"/>
      <c r="K57" s="22"/>
      <c r="L57" s="22"/>
      <c r="M57" s="22"/>
      <c r="O57" s="22"/>
    </row>
    <row r="58" spans="1:17" x14ac:dyDescent="0.25">
      <c r="B58" s="21"/>
      <c r="C58" s="23"/>
      <c r="D58" s="21"/>
      <c r="E58" s="21"/>
      <c r="F58" s="21"/>
      <c r="G58" s="21"/>
      <c r="H58" s="21"/>
      <c r="I58" s="21"/>
      <c r="J58" s="21"/>
      <c r="K58" s="21"/>
      <c r="L58" s="21"/>
      <c r="M58" s="21"/>
      <c r="O58" s="21"/>
    </row>
    <row r="59" spans="1:17" x14ac:dyDescent="0.25">
      <c r="B59" s="21"/>
      <c r="C59" s="21"/>
      <c r="D59" s="21"/>
      <c r="E59" s="21"/>
      <c r="F59" s="21"/>
      <c r="G59" s="21"/>
      <c r="H59" s="21"/>
      <c r="I59" s="21"/>
      <c r="J59" s="21"/>
      <c r="K59" s="21"/>
      <c r="L59" s="21"/>
      <c r="M59" s="21"/>
      <c r="O59" s="21"/>
    </row>
    <row r="60" spans="1:17" x14ac:dyDescent="0.25">
      <c r="B60" s="21"/>
      <c r="C60" s="21"/>
      <c r="D60" s="21"/>
      <c r="E60" s="21"/>
      <c r="F60" s="21"/>
      <c r="G60" s="21"/>
      <c r="H60" s="21"/>
      <c r="I60" s="21"/>
      <c r="J60" s="21"/>
      <c r="K60" s="21"/>
      <c r="L60" s="21"/>
      <c r="M60" s="21"/>
      <c r="O60" s="21"/>
    </row>
    <row r="61" spans="1:17" x14ac:dyDescent="0.25">
      <c r="B61" s="22"/>
      <c r="C61" s="21"/>
      <c r="D61" s="21"/>
      <c r="E61" s="21"/>
      <c r="F61" s="21"/>
      <c r="G61" s="21"/>
      <c r="H61" s="21"/>
      <c r="I61" s="21"/>
      <c r="J61" s="21"/>
      <c r="K61" s="21"/>
      <c r="L61" s="21"/>
      <c r="M61" s="21"/>
      <c r="O61" s="21"/>
    </row>
    <row r="62" spans="1:17" x14ac:dyDescent="0.25">
      <c r="B62" s="21"/>
      <c r="C62" s="21"/>
      <c r="D62" s="21"/>
      <c r="E62" s="21"/>
      <c r="F62" s="21"/>
      <c r="G62" s="21"/>
      <c r="H62" s="21"/>
      <c r="I62" s="21"/>
      <c r="J62" s="21"/>
      <c r="K62" s="21"/>
      <c r="L62" s="21"/>
      <c r="M62" s="21"/>
      <c r="O62" s="21"/>
    </row>
    <row r="63" spans="1:17" x14ac:dyDescent="0.25">
      <c r="B63" s="21"/>
      <c r="C63" s="21"/>
      <c r="D63" s="21"/>
      <c r="E63" s="21"/>
      <c r="F63" s="21"/>
      <c r="G63" s="21"/>
      <c r="H63" s="21"/>
      <c r="I63" s="21"/>
      <c r="J63" s="21"/>
      <c r="K63" s="21"/>
      <c r="L63" s="21"/>
      <c r="M63" s="21"/>
      <c r="O63" s="21"/>
    </row>
    <row r="64" spans="1:17" x14ac:dyDescent="0.25">
      <c r="B64" s="21"/>
      <c r="C64" s="21"/>
      <c r="D64" s="21"/>
      <c r="E64" s="21"/>
      <c r="F64" s="21"/>
      <c r="G64" s="21"/>
      <c r="H64" s="21"/>
      <c r="I64" s="21"/>
      <c r="J64" s="21"/>
      <c r="K64" s="21"/>
      <c r="L64" s="21"/>
      <c r="M64" s="21"/>
      <c r="O64" s="21"/>
    </row>
    <row r="65" spans="2:15" x14ac:dyDescent="0.25">
      <c r="B65" s="21"/>
      <c r="C65" s="21"/>
      <c r="D65" s="21"/>
      <c r="E65" s="21"/>
      <c r="F65" s="21"/>
      <c r="G65" s="21"/>
      <c r="H65" s="21"/>
      <c r="I65" s="21"/>
      <c r="J65" s="21"/>
      <c r="K65" s="21"/>
      <c r="L65" s="21"/>
      <c r="M65" s="21"/>
      <c r="O65" s="21"/>
    </row>
    <row r="66" spans="2:15" x14ac:dyDescent="0.25">
      <c r="B66" s="21"/>
      <c r="C66" s="21"/>
      <c r="D66" s="21"/>
      <c r="E66" s="21"/>
      <c r="F66" s="21"/>
      <c r="G66" s="21"/>
      <c r="H66" s="21"/>
      <c r="I66" s="21"/>
      <c r="J66" s="21"/>
      <c r="K66" s="21"/>
      <c r="L66" s="21"/>
      <c r="M66" s="21"/>
      <c r="O66" s="21"/>
    </row>
    <row r="67" spans="2:15" x14ac:dyDescent="0.25">
      <c r="B67" s="21"/>
      <c r="C67" s="21"/>
      <c r="D67" s="21"/>
      <c r="E67" s="21"/>
      <c r="F67" s="21"/>
      <c r="G67" s="21"/>
      <c r="H67" s="21"/>
      <c r="I67" s="21"/>
      <c r="J67" s="21"/>
      <c r="K67" s="21"/>
      <c r="L67" s="21"/>
      <c r="M67" s="21"/>
      <c r="O67" s="21"/>
    </row>
    <row r="68" spans="2:15" x14ac:dyDescent="0.25">
      <c r="B68" s="21"/>
      <c r="C68" s="21"/>
      <c r="D68" s="21"/>
      <c r="E68" s="21"/>
      <c r="F68" s="21"/>
      <c r="G68" s="21"/>
      <c r="H68" s="21"/>
      <c r="I68" s="21"/>
      <c r="J68" s="21"/>
      <c r="K68" s="21"/>
      <c r="L68" s="21"/>
      <c r="M68" s="21"/>
      <c r="O68" s="21"/>
    </row>
    <row r="69" spans="2:15" x14ac:dyDescent="0.25">
      <c r="B69" s="21"/>
      <c r="C69" s="21"/>
      <c r="D69" s="21"/>
      <c r="E69" s="21"/>
      <c r="F69" s="21"/>
      <c r="G69" s="21"/>
      <c r="H69" s="21"/>
      <c r="I69" s="21"/>
      <c r="J69" s="21"/>
      <c r="K69" s="21"/>
      <c r="L69" s="21"/>
      <c r="M69" s="21"/>
      <c r="O69" s="21"/>
    </row>
    <row r="70" spans="2:15" x14ac:dyDescent="0.25">
      <c r="B70" s="21"/>
      <c r="C70" s="21"/>
      <c r="D70" s="21"/>
      <c r="E70" s="21"/>
      <c r="F70" s="21"/>
      <c r="G70" s="21"/>
      <c r="H70" s="21"/>
      <c r="I70" s="21"/>
      <c r="J70" s="21"/>
      <c r="K70" s="21"/>
      <c r="L70" s="21"/>
      <c r="M70" s="21"/>
      <c r="O70" s="21"/>
    </row>
    <row r="71" spans="2:15" x14ac:dyDescent="0.25">
      <c r="B71" s="21"/>
      <c r="C71" s="21"/>
      <c r="D71" s="21"/>
      <c r="E71" s="21"/>
      <c r="F71" s="21"/>
      <c r="G71" s="21"/>
      <c r="H71" s="21"/>
      <c r="I71" s="21"/>
      <c r="J71" s="21"/>
      <c r="K71" s="21"/>
      <c r="L71" s="21"/>
      <c r="M71" s="21"/>
      <c r="O71" s="21"/>
    </row>
    <row r="72" spans="2:15" x14ac:dyDescent="0.25">
      <c r="B72" s="21"/>
      <c r="C72" s="21"/>
      <c r="D72" s="21"/>
      <c r="E72" s="21"/>
      <c r="F72" s="21"/>
      <c r="G72" s="21"/>
      <c r="H72" s="21"/>
      <c r="I72" s="21"/>
      <c r="J72" s="21"/>
      <c r="K72" s="21"/>
      <c r="L72" s="21"/>
      <c r="M72" s="21"/>
      <c r="O72" s="21"/>
    </row>
    <row r="73" spans="2:15" x14ac:dyDescent="0.25">
      <c r="B73" s="21"/>
      <c r="C73" s="21"/>
      <c r="D73" s="21"/>
      <c r="E73" s="21"/>
      <c r="F73" s="21"/>
      <c r="G73" s="21"/>
      <c r="H73" s="21"/>
      <c r="I73" s="21"/>
      <c r="J73" s="21"/>
      <c r="K73" s="21"/>
      <c r="L73" s="21"/>
      <c r="M73" s="21"/>
      <c r="O73" s="21"/>
    </row>
    <row r="74" spans="2:15" x14ac:dyDescent="0.25">
      <c r="B74" s="21"/>
      <c r="C74" s="21"/>
      <c r="D74" s="21"/>
      <c r="E74" s="21"/>
      <c r="F74" s="21"/>
      <c r="G74" s="21"/>
      <c r="H74" s="21"/>
      <c r="I74" s="21"/>
      <c r="J74" s="21"/>
      <c r="K74" s="21"/>
      <c r="L74" s="21"/>
      <c r="M74" s="21"/>
      <c r="O74" s="21"/>
    </row>
    <row r="75" spans="2:15" x14ac:dyDescent="0.25">
      <c r="B75" s="21"/>
      <c r="C75" s="21"/>
      <c r="D75" s="21"/>
      <c r="E75" s="21"/>
      <c r="F75" s="21"/>
      <c r="G75" s="21"/>
      <c r="H75" s="21"/>
      <c r="I75" s="21"/>
      <c r="J75" s="21"/>
      <c r="K75" s="21"/>
      <c r="L75" s="21"/>
      <c r="M75" s="21"/>
      <c r="O75" s="21"/>
    </row>
    <row r="76" spans="2:15" x14ac:dyDescent="0.25">
      <c r="B76" s="21"/>
      <c r="C76" s="21"/>
      <c r="D76" s="21"/>
      <c r="E76" s="21"/>
      <c r="F76" s="21"/>
      <c r="G76" s="21"/>
      <c r="H76" s="21"/>
      <c r="I76" s="21"/>
      <c r="J76" s="21"/>
      <c r="K76" s="21"/>
      <c r="L76" s="21"/>
      <c r="M76" s="21"/>
      <c r="O76" s="21"/>
    </row>
    <row r="77" spans="2:15" x14ac:dyDescent="0.25">
      <c r="B77" s="21"/>
      <c r="C77" s="21"/>
      <c r="D77" s="21"/>
      <c r="E77" s="21"/>
      <c r="F77" s="21"/>
      <c r="G77" s="21"/>
      <c r="H77" s="21"/>
      <c r="I77" s="21"/>
      <c r="J77" s="21"/>
      <c r="K77" s="21"/>
      <c r="L77" s="21"/>
      <c r="M77" s="21"/>
      <c r="O77" s="21"/>
    </row>
    <row r="78" spans="2:15" x14ac:dyDescent="0.25">
      <c r="B78" s="21"/>
      <c r="C78" s="21"/>
      <c r="D78" s="21"/>
      <c r="E78" s="21"/>
      <c r="F78" s="21"/>
      <c r="G78" s="21"/>
      <c r="H78" s="21"/>
      <c r="I78" s="21"/>
      <c r="J78" s="21"/>
      <c r="K78" s="21"/>
      <c r="L78" s="21"/>
      <c r="M78" s="21"/>
      <c r="O78" s="21"/>
    </row>
    <row r="79" spans="2:15" x14ac:dyDescent="0.25">
      <c r="B79" s="21"/>
      <c r="C79" s="21"/>
      <c r="D79" s="21"/>
      <c r="E79" s="21"/>
      <c r="F79" s="21"/>
      <c r="G79" s="21"/>
      <c r="H79" s="21"/>
      <c r="I79" s="21"/>
      <c r="J79" s="21"/>
      <c r="K79" s="21"/>
      <c r="L79" s="21"/>
      <c r="M79" s="21"/>
      <c r="N79" s="21"/>
      <c r="O79" s="21"/>
    </row>
    <row r="80" spans="2:15" x14ac:dyDescent="0.25">
      <c r="B80" s="21"/>
      <c r="C80" s="21"/>
      <c r="D80" s="21"/>
      <c r="E80" s="21"/>
      <c r="F80" s="21"/>
      <c r="G80" s="21"/>
      <c r="H80" s="21"/>
      <c r="I80" s="21"/>
      <c r="J80" s="21"/>
      <c r="K80" s="21"/>
      <c r="L80" s="21"/>
      <c r="M80" s="21"/>
      <c r="N80" s="21"/>
      <c r="O80" s="21"/>
    </row>
    <row r="81" spans="2:15" x14ac:dyDescent="0.25">
      <c r="B81" s="21"/>
      <c r="C81" s="21"/>
      <c r="D81" s="21"/>
      <c r="E81" s="21"/>
      <c r="F81" s="21"/>
      <c r="G81" s="21"/>
      <c r="H81" s="21"/>
      <c r="I81" s="21"/>
      <c r="J81" s="21"/>
      <c r="K81" s="21"/>
      <c r="L81" s="21"/>
      <c r="M81" s="21"/>
      <c r="N81" s="21"/>
      <c r="O81" s="21"/>
    </row>
    <row r="82" spans="2:15" x14ac:dyDescent="0.25">
      <c r="B82" s="21"/>
      <c r="C82" s="21"/>
      <c r="D82" s="21"/>
      <c r="E82" s="21"/>
      <c r="F82" s="21"/>
      <c r="G82" s="21"/>
      <c r="H82" s="21"/>
      <c r="I82" s="21"/>
      <c r="J82" s="21"/>
      <c r="K82" s="21"/>
      <c r="L82" s="21"/>
      <c r="M82" s="21"/>
      <c r="N82" s="21"/>
      <c r="O82" s="21"/>
    </row>
    <row r="83" spans="2:15" x14ac:dyDescent="0.25">
      <c r="B83" s="21"/>
      <c r="C83" s="21"/>
      <c r="D83" s="21"/>
      <c r="E83" s="21"/>
      <c r="F83" s="21"/>
      <c r="G83" s="21"/>
      <c r="H83" s="21"/>
      <c r="I83" s="21"/>
      <c r="J83" s="21"/>
      <c r="K83" s="21"/>
      <c r="L83" s="21"/>
      <c r="M83" s="21"/>
      <c r="N83" s="21"/>
      <c r="O83" s="21"/>
    </row>
    <row r="84" spans="2:15" x14ac:dyDescent="0.25">
      <c r="B84" s="21"/>
      <c r="C84" s="21"/>
      <c r="D84" s="21"/>
      <c r="E84" s="21"/>
      <c r="F84" s="21"/>
      <c r="G84" s="21"/>
      <c r="H84" s="21"/>
      <c r="I84" s="21"/>
      <c r="J84" s="21"/>
      <c r="K84" s="21"/>
      <c r="L84" s="21"/>
      <c r="M84" s="21"/>
      <c r="N84" s="21"/>
      <c r="O84" s="21"/>
    </row>
    <row r="85" spans="2:15" x14ac:dyDescent="0.25">
      <c r="B85" s="21"/>
      <c r="C85" s="21"/>
      <c r="D85" s="21"/>
      <c r="E85" s="21"/>
      <c r="F85" s="21"/>
      <c r="G85" s="21"/>
      <c r="H85" s="21"/>
      <c r="I85" s="21"/>
      <c r="J85" s="21"/>
      <c r="K85" s="21"/>
      <c r="L85" s="21"/>
      <c r="M85" s="21"/>
      <c r="N85" s="21"/>
      <c r="O85" s="21"/>
    </row>
    <row r="86" spans="2:15" x14ac:dyDescent="0.25">
      <c r="B86" s="21"/>
      <c r="C86" s="21"/>
      <c r="D86" s="21"/>
      <c r="E86" s="21"/>
      <c r="F86" s="21"/>
      <c r="G86" s="21"/>
      <c r="H86" s="21"/>
      <c r="I86" s="21"/>
      <c r="J86" s="21"/>
      <c r="K86" s="21"/>
      <c r="L86" s="21"/>
      <c r="M86" s="21"/>
      <c r="N86" s="21"/>
      <c r="O86" s="21"/>
    </row>
    <row r="87" spans="2:15" x14ac:dyDescent="0.25">
      <c r="B87" s="21"/>
      <c r="C87" s="21"/>
      <c r="D87" s="21"/>
      <c r="E87" s="21"/>
      <c r="F87" s="21"/>
      <c r="G87" s="21"/>
      <c r="H87" s="21"/>
      <c r="I87" s="21"/>
      <c r="J87" s="21"/>
      <c r="K87" s="21"/>
      <c r="L87" s="21"/>
      <c r="M87" s="21"/>
      <c r="N87" s="21"/>
      <c r="O87" s="21"/>
    </row>
    <row r="88" spans="2:15" x14ac:dyDescent="0.25">
      <c r="B88" s="21"/>
      <c r="C88" s="21"/>
      <c r="D88" s="21"/>
      <c r="E88" s="21"/>
      <c r="F88" s="21"/>
      <c r="G88" s="21"/>
      <c r="H88" s="21"/>
      <c r="I88" s="21"/>
      <c r="J88" s="21"/>
      <c r="K88" s="21"/>
      <c r="L88" s="21"/>
      <c r="M88" s="21"/>
      <c r="N88" s="21"/>
      <c r="O88" s="21"/>
    </row>
    <row r="89" spans="2:15" x14ac:dyDescent="0.25">
      <c r="B89" s="21"/>
      <c r="C89" s="21"/>
      <c r="D89" s="21"/>
      <c r="E89" s="21"/>
      <c r="F89" s="21"/>
      <c r="G89" s="21"/>
      <c r="H89" s="21"/>
      <c r="I89" s="21"/>
      <c r="J89" s="21"/>
      <c r="K89" s="21"/>
      <c r="L89" s="21"/>
      <c r="M89" s="21"/>
      <c r="N89" s="21"/>
      <c r="O89" s="21"/>
    </row>
    <row r="90" spans="2:15" x14ac:dyDescent="0.25">
      <c r="B90" s="21"/>
      <c r="C90" s="21"/>
      <c r="D90" s="21"/>
      <c r="E90" s="21"/>
      <c r="F90" s="21"/>
      <c r="G90" s="21"/>
      <c r="H90" s="21"/>
      <c r="I90" s="21"/>
      <c r="J90" s="21"/>
      <c r="K90" s="21"/>
      <c r="L90" s="21"/>
      <c r="M90" s="21"/>
      <c r="N90" s="21"/>
      <c r="O90" s="21"/>
    </row>
    <row r="91" spans="2:15" x14ac:dyDescent="0.25">
      <c r="B91" s="21"/>
      <c r="C91" s="21"/>
      <c r="D91" s="21"/>
      <c r="E91" s="21"/>
      <c r="F91" s="21"/>
      <c r="G91" s="21"/>
      <c r="H91" s="21"/>
      <c r="I91" s="21"/>
      <c r="J91" s="21"/>
      <c r="K91" s="21"/>
      <c r="L91" s="21"/>
      <c r="M91" s="21"/>
      <c r="N91" s="21"/>
      <c r="O91" s="21"/>
    </row>
    <row r="92" spans="2:15" x14ac:dyDescent="0.25">
      <c r="B92" s="21"/>
      <c r="C92" s="21"/>
      <c r="D92" s="21"/>
      <c r="E92" s="21"/>
      <c r="F92" s="21"/>
      <c r="G92" s="21"/>
      <c r="H92" s="21"/>
      <c r="I92" s="21"/>
      <c r="J92" s="21"/>
      <c r="K92" s="21"/>
      <c r="L92" s="21"/>
      <c r="M92" s="21"/>
      <c r="N92" s="21"/>
      <c r="O92" s="21"/>
    </row>
    <row r="93" spans="2:15" x14ac:dyDescent="0.25">
      <c r="B93" s="21"/>
      <c r="C93" s="21"/>
      <c r="D93" s="21"/>
      <c r="E93" s="21"/>
      <c r="F93" s="21"/>
      <c r="G93" s="21"/>
      <c r="H93" s="21"/>
      <c r="I93" s="21"/>
      <c r="J93" s="21"/>
      <c r="K93" s="21"/>
      <c r="L93" s="21"/>
      <c r="M93" s="21"/>
      <c r="N93" s="21"/>
      <c r="O93" s="21"/>
    </row>
    <row r="94" spans="2:15" x14ac:dyDescent="0.25">
      <c r="B94" s="21"/>
      <c r="C94" s="21"/>
      <c r="D94" s="21"/>
      <c r="E94" s="21"/>
      <c r="F94" s="21"/>
      <c r="G94" s="21"/>
      <c r="H94" s="21"/>
      <c r="I94" s="21"/>
      <c r="J94" s="21"/>
      <c r="K94" s="21"/>
      <c r="L94" s="21"/>
      <c r="M94" s="21"/>
      <c r="N94" s="21"/>
      <c r="O94" s="21"/>
    </row>
    <row r="95" spans="2:15" x14ac:dyDescent="0.25">
      <c r="B95" s="21"/>
      <c r="C95" s="21"/>
      <c r="D95" s="21"/>
      <c r="E95" s="21"/>
      <c r="F95" s="21"/>
      <c r="G95" s="21"/>
      <c r="H95" s="21"/>
      <c r="I95" s="21"/>
      <c r="J95" s="21"/>
      <c r="K95" s="21"/>
      <c r="L95" s="21"/>
      <c r="M95" s="21"/>
      <c r="N95" s="21"/>
      <c r="O95" s="21"/>
    </row>
    <row r="96" spans="2:15" x14ac:dyDescent="0.25">
      <c r="B96" s="21"/>
      <c r="C96" s="21"/>
      <c r="D96" s="21"/>
      <c r="E96" s="21"/>
      <c r="F96" s="21"/>
      <c r="G96" s="21"/>
      <c r="H96" s="21"/>
      <c r="I96" s="21"/>
      <c r="J96" s="21"/>
      <c r="K96" s="21"/>
      <c r="L96" s="21"/>
      <c r="M96" s="21"/>
      <c r="N96" s="21"/>
      <c r="O96" s="21"/>
    </row>
    <row r="97" spans="2:15" x14ac:dyDescent="0.25">
      <c r="B97" s="21"/>
      <c r="C97" s="21"/>
      <c r="D97" s="21"/>
      <c r="E97" s="21"/>
      <c r="F97" s="21"/>
      <c r="G97" s="21"/>
      <c r="H97" s="21"/>
      <c r="I97" s="21"/>
      <c r="J97" s="21"/>
      <c r="K97" s="21"/>
      <c r="L97" s="21"/>
      <c r="M97" s="21"/>
      <c r="N97" s="21"/>
      <c r="O97" s="21"/>
    </row>
    <row r="98" spans="2:15" x14ac:dyDescent="0.25">
      <c r="B98" s="21"/>
      <c r="C98" s="21"/>
      <c r="D98" s="21"/>
      <c r="E98" s="21"/>
      <c r="F98" s="21"/>
      <c r="G98" s="21"/>
      <c r="H98" s="21"/>
      <c r="I98" s="21"/>
      <c r="J98" s="21"/>
      <c r="K98" s="21"/>
      <c r="L98" s="21"/>
      <c r="M98" s="21"/>
      <c r="N98" s="21"/>
      <c r="O98" s="21"/>
    </row>
    <row r="99" spans="2:15" x14ac:dyDescent="0.25">
      <c r="B99" s="21"/>
      <c r="C99" s="21"/>
      <c r="D99" s="21"/>
      <c r="E99" s="21"/>
      <c r="F99" s="21"/>
      <c r="G99" s="21"/>
      <c r="H99" s="21"/>
      <c r="I99" s="21"/>
      <c r="J99" s="21"/>
      <c r="K99" s="21"/>
      <c r="L99" s="21"/>
      <c r="M99" s="21"/>
      <c r="N99" s="21"/>
      <c r="O99" s="21"/>
    </row>
    <row r="100" spans="2:15" x14ac:dyDescent="0.25">
      <c r="B100" s="21"/>
      <c r="C100" s="21"/>
      <c r="D100" s="21"/>
      <c r="E100" s="21"/>
      <c r="F100" s="21"/>
      <c r="G100" s="21"/>
      <c r="H100" s="21"/>
      <c r="I100" s="21"/>
      <c r="J100" s="21"/>
      <c r="K100" s="21"/>
      <c r="L100" s="21"/>
      <c r="M100" s="21"/>
      <c r="N100" s="21"/>
      <c r="O100" s="21"/>
    </row>
    <row r="101" spans="2:15" x14ac:dyDescent="0.25">
      <c r="B101" s="21"/>
      <c r="C101" s="21"/>
      <c r="D101" s="21"/>
      <c r="E101" s="21"/>
      <c r="F101" s="21"/>
      <c r="G101" s="21"/>
      <c r="H101" s="21"/>
      <c r="I101" s="21"/>
      <c r="J101" s="21"/>
      <c r="K101" s="21"/>
      <c r="L101" s="21"/>
      <c r="M101" s="21"/>
      <c r="N101" s="21"/>
      <c r="O101" s="21"/>
    </row>
    <row r="102" spans="2:15" x14ac:dyDescent="0.25">
      <c r="B102" s="21"/>
      <c r="C102" s="21"/>
      <c r="D102" s="21"/>
      <c r="E102" s="21"/>
      <c r="F102" s="21"/>
      <c r="G102" s="21"/>
      <c r="H102" s="21"/>
      <c r="I102" s="21"/>
      <c r="J102" s="21"/>
      <c r="K102" s="21"/>
      <c r="L102" s="21"/>
      <c r="M102" s="21"/>
      <c r="N102" s="21"/>
      <c r="O102" s="21"/>
    </row>
    <row r="103" spans="2:15" x14ac:dyDescent="0.25">
      <c r="B103" s="21"/>
      <c r="C103" s="21"/>
      <c r="D103" s="21"/>
      <c r="E103" s="21"/>
      <c r="F103" s="21"/>
      <c r="G103" s="21"/>
      <c r="H103" s="21"/>
      <c r="I103" s="21"/>
      <c r="J103" s="21"/>
      <c r="K103" s="21"/>
      <c r="L103" s="21"/>
      <c r="M103" s="21"/>
      <c r="N103" s="21"/>
      <c r="O103" s="21"/>
    </row>
    <row r="104" spans="2:15" x14ac:dyDescent="0.25">
      <c r="B104" s="21"/>
      <c r="C104" s="21"/>
      <c r="D104" s="21"/>
      <c r="E104" s="21"/>
      <c r="F104" s="21"/>
      <c r="G104" s="21"/>
      <c r="H104" s="21"/>
      <c r="I104" s="21"/>
      <c r="J104" s="21"/>
      <c r="K104" s="21"/>
      <c r="L104" s="21"/>
      <c r="M104" s="21"/>
      <c r="N104" s="21"/>
      <c r="O104" s="21"/>
    </row>
    <row r="105" spans="2:15" x14ac:dyDescent="0.25">
      <c r="B105" s="21"/>
      <c r="C105" s="21"/>
      <c r="D105" s="21"/>
      <c r="E105" s="21"/>
      <c r="F105" s="21"/>
      <c r="G105" s="21"/>
      <c r="H105" s="21"/>
      <c r="I105" s="21"/>
      <c r="J105" s="21"/>
      <c r="K105" s="21"/>
      <c r="L105" s="21"/>
      <c r="M105" s="21"/>
      <c r="N105" s="21"/>
      <c r="O105" s="21"/>
    </row>
    <row r="106" spans="2:15" x14ac:dyDescent="0.25">
      <c r="B106" s="21"/>
      <c r="C106" s="21"/>
      <c r="D106" s="21"/>
      <c r="E106" s="21"/>
      <c r="F106" s="21"/>
      <c r="G106" s="21"/>
      <c r="H106" s="21"/>
      <c r="I106" s="21"/>
      <c r="J106" s="21"/>
      <c r="K106" s="21"/>
      <c r="L106" s="21"/>
      <c r="M106" s="21"/>
      <c r="N106" s="21"/>
      <c r="O106" s="21"/>
    </row>
    <row r="107" spans="2:15" x14ac:dyDescent="0.25">
      <c r="B107" s="21"/>
      <c r="C107" s="21"/>
      <c r="D107" s="21"/>
      <c r="E107" s="21"/>
      <c r="F107" s="21"/>
      <c r="G107" s="21"/>
      <c r="H107" s="21"/>
      <c r="I107" s="21"/>
      <c r="J107" s="21"/>
      <c r="K107" s="21"/>
      <c r="L107" s="21"/>
      <c r="M107" s="21"/>
      <c r="N107" s="21"/>
      <c r="O107" s="21"/>
    </row>
    <row r="108" spans="2:15" x14ac:dyDescent="0.25">
      <c r="B108" s="21"/>
      <c r="C108" s="21"/>
      <c r="D108" s="21"/>
      <c r="E108" s="21"/>
      <c r="F108" s="21"/>
      <c r="G108" s="21"/>
      <c r="H108" s="21"/>
      <c r="I108" s="21"/>
      <c r="J108" s="21"/>
      <c r="K108" s="21"/>
      <c r="L108" s="21"/>
      <c r="M108" s="21"/>
      <c r="N108" s="21"/>
      <c r="O108" s="21"/>
    </row>
    <row r="109" spans="2:15" x14ac:dyDescent="0.25">
      <c r="B109" s="21"/>
      <c r="C109" s="21"/>
      <c r="D109" s="21"/>
      <c r="E109" s="21"/>
      <c r="F109" s="21"/>
      <c r="G109" s="21"/>
      <c r="H109" s="21"/>
      <c r="I109" s="21"/>
      <c r="J109" s="21"/>
      <c r="K109" s="21"/>
      <c r="L109" s="21"/>
      <c r="M109" s="21"/>
      <c r="N109" s="21"/>
      <c r="O109" s="21"/>
    </row>
    <row r="110" spans="2:15" x14ac:dyDescent="0.25">
      <c r="B110" s="21"/>
      <c r="C110" s="21"/>
      <c r="D110" s="21"/>
      <c r="E110" s="21"/>
      <c r="F110" s="21"/>
      <c r="G110" s="21"/>
      <c r="H110" s="21"/>
      <c r="I110" s="21"/>
      <c r="J110" s="21"/>
      <c r="K110" s="21"/>
      <c r="L110" s="21"/>
      <c r="M110" s="21"/>
      <c r="N110" s="21"/>
      <c r="O110" s="21"/>
    </row>
    <row r="111" spans="2:15" x14ac:dyDescent="0.25">
      <c r="B111" s="21"/>
      <c r="C111" s="21"/>
      <c r="D111" s="21"/>
      <c r="E111" s="21"/>
      <c r="F111" s="21"/>
      <c r="G111" s="21"/>
      <c r="H111" s="21"/>
      <c r="I111" s="21"/>
      <c r="J111" s="21"/>
      <c r="K111" s="21"/>
      <c r="L111" s="21"/>
      <c r="M111" s="21"/>
      <c r="N111" s="21"/>
      <c r="O111" s="21"/>
    </row>
    <row r="112" spans="2:15" x14ac:dyDescent="0.25">
      <c r="B112" s="21"/>
      <c r="C112" s="21"/>
      <c r="D112" s="21"/>
      <c r="E112" s="21"/>
      <c r="F112" s="21"/>
      <c r="G112" s="21"/>
      <c r="H112" s="21"/>
      <c r="I112" s="21"/>
      <c r="J112" s="21"/>
      <c r="K112" s="21"/>
      <c r="L112" s="21"/>
      <c r="M112" s="21"/>
      <c r="N112" s="21"/>
      <c r="O112" s="21"/>
    </row>
    <row r="113" spans="2:15" x14ac:dyDescent="0.25">
      <c r="B113" s="21"/>
      <c r="C113" s="21"/>
      <c r="D113" s="21"/>
      <c r="E113" s="21"/>
      <c r="F113" s="21"/>
      <c r="G113" s="21"/>
      <c r="H113" s="21"/>
      <c r="I113" s="21"/>
      <c r="J113" s="21"/>
      <c r="K113" s="21"/>
      <c r="L113" s="21"/>
      <c r="M113" s="21"/>
      <c r="N113" s="21"/>
      <c r="O113" s="21"/>
    </row>
    <row r="114" spans="2:15" x14ac:dyDescent="0.25">
      <c r="B114" s="21"/>
      <c r="C114" s="21"/>
      <c r="D114" s="21"/>
      <c r="E114" s="21"/>
      <c r="F114" s="21"/>
      <c r="G114" s="21"/>
      <c r="H114" s="21"/>
      <c r="I114" s="21"/>
      <c r="J114" s="21"/>
      <c r="K114" s="21"/>
      <c r="L114" s="21"/>
      <c r="M114" s="21"/>
      <c r="N114" s="21"/>
      <c r="O114" s="21"/>
    </row>
    <row r="115" spans="2:15" x14ac:dyDescent="0.25">
      <c r="B115" s="21"/>
      <c r="C115" s="21"/>
      <c r="D115" s="21"/>
      <c r="E115" s="21"/>
      <c r="F115" s="21"/>
      <c r="G115" s="21"/>
      <c r="H115" s="21"/>
      <c r="I115" s="21"/>
      <c r="J115" s="21"/>
      <c r="K115" s="21"/>
      <c r="L115" s="21"/>
      <c r="M115" s="21"/>
      <c r="N115" s="21"/>
      <c r="O115" s="21"/>
    </row>
    <row r="116" spans="2:15" x14ac:dyDescent="0.25">
      <c r="B116" s="21"/>
      <c r="C116" s="21"/>
      <c r="D116" s="21"/>
      <c r="E116" s="21"/>
      <c r="F116" s="21"/>
      <c r="G116" s="21"/>
      <c r="H116" s="21"/>
      <c r="I116" s="21"/>
      <c r="J116" s="21"/>
      <c r="K116" s="21"/>
      <c r="L116" s="21"/>
      <c r="M116" s="21"/>
      <c r="N116" s="21"/>
      <c r="O116" s="21"/>
    </row>
    <row r="117" spans="2:15" x14ac:dyDescent="0.25">
      <c r="B117" s="21"/>
      <c r="C117" s="21"/>
      <c r="D117" s="21"/>
      <c r="E117" s="21"/>
      <c r="F117" s="21"/>
      <c r="G117" s="21"/>
      <c r="H117" s="21"/>
      <c r="I117" s="21"/>
      <c r="J117" s="21"/>
      <c r="K117" s="21"/>
      <c r="L117" s="21"/>
      <c r="M117" s="21"/>
      <c r="N117" s="21"/>
      <c r="O117" s="21"/>
    </row>
    <row r="118" spans="2:15" x14ac:dyDescent="0.25">
      <c r="B118" s="21"/>
      <c r="C118" s="21"/>
      <c r="D118" s="21"/>
      <c r="E118" s="21"/>
      <c r="F118" s="21"/>
      <c r="G118" s="21"/>
      <c r="H118" s="21"/>
      <c r="I118" s="21"/>
      <c r="J118" s="21"/>
      <c r="K118" s="21"/>
      <c r="L118" s="21"/>
      <c r="M118" s="21"/>
      <c r="N118" s="21"/>
      <c r="O118" s="21"/>
    </row>
    <row r="119" spans="2:15" x14ac:dyDescent="0.25">
      <c r="B119" s="21"/>
      <c r="C119" s="21"/>
      <c r="D119" s="21"/>
      <c r="E119" s="21"/>
      <c r="F119" s="21"/>
      <c r="G119" s="21"/>
      <c r="H119" s="21"/>
      <c r="I119" s="21"/>
      <c r="J119" s="21"/>
      <c r="K119" s="21"/>
      <c r="L119" s="21"/>
      <c r="M119" s="21"/>
      <c r="N119" s="21"/>
      <c r="O119" s="21"/>
    </row>
    <row r="120" spans="2:15" x14ac:dyDescent="0.25">
      <c r="B120" s="21"/>
      <c r="C120" s="21"/>
      <c r="D120" s="21"/>
      <c r="E120" s="21"/>
      <c r="F120" s="21"/>
      <c r="G120" s="21"/>
      <c r="H120" s="21"/>
      <c r="I120" s="21"/>
      <c r="J120" s="21"/>
      <c r="K120" s="21"/>
      <c r="L120" s="21"/>
      <c r="M120" s="21"/>
      <c r="N120" s="21"/>
      <c r="O120" s="21"/>
    </row>
    <row r="121" spans="2:15" x14ac:dyDescent="0.25">
      <c r="B121" s="21"/>
      <c r="C121" s="21"/>
      <c r="D121" s="21"/>
      <c r="E121" s="21"/>
      <c r="F121" s="21"/>
      <c r="G121" s="21"/>
      <c r="H121" s="21"/>
      <c r="I121" s="21"/>
      <c r="J121" s="21"/>
      <c r="K121" s="21"/>
      <c r="L121" s="21"/>
      <c r="M121" s="21"/>
      <c r="N121" s="21"/>
      <c r="O121" s="21"/>
    </row>
    <row r="122" spans="2:15" x14ac:dyDescent="0.25">
      <c r="B122" s="21"/>
      <c r="C122" s="21"/>
      <c r="D122" s="21"/>
      <c r="E122" s="21"/>
      <c r="F122" s="21"/>
      <c r="G122" s="21"/>
      <c r="H122" s="21"/>
      <c r="I122" s="21"/>
      <c r="J122" s="21"/>
      <c r="K122" s="21"/>
      <c r="L122" s="21"/>
      <c r="M122" s="21"/>
      <c r="N122" s="21"/>
      <c r="O122" s="21"/>
    </row>
    <row r="123" spans="2:15" x14ac:dyDescent="0.25">
      <c r="B123" s="21"/>
      <c r="C123" s="21"/>
      <c r="D123" s="21"/>
      <c r="E123" s="21"/>
      <c r="F123" s="21"/>
      <c r="G123" s="21"/>
      <c r="H123" s="21"/>
      <c r="I123" s="21"/>
      <c r="J123" s="21"/>
      <c r="K123" s="21"/>
      <c r="L123" s="21"/>
      <c r="M123" s="21"/>
      <c r="N123" s="21"/>
      <c r="O123" s="21"/>
    </row>
    <row r="124" spans="2:15" x14ac:dyDescent="0.25">
      <c r="B124" s="21"/>
      <c r="C124" s="21"/>
      <c r="D124" s="21"/>
      <c r="E124" s="21"/>
      <c r="F124" s="21"/>
      <c r="G124" s="21"/>
      <c r="H124" s="21"/>
      <c r="I124" s="21"/>
      <c r="J124" s="21"/>
      <c r="K124" s="21"/>
      <c r="L124" s="21"/>
      <c r="M124" s="21"/>
      <c r="N124" s="21"/>
      <c r="O124" s="21"/>
    </row>
    <row r="125" spans="2:15" x14ac:dyDescent="0.25">
      <c r="B125" s="21"/>
      <c r="C125" s="21"/>
      <c r="D125" s="21"/>
      <c r="E125" s="21"/>
      <c r="F125" s="21"/>
      <c r="G125" s="21"/>
      <c r="H125" s="21"/>
      <c r="I125" s="21"/>
      <c r="J125" s="21"/>
      <c r="K125" s="21"/>
      <c r="L125" s="21"/>
      <c r="M125" s="21"/>
      <c r="N125" s="21"/>
      <c r="O125" s="21"/>
    </row>
    <row r="126" spans="2:15" x14ac:dyDescent="0.25">
      <c r="B126" s="21"/>
      <c r="C126" s="21"/>
      <c r="D126" s="21"/>
      <c r="E126" s="21"/>
      <c r="F126" s="21"/>
      <c r="G126" s="21"/>
      <c r="H126" s="21"/>
      <c r="I126" s="21"/>
      <c r="J126" s="21"/>
      <c r="K126" s="21"/>
      <c r="L126" s="21"/>
      <c r="M126" s="21"/>
      <c r="N126" s="21"/>
      <c r="O126" s="21"/>
    </row>
    <row r="127" spans="2:15" x14ac:dyDescent="0.25">
      <c r="B127" s="21"/>
      <c r="C127" s="21"/>
      <c r="D127" s="21"/>
      <c r="E127" s="21"/>
      <c r="F127" s="21"/>
      <c r="G127" s="21"/>
      <c r="H127" s="21"/>
      <c r="I127" s="21"/>
      <c r="J127" s="21"/>
      <c r="K127" s="21"/>
      <c r="L127" s="21"/>
      <c r="M127" s="21"/>
      <c r="N127" s="21"/>
      <c r="O127" s="21"/>
    </row>
    <row r="128" spans="2:15" x14ac:dyDescent="0.25">
      <c r="B128" s="21"/>
      <c r="C128" s="21"/>
      <c r="D128" s="21"/>
      <c r="E128" s="21"/>
      <c r="F128" s="21"/>
      <c r="G128" s="21"/>
      <c r="H128" s="21"/>
      <c r="I128" s="21"/>
      <c r="J128" s="21"/>
      <c r="K128" s="21"/>
      <c r="L128" s="21"/>
      <c r="M128" s="21"/>
      <c r="N128" s="21"/>
      <c r="O128" s="21"/>
    </row>
    <row r="129" spans="2:15" x14ac:dyDescent="0.25">
      <c r="B129" s="21"/>
      <c r="C129" s="21"/>
      <c r="D129" s="21"/>
      <c r="E129" s="21"/>
      <c r="F129" s="21"/>
      <c r="G129" s="21"/>
      <c r="H129" s="21"/>
      <c r="I129" s="21"/>
      <c r="J129" s="21"/>
      <c r="K129" s="21"/>
      <c r="L129" s="21"/>
      <c r="M129" s="21"/>
      <c r="N129" s="21"/>
      <c r="O129" s="21"/>
    </row>
    <row r="130" spans="2:15" x14ac:dyDescent="0.25">
      <c r="B130" s="21"/>
      <c r="C130" s="21"/>
      <c r="D130" s="21"/>
      <c r="E130" s="21"/>
      <c r="F130" s="21"/>
      <c r="G130" s="21"/>
      <c r="H130" s="21"/>
      <c r="I130" s="21"/>
      <c r="J130" s="21"/>
      <c r="K130" s="21"/>
      <c r="L130" s="21"/>
      <c r="M130" s="21"/>
      <c r="N130" s="21"/>
      <c r="O130" s="21"/>
    </row>
    <row r="131" spans="2:15" x14ac:dyDescent="0.25">
      <c r="B131" s="21"/>
      <c r="C131" s="21"/>
      <c r="D131" s="21"/>
      <c r="E131" s="21"/>
      <c r="F131" s="21"/>
      <c r="G131" s="21"/>
      <c r="H131" s="21"/>
      <c r="I131" s="21"/>
      <c r="J131" s="21"/>
      <c r="K131" s="21"/>
      <c r="L131" s="21"/>
      <c r="M131" s="21"/>
      <c r="N131" s="21"/>
      <c r="O131" s="21"/>
    </row>
    <row r="132" spans="2:15" x14ac:dyDescent="0.25">
      <c r="B132" s="21"/>
      <c r="C132" s="21"/>
      <c r="D132" s="21"/>
      <c r="E132" s="21"/>
      <c r="F132" s="21"/>
      <c r="G132" s="21"/>
      <c r="H132" s="21"/>
      <c r="I132" s="21"/>
      <c r="J132" s="21"/>
      <c r="K132" s="21"/>
      <c r="L132" s="21"/>
      <c r="M132" s="21"/>
      <c r="N132" s="21"/>
      <c r="O132" s="21"/>
    </row>
    <row r="133" spans="2:15" x14ac:dyDescent="0.25">
      <c r="B133" s="21"/>
      <c r="C133" s="21"/>
      <c r="D133" s="21"/>
      <c r="E133" s="21"/>
      <c r="F133" s="21"/>
      <c r="G133" s="21"/>
      <c r="H133" s="21"/>
      <c r="I133" s="21"/>
      <c r="J133" s="21"/>
      <c r="K133" s="21"/>
      <c r="L133" s="21"/>
      <c r="M133" s="21"/>
      <c r="N133" s="21"/>
      <c r="O133" s="21"/>
    </row>
    <row r="134" spans="2:15" x14ac:dyDescent="0.25">
      <c r="B134" s="21"/>
      <c r="C134" s="21"/>
      <c r="D134" s="21"/>
      <c r="E134" s="21"/>
      <c r="F134" s="21"/>
      <c r="G134" s="21"/>
      <c r="H134" s="21"/>
      <c r="I134" s="21"/>
      <c r="J134" s="21"/>
      <c r="K134" s="21"/>
      <c r="L134" s="21"/>
      <c r="M134" s="21"/>
      <c r="N134" s="21"/>
      <c r="O134" s="21"/>
    </row>
    <row r="135" spans="2:15" x14ac:dyDescent="0.25">
      <c r="B135" s="21"/>
      <c r="C135" s="21"/>
      <c r="D135" s="21"/>
      <c r="E135" s="21"/>
      <c r="F135" s="21"/>
      <c r="G135" s="21"/>
      <c r="H135" s="21"/>
      <c r="I135" s="21"/>
      <c r="J135" s="21"/>
      <c r="K135" s="21"/>
      <c r="L135" s="21"/>
      <c r="M135" s="21"/>
      <c r="N135" s="21"/>
      <c r="O135" s="21"/>
    </row>
    <row r="136" spans="2:15" x14ac:dyDescent="0.25">
      <c r="B136" s="21"/>
      <c r="C136" s="21"/>
      <c r="D136" s="21"/>
      <c r="E136" s="21"/>
      <c r="F136" s="21"/>
      <c r="G136" s="21"/>
      <c r="H136" s="21"/>
      <c r="I136" s="21"/>
      <c r="J136" s="21"/>
      <c r="K136" s="21"/>
      <c r="L136" s="21"/>
      <c r="M136" s="21"/>
      <c r="N136" s="21"/>
      <c r="O136" s="21"/>
    </row>
    <row r="137" spans="2:15" x14ac:dyDescent="0.25">
      <c r="B137" s="21"/>
      <c r="C137" s="21"/>
      <c r="D137" s="21"/>
      <c r="E137" s="21"/>
      <c r="F137" s="21"/>
      <c r="G137" s="21"/>
      <c r="H137" s="21"/>
      <c r="I137" s="21"/>
      <c r="J137" s="21"/>
      <c r="K137" s="21"/>
      <c r="L137" s="21"/>
      <c r="M137" s="21"/>
      <c r="N137" s="21"/>
      <c r="O137" s="21"/>
    </row>
    <row r="138" spans="2:15" x14ac:dyDescent="0.25">
      <c r="B138" s="21"/>
      <c r="C138" s="21"/>
      <c r="D138" s="21"/>
      <c r="E138" s="21"/>
      <c r="F138" s="21"/>
      <c r="G138" s="21"/>
      <c r="H138" s="21"/>
      <c r="I138" s="21"/>
      <c r="J138" s="21"/>
      <c r="K138" s="21"/>
      <c r="L138" s="21"/>
      <c r="M138" s="21"/>
      <c r="N138" s="21"/>
      <c r="O138" s="21"/>
    </row>
    <row r="139" spans="2:15" x14ac:dyDescent="0.25">
      <c r="B139" s="21"/>
      <c r="C139" s="21"/>
      <c r="D139" s="21"/>
      <c r="E139" s="21"/>
      <c r="F139" s="21"/>
      <c r="G139" s="21"/>
      <c r="H139" s="21"/>
      <c r="I139" s="21"/>
      <c r="J139" s="21"/>
      <c r="K139" s="21"/>
      <c r="L139" s="21"/>
      <c r="M139" s="21"/>
      <c r="N139" s="21"/>
      <c r="O139" s="21"/>
    </row>
  </sheetData>
  <mergeCells count="16">
    <mergeCell ref="A1:G1"/>
    <mergeCell ref="A2:G2"/>
    <mergeCell ref="I9:K9"/>
    <mergeCell ref="I11:M11"/>
    <mergeCell ref="I2:L2"/>
    <mergeCell ref="C56:D56"/>
    <mergeCell ref="C7:D7"/>
    <mergeCell ref="C8:D8"/>
    <mergeCell ref="C9:D9"/>
    <mergeCell ref="O18:Q18"/>
    <mergeCell ref="O14:Q14"/>
    <mergeCell ref="O16:Q16"/>
    <mergeCell ref="O17:Q17"/>
    <mergeCell ref="I12:M12"/>
    <mergeCell ref="I13:M13"/>
    <mergeCell ref="I14:M14"/>
  </mergeCells>
  <printOptions horizontalCentered="1"/>
  <pageMargins left="0.25" right="0.25" top="0.75" bottom="0.75" header="0.3" footer="0.3"/>
  <pageSetup scale="64" orientation="landscape" r:id="rId1"/>
  <headerFooter alignWithMargins="0">
    <oddFooter>&amp;L&amp;"Arial,Regular"&amp;8&amp;F&amp;C&amp;A&amp;R&amp;"Arial,Regular"2017 GRC Compliance Filing
Docket No. UE-170033
Page &amp;P of &amp;N</oddFooter>
  </headerFooter>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R151"/>
  <sheetViews>
    <sheetView zoomScaleNormal="100" workbookViewId="0">
      <pane xSplit="1" ySplit="14" topLeftCell="B15" activePane="bottomRight" state="frozen"/>
      <selection activeCell="B7" sqref="B7"/>
      <selection pane="topRight" activeCell="B7" sqref="B7"/>
      <selection pane="bottomLeft" activeCell="B7" sqref="B7"/>
      <selection pane="bottomRight" activeCell="J2" sqref="J2"/>
    </sheetView>
  </sheetViews>
  <sheetFormatPr defaultColWidth="13.33203125" defaultRowHeight="13.2" x14ac:dyDescent="0.25"/>
  <cols>
    <col min="1" max="1" width="8.6640625" style="2" bestFit="1" customWidth="1"/>
    <col min="2" max="2" width="10.6640625" style="2" bestFit="1" customWidth="1"/>
    <col min="3" max="3" width="8.33203125" style="2" bestFit="1" customWidth="1"/>
    <col min="4" max="4" width="12.33203125" style="2" bestFit="1" customWidth="1"/>
    <col min="5" max="5" width="9.21875" style="2" bestFit="1" customWidth="1"/>
    <col min="6" max="6" width="10.88671875" style="2" bestFit="1" customWidth="1"/>
    <col min="7" max="7" width="9.88671875" style="2" bestFit="1" customWidth="1"/>
    <col min="8" max="8" width="9.21875" style="2" bestFit="1" customWidth="1"/>
    <col min="9" max="9" width="12" style="2" bestFit="1" customWidth="1"/>
    <col min="10" max="10" width="9.21875" style="2" bestFit="1" customWidth="1"/>
    <col min="11" max="11" width="11.44140625" style="2" bestFit="1" customWidth="1"/>
    <col min="12" max="12" width="8.33203125" style="2" bestFit="1" customWidth="1"/>
    <col min="13" max="21" width="13.33203125" style="2"/>
    <col min="22" max="22" width="2" style="2" bestFit="1" customWidth="1"/>
    <col min="23" max="24" width="15.5546875" style="2" customWidth="1"/>
    <col min="25" max="199" width="13.33203125" style="2"/>
    <col min="200" max="200" width="83" style="2" customWidth="1"/>
    <col min="201" max="16384" width="13.33203125" style="2"/>
  </cols>
  <sheetData>
    <row r="1" spans="1:200" x14ac:dyDescent="0.25">
      <c r="A1" s="231" t="s">
        <v>50</v>
      </c>
      <c r="B1" s="231"/>
      <c r="C1" s="231"/>
      <c r="D1" s="231"/>
      <c r="E1" s="231"/>
      <c r="F1" s="231"/>
      <c r="G1" s="231"/>
      <c r="I1" s="250" t="s">
        <v>51</v>
      </c>
      <c r="J1" s="251"/>
      <c r="K1" s="251"/>
      <c r="L1" s="252"/>
      <c r="P1" s="26"/>
      <c r="Q1" s="26"/>
      <c r="R1" s="26"/>
      <c r="V1" s="30" t="s">
        <v>15</v>
      </c>
    </row>
    <row r="2" spans="1:200" x14ac:dyDescent="0.25">
      <c r="A2" s="231" t="s">
        <v>31</v>
      </c>
      <c r="B2" s="231"/>
      <c r="C2" s="231"/>
      <c r="D2" s="231"/>
      <c r="E2" s="231"/>
      <c r="F2" s="231"/>
      <c r="G2" s="231"/>
      <c r="I2" s="44" t="s">
        <v>32</v>
      </c>
      <c r="J2" s="104">
        <f ca="1">+'Pg 1 CofCap'!D21</f>
        <v>0.51500000000000001</v>
      </c>
      <c r="K2" s="221">
        <f ca="1">+'Pg 1 CofCap'!E21</f>
        <v>5.8058252427184473E-2</v>
      </c>
      <c r="L2" s="106">
        <f ca="1">ROUND(J2*K2,4)</f>
        <v>2.9899999999999999E-2</v>
      </c>
      <c r="P2" s="26"/>
      <c r="Q2" s="26"/>
      <c r="R2" s="26"/>
      <c r="V2" s="30" t="s">
        <v>15</v>
      </c>
    </row>
    <row r="3" spans="1:200" x14ac:dyDescent="0.25">
      <c r="E3" s="39"/>
      <c r="I3" s="44" t="s">
        <v>33</v>
      </c>
      <c r="J3" s="104"/>
      <c r="K3" s="43"/>
      <c r="L3" s="106">
        <f>ROUND(J3*K3,4)</f>
        <v>0</v>
      </c>
      <c r="P3" s="26"/>
      <c r="Q3" s="26"/>
      <c r="R3" s="26"/>
      <c r="V3" s="30" t="s">
        <v>15</v>
      </c>
      <c r="W3" s="26"/>
      <c r="X3" s="26"/>
    </row>
    <row r="4" spans="1:200" x14ac:dyDescent="0.25">
      <c r="I4" s="38" t="s">
        <v>34</v>
      </c>
      <c r="J4" s="105">
        <f ca="1">SUM(J2:J3)</f>
        <v>0.51500000000000001</v>
      </c>
      <c r="K4" s="37"/>
      <c r="L4" s="113">
        <f ca="1">SUM(L2:L3)</f>
        <v>2.9899999999999999E-2</v>
      </c>
      <c r="P4" s="26"/>
      <c r="Q4" s="26"/>
      <c r="R4" s="26"/>
      <c r="V4" s="30" t="s">
        <v>15</v>
      </c>
      <c r="W4" s="26"/>
      <c r="X4" s="26"/>
    </row>
    <row r="5" spans="1:200" x14ac:dyDescent="0.25">
      <c r="C5" s="236" t="s">
        <v>24</v>
      </c>
      <c r="D5" s="236"/>
      <c r="E5" s="26">
        <f ca="1">K68</f>
        <v>116883.75539181961</v>
      </c>
      <c r="I5" s="38" t="s">
        <v>25</v>
      </c>
      <c r="J5" s="104">
        <v>0</v>
      </c>
      <c r="K5" s="43">
        <v>0</v>
      </c>
      <c r="L5" s="106">
        <f t="shared" ref="L5:L6" si="0">ROUND(J5*K5,4)</f>
        <v>0</v>
      </c>
      <c r="P5" s="26"/>
      <c r="Q5" s="26"/>
      <c r="R5" s="26"/>
      <c r="V5" s="30" t="s">
        <v>15</v>
      </c>
      <c r="W5" s="26"/>
      <c r="X5" s="26"/>
    </row>
    <row r="6" spans="1:200" x14ac:dyDescent="0.25">
      <c r="C6" s="236" t="s">
        <v>22</v>
      </c>
      <c r="D6" s="236"/>
      <c r="E6" s="26">
        <f ca="1">PMT(L8,I10,-E5)</f>
        <v>9135.4726579609087</v>
      </c>
      <c r="I6" s="38" t="s">
        <v>23</v>
      </c>
      <c r="J6" s="104">
        <f ca="1">+'Pg 1 CofCap'!D22</f>
        <v>0.48499999999999999</v>
      </c>
      <c r="K6" s="43">
        <f ca="1">+'Pg 1 CofCap'!E22</f>
        <v>9.5000000000000001E-2</v>
      </c>
      <c r="L6" s="106">
        <f t="shared" ca="1" si="0"/>
        <v>4.6100000000000002E-2</v>
      </c>
      <c r="V6" s="30" t="s">
        <v>15</v>
      </c>
      <c r="W6" s="26"/>
      <c r="X6" s="26"/>
    </row>
    <row r="7" spans="1:200" ht="13.8" thickBot="1" x14ac:dyDescent="0.3">
      <c r="C7" s="236" t="s">
        <v>21</v>
      </c>
      <c r="D7" s="236"/>
      <c r="E7" s="42">
        <f ca="1">($E$6/$E$10)*100</f>
        <v>9.1354726579609071</v>
      </c>
      <c r="G7" s="41">
        <f ca="1">+E7/100</f>
        <v>9.1354726579609066E-2</v>
      </c>
      <c r="I7" s="36"/>
      <c r="J7" s="37"/>
      <c r="K7" s="37"/>
      <c r="L7" s="106" t="s">
        <v>14</v>
      </c>
      <c r="P7" s="26"/>
      <c r="Q7" s="26"/>
      <c r="R7" s="26"/>
      <c r="V7" s="30" t="s">
        <v>15</v>
      </c>
      <c r="W7" s="26"/>
      <c r="X7" s="26"/>
    </row>
    <row r="8" spans="1:200" ht="13.8" thickBot="1" x14ac:dyDescent="0.3">
      <c r="I8" s="248" t="s">
        <v>20</v>
      </c>
      <c r="J8" s="249"/>
      <c r="K8" s="249"/>
      <c r="L8" s="114">
        <f ca="1">SUM(L4:L7)</f>
        <v>7.5999999999999998E-2</v>
      </c>
      <c r="P8" s="26"/>
      <c r="Q8" s="26"/>
      <c r="R8" s="26"/>
      <c r="V8" s="30" t="s">
        <v>15</v>
      </c>
      <c r="W8" s="26"/>
      <c r="X8" s="26"/>
    </row>
    <row r="9" spans="1:200" x14ac:dyDescent="0.25">
      <c r="C9" s="236" t="s">
        <v>19</v>
      </c>
      <c r="D9" s="236"/>
      <c r="E9" s="34">
        <v>12</v>
      </c>
      <c r="M9" s="35"/>
      <c r="P9" s="26"/>
      <c r="Q9" s="26"/>
      <c r="R9" s="26"/>
      <c r="V9" s="30" t="s">
        <v>15</v>
      </c>
      <c r="W9" s="26"/>
      <c r="X9" s="26"/>
    </row>
    <row r="10" spans="1:200" x14ac:dyDescent="0.25">
      <c r="C10" s="236" t="s">
        <v>17</v>
      </c>
      <c r="D10" s="236"/>
      <c r="E10" s="26">
        <v>100000</v>
      </c>
      <c r="I10" s="27">
        <f ca="1">+'Sub &amp; Feeder Depr Life'!Q17</f>
        <v>49</v>
      </c>
      <c r="J10" s="247" t="s">
        <v>26</v>
      </c>
      <c r="K10" s="247"/>
      <c r="L10" s="247"/>
      <c r="V10" s="30" t="s">
        <v>15</v>
      </c>
      <c r="W10" s="26"/>
      <c r="X10" s="26"/>
    </row>
    <row r="11" spans="1:200" ht="13.2" customHeight="1" x14ac:dyDescent="0.25">
      <c r="C11" s="236" t="s">
        <v>16</v>
      </c>
      <c r="D11" s="236"/>
      <c r="E11" s="26">
        <f>E10</f>
        <v>100000</v>
      </c>
      <c r="G11" s="31"/>
      <c r="I11" s="33">
        <f ca="1">+'Lvl FCR Feeder'!H13</f>
        <v>0.24761500000000003</v>
      </c>
      <c r="J11" s="247" t="s">
        <v>44</v>
      </c>
      <c r="K11" s="247"/>
      <c r="L11" s="247"/>
      <c r="V11" s="30" t="s">
        <v>15</v>
      </c>
      <c r="W11" s="26"/>
      <c r="X11" s="26"/>
    </row>
    <row r="12" spans="1:200" x14ac:dyDescent="0.25">
      <c r="C12" s="236" t="s">
        <v>18</v>
      </c>
      <c r="D12" s="236"/>
      <c r="E12" s="26">
        <f>E10</f>
        <v>100000</v>
      </c>
      <c r="I12" s="33">
        <f ca="1">+'Lvl FCR Feeder'!H14</f>
        <v>0.21</v>
      </c>
      <c r="J12" s="247" t="s">
        <v>42</v>
      </c>
      <c r="K12" s="247"/>
      <c r="L12" s="247"/>
      <c r="M12" s="29"/>
    </row>
    <row r="13" spans="1:200" x14ac:dyDescent="0.25">
      <c r="C13" s="63"/>
      <c r="M13" s="29"/>
    </row>
    <row r="14" spans="1:200" ht="40.200000000000003" thickBot="1" x14ac:dyDescent="0.3">
      <c r="A14" s="72" t="s">
        <v>52</v>
      </c>
      <c r="B14" s="72" t="s">
        <v>53</v>
      </c>
      <c r="C14" s="72" t="s">
        <v>62</v>
      </c>
      <c r="D14" s="72" t="s">
        <v>54</v>
      </c>
      <c r="E14" s="72" t="s">
        <v>64</v>
      </c>
      <c r="F14" s="72" t="s">
        <v>61</v>
      </c>
      <c r="G14" s="72" t="s">
        <v>55</v>
      </c>
      <c r="H14" s="72" t="s">
        <v>56</v>
      </c>
      <c r="I14" s="72" t="s">
        <v>63</v>
      </c>
      <c r="J14" s="72" t="s">
        <v>58</v>
      </c>
      <c r="K14" s="72" t="s">
        <v>59</v>
      </c>
    </row>
    <row r="15" spans="1:200" x14ac:dyDescent="0.25">
      <c r="A15" s="22">
        <v>1</v>
      </c>
      <c r="B15" s="24">
        <f>E10</f>
        <v>100000</v>
      </c>
      <c r="C15" s="22">
        <v>0</v>
      </c>
      <c r="D15" s="56">
        <f>E10</f>
        <v>100000</v>
      </c>
      <c r="E15" s="56">
        <f t="shared" ref="E15:E58" si="1">E$11*C15</f>
        <v>0</v>
      </c>
      <c r="F15" s="60">
        <f t="shared" ref="F15:F58" ca="1" si="2">$I$12*(E15-I15*E$11/E$10)</f>
        <v>0</v>
      </c>
      <c r="G15" s="56">
        <f ca="1">L$4*D15*(E9/12)</f>
        <v>2990</v>
      </c>
      <c r="H15" s="56">
        <f ca="1">D15*(L$5+L$6)*(E9/12)</f>
        <v>4610</v>
      </c>
      <c r="I15" s="56">
        <v>0</v>
      </c>
      <c r="J15" s="56">
        <f t="shared" ref="J15:J58" ca="1" si="3">(I$11/(1-I$11))*(H15+I15-E15+F15)</f>
        <v>1517.1822271842209</v>
      </c>
      <c r="K15" s="56">
        <f ca="1">F15+G15+H15+I15+J15</f>
        <v>9117.1822271842211</v>
      </c>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row>
    <row r="16" spans="1:200" x14ac:dyDescent="0.25">
      <c r="A16" s="22">
        <f t="shared" ref="A16:A64" si="4">A15+1</f>
        <v>2</v>
      </c>
      <c r="B16" s="24">
        <f t="shared" ref="B16:B53" si="5">B15-I15</f>
        <v>100000</v>
      </c>
      <c r="C16" s="22">
        <v>0</v>
      </c>
      <c r="D16" s="56">
        <f t="shared" ref="D16:D53" ca="1" si="6">D15-F15-I15</f>
        <v>100000</v>
      </c>
      <c r="E16" s="56">
        <f t="shared" si="1"/>
        <v>0</v>
      </c>
      <c r="F16" s="60">
        <f t="shared" ca="1" si="2"/>
        <v>0</v>
      </c>
      <c r="G16" s="56">
        <f t="shared" ref="G16:G47" ca="1" si="7">L$4*D16</f>
        <v>2990</v>
      </c>
      <c r="H16" s="56">
        <f t="shared" ref="H16:H47" ca="1" si="8">D16*(L$5+L$6)</f>
        <v>4610</v>
      </c>
      <c r="I16" s="56">
        <v>0</v>
      </c>
      <c r="J16" s="56">
        <f t="shared" ca="1" si="3"/>
        <v>1517.1822271842209</v>
      </c>
      <c r="K16" s="56">
        <f t="shared" ref="K16:K58" ca="1" si="9">F16+G16+H16+I16+J16</f>
        <v>9117.1822271842211</v>
      </c>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row>
    <row r="17" spans="1:200" x14ac:dyDescent="0.25">
      <c r="A17" s="22">
        <f t="shared" si="4"/>
        <v>3</v>
      </c>
      <c r="B17" s="24">
        <f t="shared" si="5"/>
        <v>100000</v>
      </c>
      <c r="C17" s="22">
        <v>0</v>
      </c>
      <c r="D17" s="56">
        <f t="shared" ca="1" si="6"/>
        <v>100000</v>
      </c>
      <c r="E17" s="56">
        <f t="shared" si="1"/>
        <v>0</v>
      </c>
      <c r="F17" s="60">
        <f t="shared" ca="1" si="2"/>
        <v>0</v>
      </c>
      <c r="G17" s="56">
        <f t="shared" ca="1" si="7"/>
        <v>2990</v>
      </c>
      <c r="H17" s="56">
        <f t="shared" ca="1" si="8"/>
        <v>4610</v>
      </c>
      <c r="I17" s="56">
        <v>0</v>
      </c>
      <c r="J17" s="56">
        <f t="shared" ca="1" si="3"/>
        <v>1517.1822271842209</v>
      </c>
      <c r="K17" s="56">
        <f t="shared" ca="1" si="9"/>
        <v>9117.1822271842211</v>
      </c>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row>
    <row r="18" spans="1:200" x14ac:dyDescent="0.25">
      <c r="A18" s="22">
        <f t="shared" si="4"/>
        <v>4</v>
      </c>
      <c r="B18" s="24">
        <f t="shared" si="5"/>
        <v>100000</v>
      </c>
      <c r="C18" s="22">
        <v>0</v>
      </c>
      <c r="D18" s="56">
        <f t="shared" ca="1" si="6"/>
        <v>100000</v>
      </c>
      <c r="E18" s="56">
        <f t="shared" si="1"/>
        <v>0</v>
      </c>
      <c r="F18" s="60">
        <f t="shared" ca="1" si="2"/>
        <v>0</v>
      </c>
      <c r="G18" s="56">
        <f t="shared" ca="1" si="7"/>
        <v>2990</v>
      </c>
      <c r="H18" s="56">
        <f t="shared" ca="1" si="8"/>
        <v>4610</v>
      </c>
      <c r="I18" s="56">
        <v>0</v>
      </c>
      <c r="J18" s="56">
        <f t="shared" ca="1" si="3"/>
        <v>1517.1822271842209</v>
      </c>
      <c r="K18" s="56">
        <f t="shared" ca="1" si="9"/>
        <v>9117.1822271842211</v>
      </c>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row>
    <row r="19" spans="1:200" x14ac:dyDescent="0.25">
      <c r="A19" s="22">
        <f t="shared" si="4"/>
        <v>5</v>
      </c>
      <c r="B19" s="24">
        <f t="shared" si="5"/>
        <v>100000</v>
      </c>
      <c r="C19" s="22">
        <v>0</v>
      </c>
      <c r="D19" s="56">
        <f t="shared" ca="1" si="6"/>
        <v>100000</v>
      </c>
      <c r="E19" s="56">
        <f t="shared" si="1"/>
        <v>0</v>
      </c>
      <c r="F19" s="60">
        <f t="shared" ca="1" si="2"/>
        <v>0</v>
      </c>
      <c r="G19" s="56">
        <f t="shared" ca="1" si="7"/>
        <v>2990</v>
      </c>
      <c r="H19" s="56">
        <f t="shared" ca="1" si="8"/>
        <v>4610</v>
      </c>
      <c r="I19" s="56">
        <v>0</v>
      </c>
      <c r="J19" s="56">
        <f t="shared" ca="1" si="3"/>
        <v>1517.1822271842209</v>
      </c>
      <c r="K19" s="56">
        <f t="shared" ca="1" si="9"/>
        <v>9117.1822271842211</v>
      </c>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row>
    <row r="20" spans="1:200" x14ac:dyDescent="0.25">
      <c r="A20" s="22">
        <f t="shared" si="4"/>
        <v>6</v>
      </c>
      <c r="B20" s="24">
        <f t="shared" si="5"/>
        <v>100000</v>
      </c>
      <c r="C20" s="22">
        <v>0</v>
      </c>
      <c r="D20" s="56">
        <f t="shared" ca="1" si="6"/>
        <v>100000</v>
      </c>
      <c r="E20" s="56">
        <f t="shared" si="1"/>
        <v>0</v>
      </c>
      <c r="F20" s="60">
        <f t="shared" ca="1" si="2"/>
        <v>0</v>
      </c>
      <c r="G20" s="56">
        <f t="shared" ca="1" si="7"/>
        <v>2990</v>
      </c>
      <c r="H20" s="56">
        <f t="shared" ca="1" si="8"/>
        <v>4610</v>
      </c>
      <c r="I20" s="56">
        <v>0</v>
      </c>
      <c r="J20" s="56">
        <f t="shared" ca="1" si="3"/>
        <v>1517.1822271842209</v>
      </c>
      <c r="K20" s="56">
        <f t="shared" ca="1" si="9"/>
        <v>9117.1822271842211</v>
      </c>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row>
    <row r="21" spans="1:200" x14ac:dyDescent="0.25">
      <c r="A21" s="22">
        <f t="shared" si="4"/>
        <v>7</v>
      </c>
      <c r="B21" s="24">
        <f t="shared" si="5"/>
        <v>100000</v>
      </c>
      <c r="C21" s="22">
        <v>0</v>
      </c>
      <c r="D21" s="56">
        <f t="shared" ca="1" si="6"/>
        <v>100000</v>
      </c>
      <c r="E21" s="56">
        <f t="shared" si="1"/>
        <v>0</v>
      </c>
      <c r="F21" s="60">
        <f t="shared" ca="1" si="2"/>
        <v>0</v>
      </c>
      <c r="G21" s="56">
        <f t="shared" ca="1" si="7"/>
        <v>2990</v>
      </c>
      <c r="H21" s="56">
        <f t="shared" ca="1" si="8"/>
        <v>4610</v>
      </c>
      <c r="I21" s="56">
        <v>0</v>
      </c>
      <c r="J21" s="56">
        <f t="shared" ca="1" si="3"/>
        <v>1517.1822271842209</v>
      </c>
      <c r="K21" s="56">
        <f t="shared" ca="1" si="9"/>
        <v>9117.1822271842211</v>
      </c>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row>
    <row r="22" spans="1:200" x14ac:dyDescent="0.25">
      <c r="A22" s="22">
        <f t="shared" si="4"/>
        <v>8</v>
      </c>
      <c r="B22" s="24">
        <f t="shared" si="5"/>
        <v>100000</v>
      </c>
      <c r="C22" s="22">
        <v>0</v>
      </c>
      <c r="D22" s="56">
        <f t="shared" ca="1" si="6"/>
        <v>100000</v>
      </c>
      <c r="E22" s="56">
        <f t="shared" si="1"/>
        <v>0</v>
      </c>
      <c r="F22" s="60">
        <f t="shared" ca="1" si="2"/>
        <v>0</v>
      </c>
      <c r="G22" s="56">
        <f t="shared" ca="1" si="7"/>
        <v>2990</v>
      </c>
      <c r="H22" s="56">
        <f t="shared" ca="1" si="8"/>
        <v>4610</v>
      </c>
      <c r="I22" s="56">
        <v>0</v>
      </c>
      <c r="J22" s="56">
        <f t="shared" ca="1" si="3"/>
        <v>1517.1822271842209</v>
      </c>
      <c r="K22" s="56">
        <f t="shared" ca="1" si="9"/>
        <v>9117.1822271842211</v>
      </c>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row>
    <row r="23" spans="1:200" x14ac:dyDescent="0.25">
      <c r="A23" s="22">
        <f t="shared" si="4"/>
        <v>9</v>
      </c>
      <c r="B23" s="24">
        <f t="shared" si="5"/>
        <v>100000</v>
      </c>
      <c r="C23" s="22">
        <v>0</v>
      </c>
      <c r="D23" s="56">
        <f t="shared" ca="1" si="6"/>
        <v>100000</v>
      </c>
      <c r="E23" s="56">
        <f t="shared" si="1"/>
        <v>0</v>
      </c>
      <c r="F23" s="60">
        <f t="shared" ca="1" si="2"/>
        <v>0</v>
      </c>
      <c r="G23" s="56">
        <f t="shared" ca="1" si="7"/>
        <v>2990</v>
      </c>
      <c r="H23" s="56">
        <f t="shared" ca="1" si="8"/>
        <v>4610</v>
      </c>
      <c r="I23" s="56">
        <v>0</v>
      </c>
      <c r="J23" s="56">
        <f t="shared" ca="1" si="3"/>
        <v>1517.1822271842209</v>
      </c>
      <c r="K23" s="56">
        <f t="shared" ca="1" si="9"/>
        <v>9117.1822271842211</v>
      </c>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row>
    <row r="24" spans="1:200" x14ac:dyDescent="0.25">
      <c r="A24" s="22">
        <f t="shared" si="4"/>
        <v>10</v>
      </c>
      <c r="B24" s="24">
        <f t="shared" si="5"/>
        <v>100000</v>
      </c>
      <c r="C24" s="22">
        <v>0</v>
      </c>
      <c r="D24" s="56">
        <f t="shared" ca="1" si="6"/>
        <v>100000</v>
      </c>
      <c r="E24" s="56">
        <f t="shared" si="1"/>
        <v>0</v>
      </c>
      <c r="F24" s="60">
        <f t="shared" ca="1" si="2"/>
        <v>0</v>
      </c>
      <c r="G24" s="56">
        <f t="shared" ca="1" si="7"/>
        <v>2990</v>
      </c>
      <c r="H24" s="56">
        <f t="shared" ca="1" si="8"/>
        <v>4610</v>
      </c>
      <c r="I24" s="56">
        <v>0</v>
      </c>
      <c r="J24" s="56">
        <f t="shared" ca="1" si="3"/>
        <v>1517.1822271842209</v>
      </c>
      <c r="K24" s="56">
        <f t="shared" ca="1" si="9"/>
        <v>9117.1822271842211</v>
      </c>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row>
    <row r="25" spans="1:200" x14ac:dyDescent="0.25">
      <c r="A25" s="22">
        <f t="shared" si="4"/>
        <v>11</v>
      </c>
      <c r="B25" s="24">
        <f t="shared" si="5"/>
        <v>100000</v>
      </c>
      <c r="C25" s="22">
        <v>0</v>
      </c>
      <c r="D25" s="56">
        <f t="shared" ca="1" si="6"/>
        <v>100000</v>
      </c>
      <c r="E25" s="56">
        <f t="shared" si="1"/>
        <v>0</v>
      </c>
      <c r="F25" s="60">
        <f t="shared" ca="1" si="2"/>
        <v>0</v>
      </c>
      <c r="G25" s="56">
        <f t="shared" ca="1" si="7"/>
        <v>2990</v>
      </c>
      <c r="H25" s="56">
        <f t="shared" ca="1" si="8"/>
        <v>4610</v>
      </c>
      <c r="I25" s="56">
        <v>0</v>
      </c>
      <c r="J25" s="56">
        <f t="shared" ca="1" si="3"/>
        <v>1517.1822271842209</v>
      </c>
      <c r="K25" s="56">
        <f t="shared" ca="1" si="9"/>
        <v>9117.1822271842211</v>
      </c>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row>
    <row r="26" spans="1:200" x14ac:dyDescent="0.25">
      <c r="A26" s="22">
        <f t="shared" si="4"/>
        <v>12</v>
      </c>
      <c r="B26" s="24">
        <f t="shared" si="5"/>
        <v>100000</v>
      </c>
      <c r="C26" s="22">
        <v>0</v>
      </c>
      <c r="D26" s="56">
        <f t="shared" ca="1" si="6"/>
        <v>100000</v>
      </c>
      <c r="E26" s="56">
        <f t="shared" si="1"/>
        <v>0</v>
      </c>
      <c r="F26" s="60">
        <f t="shared" ca="1" si="2"/>
        <v>0</v>
      </c>
      <c r="G26" s="56">
        <f t="shared" ca="1" si="7"/>
        <v>2990</v>
      </c>
      <c r="H26" s="56">
        <f t="shared" ca="1" si="8"/>
        <v>4610</v>
      </c>
      <c r="I26" s="56">
        <v>0</v>
      </c>
      <c r="J26" s="56">
        <f t="shared" ca="1" si="3"/>
        <v>1517.1822271842209</v>
      </c>
      <c r="K26" s="56">
        <f t="shared" ca="1" si="9"/>
        <v>9117.1822271842211</v>
      </c>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row>
    <row r="27" spans="1:200" x14ac:dyDescent="0.25">
      <c r="A27" s="22">
        <f t="shared" si="4"/>
        <v>13</v>
      </c>
      <c r="B27" s="24">
        <f t="shared" si="5"/>
        <v>100000</v>
      </c>
      <c r="C27" s="22">
        <v>0</v>
      </c>
      <c r="D27" s="56">
        <f t="shared" ca="1" si="6"/>
        <v>100000</v>
      </c>
      <c r="E27" s="56">
        <f t="shared" si="1"/>
        <v>0</v>
      </c>
      <c r="F27" s="60">
        <f t="shared" ca="1" si="2"/>
        <v>0</v>
      </c>
      <c r="G27" s="56">
        <f t="shared" ca="1" si="7"/>
        <v>2990</v>
      </c>
      <c r="H27" s="56">
        <f t="shared" ca="1" si="8"/>
        <v>4610</v>
      </c>
      <c r="I27" s="56">
        <v>0</v>
      </c>
      <c r="J27" s="56">
        <f t="shared" ca="1" si="3"/>
        <v>1517.1822271842209</v>
      </c>
      <c r="K27" s="56">
        <f t="shared" ca="1" si="9"/>
        <v>9117.1822271842211</v>
      </c>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row>
    <row r="28" spans="1:200" x14ac:dyDescent="0.25">
      <c r="A28" s="22">
        <f t="shared" si="4"/>
        <v>14</v>
      </c>
      <c r="B28" s="24">
        <f t="shared" si="5"/>
        <v>100000</v>
      </c>
      <c r="C28" s="22">
        <v>0</v>
      </c>
      <c r="D28" s="56">
        <f t="shared" ca="1" si="6"/>
        <v>100000</v>
      </c>
      <c r="E28" s="56">
        <f t="shared" si="1"/>
        <v>0</v>
      </c>
      <c r="F28" s="60">
        <f t="shared" ca="1" si="2"/>
        <v>0</v>
      </c>
      <c r="G28" s="56">
        <f t="shared" ca="1" si="7"/>
        <v>2990</v>
      </c>
      <c r="H28" s="56">
        <f t="shared" ca="1" si="8"/>
        <v>4610</v>
      </c>
      <c r="I28" s="56">
        <v>0</v>
      </c>
      <c r="J28" s="56">
        <f t="shared" ca="1" si="3"/>
        <v>1517.1822271842209</v>
      </c>
      <c r="K28" s="56">
        <f t="shared" ca="1" si="9"/>
        <v>9117.1822271842211</v>
      </c>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row>
    <row r="29" spans="1:200" x14ac:dyDescent="0.25">
      <c r="A29" s="22">
        <f t="shared" si="4"/>
        <v>15</v>
      </c>
      <c r="B29" s="24">
        <f t="shared" si="5"/>
        <v>100000</v>
      </c>
      <c r="C29" s="22">
        <v>0</v>
      </c>
      <c r="D29" s="56">
        <f t="shared" ca="1" si="6"/>
        <v>100000</v>
      </c>
      <c r="E29" s="56">
        <f t="shared" si="1"/>
        <v>0</v>
      </c>
      <c r="F29" s="60">
        <f t="shared" ca="1" si="2"/>
        <v>0</v>
      </c>
      <c r="G29" s="56">
        <f t="shared" ca="1" si="7"/>
        <v>2990</v>
      </c>
      <c r="H29" s="56">
        <f t="shared" ca="1" si="8"/>
        <v>4610</v>
      </c>
      <c r="I29" s="56">
        <v>0</v>
      </c>
      <c r="J29" s="56">
        <f t="shared" ca="1" si="3"/>
        <v>1517.1822271842209</v>
      </c>
      <c r="K29" s="56">
        <f t="shared" ca="1" si="9"/>
        <v>9117.1822271842211</v>
      </c>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8"/>
      <c r="GI29" s="58"/>
      <c r="GJ29" s="58"/>
      <c r="GK29" s="58"/>
      <c r="GL29" s="58"/>
      <c r="GM29" s="58"/>
      <c r="GN29" s="58"/>
      <c r="GO29" s="58"/>
      <c r="GP29" s="58"/>
      <c r="GQ29" s="58"/>
      <c r="GR29" s="58"/>
    </row>
    <row r="30" spans="1:200" x14ac:dyDescent="0.25">
      <c r="A30" s="22">
        <f t="shared" si="4"/>
        <v>16</v>
      </c>
      <c r="B30" s="24">
        <f t="shared" si="5"/>
        <v>100000</v>
      </c>
      <c r="C30" s="22">
        <v>0</v>
      </c>
      <c r="D30" s="56">
        <f t="shared" ca="1" si="6"/>
        <v>100000</v>
      </c>
      <c r="E30" s="56">
        <f t="shared" si="1"/>
        <v>0</v>
      </c>
      <c r="F30" s="60">
        <f t="shared" ca="1" si="2"/>
        <v>0</v>
      </c>
      <c r="G30" s="56">
        <f t="shared" ca="1" si="7"/>
        <v>2990</v>
      </c>
      <c r="H30" s="56">
        <f t="shared" ca="1" si="8"/>
        <v>4610</v>
      </c>
      <c r="I30" s="56">
        <v>0</v>
      </c>
      <c r="J30" s="56">
        <f t="shared" ca="1" si="3"/>
        <v>1517.1822271842209</v>
      </c>
      <c r="K30" s="56">
        <f t="shared" ca="1" si="9"/>
        <v>9117.1822271842211</v>
      </c>
      <c r="L30" s="58"/>
      <c r="M30" s="58"/>
      <c r="N30" s="58"/>
      <c r="O30" s="58"/>
      <c r="P30" s="58"/>
      <c r="Q30" s="58"/>
      <c r="R30" s="58"/>
      <c r="S30" s="58"/>
      <c r="T30" s="58"/>
      <c r="U30" s="58"/>
      <c r="V30" s="58"/>
      <c r="W30" s="58"/>
      <c r="X30" s="58"/>
      <c r="Y30" s="58"/>
      <c r="Z30" s="58"/>
      <c r="AA30" s="58"/>
      <c r="AB30" s="58"/>
      <c r="AC30" s="58"/>
      <c r="AD30" s="58"/>
      <c r="AE30" s="58"/>
      <c r="AF30" s="58"/>
      <c r="AG30" s="58"/>
      <c r="AH30" s="61"/>
      <c r="AI30" s="61"/>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row>
    <row r="31" spans="1:200" x14ac:dyDescent="0.25">
      <c r="A31" s="22">
        <f t="shared" si="4"/>
        <v>17</v>
      </c>
      <c r="B31" s="24">
        <f t="shared" si="5"/>
        <v>100000</v>
      </c>
      <c r="C31" s="22">
        <v>0</v>
      </c>
      <c r="D31" s="56">
        <f t="shared" ca="1" si="6"/>
        <v>100000</v>
      </c>
      <c r="E31" s="56">
        <f t="shared" si="1"/>
        <v>0</v>
      </c>
      <c r="F31" s="60">
        <f t="shared" ca="1" si="2"/>
        <v>0</v>
      </c>
      <c r="G31" s="56">
        <f t="shared" ca="1" si="7"/>
        <v>2990</v>
      </c>
      <c r="H31" s="56">
        <f t="shared" ca="1" si="8"/>
        <v>4610</v>
      </c>
      <c r="I31" s="56">
        <v>0</v>
      </c>
      <c r="J31" s="56">
        <f t="shared" ca="1" si="3"/>
        <v>1517.1822271842209</v>
      </c>
      <c r="K31" s="56">
        <f t="shared" ca="1" si="9"/>
        <v>9117.1822271842211</v>
      </c>
      <c r="L31" s="58"/>
      <c r="M31" s="58"/>
      <c r="N31" s="58"/>
      <c r="O31" s="58"/>
      <c r="P31" s="58"/>
      <c r="Q31" s="58"/>
      <c r="R31" s="58"/>
      <c r="S31" s="58"/>
      <c r="T31" s="58"/>
      <c r="U31" s="58"/>
      <c r="V31" s="58"/>
      <c r="W31" s="58"/>
      <c r="X31" s="58"/>
      <c r="Y31" s="58"/>
      <c r="Z31" s="58"/>
      <c r="AA31" s="58"/>
      <c r="AB31" s="58"/>
      <c r="AC31" s="58"/>
      <c r="AD31" s="58"/>
      <c r="AE31" s="58"/>
      <c r="AF31" s="58"/>
      <c r="AG31" s="58"/>
      <c r="AH31" s="61"/>
      <c r="AI31" s="61"/>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58"/>
    </row>
    <row r="32" spans="1:200" x14ac:dyDescent="0.25">
      <c r="A32" s="22">
        <f t="shared" si="4"/>
        <v>18</v>
      </c>
      <c r="B32" s="24">
        <f t="shared" si="5"/>
        <v>100000</v>
      </c>
      <c r="C32" s="22">
        <v>0</v>
      </c>
      <c r="D32" s="56">
        <f t="shared" ca="1" si="6"/>
        <v>100000</v>
      </c>
      <c r="E32" s="56">
        <f t="shared" si="1"/>
        <v>0</v>
      </c>
      <c r="F32" s="60">
        <f t="shared" ca="1" si="2"/>
        <v>0</v>
      </c>
      <c r="G32" s="56">
        <f t="shared" ca="1" si="7"/>
        <v>2990</v>
      </c>
      <c r="H32" s="56">
        <f t="shared" ca="1" si="8"/>
        <v>4610</v>
      </c>
      <c r="I32" s="56">
        <v>0</v>
      </c>
      <c r="J32" s="56">
        <f t="shared" ca="1" si="3"/>
        <v>1517.1822271842209</v>
      </c>
      <c r="K32" s="56">
        <f t="shared" ca="1" si="9"/>
        <v>9117.1822271842211</v>
      </c>
      <c r="L32" s="58"/>
      <c r="M32" s="58"/>
      <c r="N32" s="58"/>
      <c r="O32" s="58"/>
      <c r="P32" s="58"/>
      <c r="Q32" s="58"/>
      <c r="R32" s="58"/>
      <c r="S32" s="58"/>
      <c r="T32" s="58"/>
      <c r="U32" s="58"/>
      <c r="V32" s="58"/>
      <c r="W32" s="58"/>
      <c r="X32" s="58"/>
      <c r="Y32" s="58"/>
      <c r="Z32" s="58"/>
      <c r="AA32" s="58"/>
      <c r="AB32" s="58"/>
      <c r="AC32" s="58"/>
      <c r="AD32" s="58"/>
      <c r="AE32" s="58"/>
      <c r="AF32" s="58"/>
      <c r="AG32" s="58"/>
      <c r="AH32" s="61"/>
      <c r="AI32" s="61"/>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c r="EO32" s="58"/>
      <c r="EP32" s="58"/>
      <c r="EQ32" s="58"/>
      <c r="ER32" s="58"/>
      <c r="ES32" s="58"/>
      <c r="ET32" s="58"/>
      <c r="EU32" s="58"/>
      <c r="EV32" s="58"/>
      <c r="EW32" s="58"/>
      <c r="EX32" s="58"/>
      <c r="EY32" s="58"/>
      <c r="EZ32" s="58"/>
      <c r="FA32" s="58"/>
      <c r="FB32" s="58"/>
      <c r="FC32" s="58"/>
      <c r="FD32" s="58"/>
      <c r="FE32" s="58"/>
      <c r="FF32" s="58"/>
      <c r="FG32" s="58"/>
      <c r="FH32" s="58"/>
      <c r="FI32" s="58"/>
      <c r="FJ32" s="58"/>
      <c r="FK32" s="58"/>
      <c r="FL32" s="58"/>
      <c r="FM32" s="58"/>
      <c r="FN32" s="58"/>
      <c r="FO32" s="58"/>
      <c r="FP32" s="58"/>
      <c r="FQ32" s="58"/>
      <c r="FR32" s="58"/>
      <c r="FS32" s="58"/>
      <c r="FT32" s="58"/>
      <c r="FU32" s="58"/>
      <c r="FV32" s="58"/>
      <c r="FW32" s="58"/>
      <c r="FX32" s="58"/>
      <c r="FY32" s="58"/>
      <c r="FZ32" s="58"/>
      <c r="GA32" s="58"/>
      <c r="GB32" s="58"/>
      <c r="GC32" s="58"/>
      <c r="GD32" s="58"/>
      <c r="GE32" s="58"/>
      <c r="GF32" s="58"/>
      <c r="GG32" s="58"/>
      <c r="GH32" s="58"/>
      <c r="GI32" s="58"/>
      <c r="GJ32" s="58"/>
      <c r="GK32" s="58"/>
      <c r="GL32" s="58"/>
      <c r="GM32" s="58"/>
      <c r="GN32" s="58"/>
      <c r="GO32" s="58"/>
      <c r="GP32" s="58"/>
      <c r="GQ32" s="58"/>
      <c r="GR32" s="58"/>
    </row>
    <row r="33" spans="1:200" x14ac:dyDescent="0.25">
      <c r="A33" s="22">
        <f t="shared" si="4"/>
        <v>19</v>
      </c>
      <c r="B33" s="24">
        <f t="shared" si="5"/>
        <v>100000</v>
      </c>
      <c r="C33" s="22">
        <v>0</v>
      </c>
      <c r="D33" s="56">
        <f t="shared" ca="1" si="6"/>
        <v>100000</v>
      </c>
      <c r="E33" s="56">
        <f t="shared" si="1"/>
        <v>0</v>
      </c>
      <c r="F33" s="60">
        <f t="shared" ca="1" si="2"/>
        <v>0</v>
      </c>
      <c r="G33" s="56">
        <f t="shared" ca="1" si="7"/>
        <v>2990</v>
      </c>
      <c r="H33" s="56">
        <f t="shared" ca="1" si="8"/>
        <v>4610</v>
      </c>
      <c r="I33" s="56">
        <v>0</v>
      </c>
      <c r="J33" s="56">
        <f t="shared" ca="1" si="3"/>
        <v>1517.1822271842209</v>
      </c>
      <c r="K33" s="56">
        <f t="shared" ca="1" si="9"/>
        <v>9117.1822271842211</v>
      </c>
      <c r="L33" s="58"/>
      <c r="M33" s="58"/>
      <c r="N33" s="58"/>
      <c r="O33" s="58"/>
      <c r="P33" s="58"/>
      <c r="Q33" s="58"/>
      <c r="R33" s="58"/>
      <c r="S33" s="58"/>
      <c r="T33" s="58"/>
      <c r="U33" s="58"/>
      <c r="V33" s="58"/>
      <c r="W33" s="58"/>
      <c r="X33" s="58"/>
      <c r="Y33" s="58"/>
      <c r="Z33" s="58"/>
      <c r="AA33" s="58"/>
      <c r="AB33" s="58"/>
      <c r="AC33" s="58"/>
      <c r="AD33" s="58"/>
      <c r="AE33" s="58"/>
      <c r="AF33" s="58"/>
      <c r="AG33" s="58"/>
      <c r="AH33" s="61"/>
      <c r="AI33" s="61"/>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c r="EP33" s="58"/>
      <c r="EQ33" s="58"/>
      <c r="ER33" s="58"/>
      <c r="ES33" s="58"/>
      <c r="ET33" s="58"/>
      <c r="EU33" s="58"/>
      <c r="EV33" s="58"/>
      <c r="EW33" s="58"/>
      <c r="EX33" s="58"/>
      <c r="EY33" s="58"/>
      <c r="EZ33" s="58"/>
      <c r="FA33" s="58"/>
      <c r="FB33" s="58"/>
      <c r="FC33" s="58"/>
      <c r="FD33" s="58"/>
      <c r="FE33" s="58"/>
      <c r="FF33" s="58"/>
      <c r="FG33" s="58"/>
      <c r="FH33" s="58"/>
      <c r="FI33" s="58"/>
      <c r="FJ33" s="58"/>
      <c r="FK33" s="58"/>
      <c r="FL33" s="58"/>
      <c r="FM33" s="58"/>
      <c r="FN33" s="58"/>
      <c r="FO33" s="58"/>
      <c r="FP33" s="58"/>
      <c r="FQ33" s="58"/>
      <c r="FR33" s="58"/>
      <c r="FS33" s="58"/>
      <c r="FT33" s="58"/>
      <c r="FU33" s="58"/>
      <c r="FV33" s="58"/>
      <c r="FW33" s="58"/>
      <c r="FX33" s="58"/>
      <c r="FY33" s="58"/>
      <c r="FZ33" s="58"/>
      <c r="GA33" s="58"/>
      <c r="GB33" s="58"/>
      <c r="GC33" s="58"/>
      <c r="GD33" s="58"/>
      <c r="GE33" s="58"/>
      <c r="GF33" s="58"/>
      <c r="GG33" s="58"/>
      <c r="GH33" s="58"/>
      <c r="GI33" s="58"/>
      <c r="GJ33" s="58"/>
      <c r="GK33" s="58"/>
      <c r="GL33" s="58"/>
      <c r="GM33" s="58"/>
      <c r="GN33" s="58"/>
      <c r="GO33" s="58"/>
      <c r="GP33" s="58"/>
      <c r="GQ33" s="58"/>
      <c r="GR33" s="58"/>
    </row>
    <row r="34" spans="1:200" x14ac:dyDescent="0.25">
      <c r="A34" s="22">
        <f t="shared" si="4"/>
        <v>20</v>
      </c>
      <c r="B34" s="24">
        <f t="shared" si="5"/>
        <v>100000</v>
      </c>
      <c r="C34" s="22">
        <v>0</v>
      </c>
      <c r="D34" s="56">
        <f t="shared" ca="1" si="6"/>
        <v>100000</v>
      </c>
      <c r="E34" s="56">
        <f t="shared" si="1"/>
        <v>0</v>
      </c>
      <c r="F34" s="60">
        <f t="shared" ca="1" si="2"/>
        <v>0</v>
      </c>
      <c r="G34" s="56">
        <f t="shared" ca="1" si="7"/>
        <v>2990</v>
      </c>
      <c r="H34" s="56">
        <f t="shared" ca="1" si="8"/>
        <v>4610</v>
      </c>
      <c r="I34" s="56">
        <v>0</v>
      </c>
      <c r="J34" s="56">
        <f t="shared" ca="1" si="3"/>
        <v>1517.1822271842209</v>
      </c>
      <c r="K34" s="56">
        <f t="shared" ca="1" si="9"/>
        <v>9117.1822271842211</v>
      </c>
      <c r="L34" s="58"/>
      <c r="M34" s="58"/>
      <c r="N34" s="58"/>
      <c r="O34" s="58"/>
      <c r="P34" s="58"/>
      <c r="Q34" s="58"/>
      <c r="R34" s="58"/>
      <c r="S34" s="58"/>
      <c r="T34" s="58"/>
      <c r="U34" s="58"/>
      <c r="V34" s="58"/>
      <c r="W34" s="58"/>
      <c r="X34" s="58"/>
      <c r="Y34" s="58"/>
      <c r="Z34" s="58"/>
      <c r="AA34" s="58"/>
      <c r="AB34" s="58"/>
      <c r="AC34" s="58"/>
      <c r="AD34" s="58"/>
      <c r="AE34" s="58"/>
      <c r="AF34" s="58"/>
      <c r="AG34" s="58"/>
      <c r="AH34" s="61"/>
      <c r="AI34" s="61"/>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row>
    <row r="35" spans="1:200" x14ac:dyDescent="0.25">
      <c r="A35" s="22">
        <f t="shared" si="4"/>
        <v>21</v>
      </c>
      <c r="B35" s="24">
        <f t="shared" si="5"/>
        <v>100000</v>
      </c>
      <c r="C35" s="22">
        <v>0</v>
      </c>
      <c r="D35" s="56">
        <f t="shared" ca="1" si="6"/>
        <v>100000</v>
      </c>
      <c r="E35" s="56">
        <f t="shared" si="1"/>
        <v>0</v>
      </c>
      <c r="F35" s="60">
        <f t="shared" ca="1" si="2"/>
        <v>0</v>
      </c>
      <c r="G35" s="56">
        <f t="shared" ca="1" si="7"/>
        <v>2990</v>
      </c>
      <c r="H35" s="56">
        <f t="shared" ca="1" si="8"/>
        <v>4610</v>
      </c>
      <c r="I35" s="56">
        <v>0</v>
      </c>
      <c r="J35" s="56">
        <f t="shared" ca="1" si="3"/>
        <v>1517.1822271842209</v>
      </c>
      <c r="K35" s="56">
        <f t="shared" ca="1" si="9"/>
        <v>9117.1822271842211</v>
      </c>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row>
    <row r="36" spans="1:200" x14ac:dyDescent="0.25">
      <c r="A36" s="22">
        <f t="shared" si="4"/>
        <v>22</v>
      </c>
      <c r="B36" s="24">
        <f t="shared" si="5"/>
        <v>100000</v>
      </c>
      <c r="C36" s="22">
        <v>0</v>
      </c>
      <c r="D36" s="56">
        <f t="shared" ca="1" si="6"/>
        <v>100000</v>
      </c>
      <c r="E36" s="56">
        <f t="shared" si="1"/>
        <v>0</v>
      </c>
      <c r="F36" s="60">
        <f t="shared" ca="1" si="2"/>
        <v>0</v>
      </c>
      <c r="G36" s="56">
        <f t="shared" ca="1" si="7"/>
        <v>2990</v>
      </c>
      <c r="H36" s="56">
        <f t="shared" ca="1" si="8"/>
        <v>4610</v>
      </c>
      <c r="I36" s="56">
        <v>0</v>
      </c>
      <c r="J36" s="56">
        <f t="shared" ca="1" si="3"/>
        <v>1517.1822271842209</v>
      </c>
      <c r="K36" s="56">
        <f t="shared" ca="1" si="9"/>
        <v>9117.1822271842211</v>
      </c>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row>
    <row r="37" spans="1:200" x14ac:dyDescent="0.25">
      <c r="A37" s="22">
        <f t="shared" si="4"/>
        <v>23</v>
      </c>
      <c r="B37" s="24">
        <f t="shared" si="5"/>
        <v>100000</v>
      </c>
      <c r="C37" s="22">
        <v>0</v>
      </c>
      <c r="D37" s="56">
        <f t="shared" ca="1" si="6"/>
        <v>100000</v>
      </c>
      <c r="E37" s="56">
        <f t="shared" si="1"/>
        <v>0</v>
      </c>
      <c r="F37" s="60">
        <f t="shared" ca="1" si="2"/>
        <v>0</v>
      </c>
      <c r="G37" s="56">
        <f t="shared" ca="1" si="7"/>
        <v>2990</v>
      </c>
      <c r="H37" s="56">
        <f t="shared" ca="1" si="8"/>
        <v>4610</v>
      </c>
      <c r="I37" s="56">
        <v>0</v>
      </c>
      <c r="J37" s="56">
        <f t="shared" ca="1" si="3"/>
        <v>1517.1822271842209</v>
      </c>
      <c r="K37" s="56">
        <f t="shared" ca="1" si="9"/>
        <v>9117.1822271842211</v>
      </c>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row>
    <row r="38" spans="1:200" x14ac:dyDescent="0.25">
      <c r="A38" s="22">
        <f t="shared" si="4"/>
        <v>24</v>
      </c>
      <c r="B38" s="24">
        <f t="shared" si="5"/>
        <v>100000</v>
      </c>
      <c r="C38" s="22">
        <v>0</v>
      </c>
      <c r="D38" s="56">
        <f t="shared" ca="1" si="6"/>
        <v>100000</v>
      </c>
      <c r="E38" s="56">
        <f t="shared" si="1"/>
        <v>0</v>
      </c>
      <c r="F38" s="60">
        <f t="shared" ca="1" si="2"/>
        <v>0</v>
      </c>
      <c r="G38" s="56">
        <f t="shared" ca="1" si="7"/>
        <v>2990</v>
      </c>
      <c r="H38" s="56">
        <f t="shared" ca="1" si="8"/>
        <v>4610</v>
      </c>
      <c r="I38" s="56">
        <v>0</v>
      </c>
      <c r="J38" s="56">
        <f t="shared" ca="1" si="3"/>
        <v>1517.1822271842209</v>
      </c>
      <c r="K38" s="56">
        <f t="shared" ca="1" si="9"/>
        <v>9117.1822271842211</v>
      </c>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row>
    <row r="39" spans="1:200" x14ac:dyDescent="0.25">
      <c r="A39" s="22">
        <f t="shared" si="4"/>
        <v>25</v>
      </c>
      <c r="B39" s="24">
        <f t="shared" si="5"/>
        <v>100000</v>
      </c>
      <c r="C39" s="22">
        <v>0</v>
      </c>
      <c r="D39" s="56">
        <f t="shared" ca="1" si="6"/>
        <v>100000</v>
      </c>
      <c r="E39" s="56">
        <f t="shared" si="1"/>
        <v>0</v>
      </c>
      <c r="F39" s="60">
        <f t="shared" ca="1" si="2"/>
        <v>0</v>
      </c>
      <c r="G39" s="56">
        <f t="shared" ca="1" si="7"/>
        <v>2990</v>
      </c>
      <c r="H39" s="56">
        <f t="shared" ca="1" si="8"/>
        <v>4610</v>
      </c>
      <c r="I39" s="56">
        <v>0</v>
      </c>
      <c r="J39" s="56">
        <f t="shared" ca="1" si="3"/>
        <v>1517.1822271842209</v>
      </c>
      <c r="K39" s="56">
        <f t="shared" ca="1" si="9"/>
        <v>9117.1822271842211</v>
      </c>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row>
    <row r="40" spans="1:200" x14ac:dyDescent="0.25">
      <c r="A40" s="22">
        <f t="shared" si="4"/>
        <v>26</v>
      </c>
      <c r="B40" s="24">
        <f t="shared" si="5"/>
        <v>100000</v>
      </c>
      <c r="C40" s="22">
        <v>0</v>
      </c>
      <c r="D40" s="56">
        <f t="shared" ca="1" si="6"/>
        <v>100000</v>
      </c>
      <c r="E40" s="56">
        <f t="shared" si="1"/>
        <v>0</v>
      </c>
      <c r="F40" s="60">
        <f t="shared" ca="1" si="2"/>
        <v>0</v>
      </c>
      <c r="G40" s="56">
        <f t="shared" ca="1" si="7"/>
        <v>2990</v>
      </c>
      <c r="H40" s="56">
        <f t="shared" ca="1" si="8"/>
        <v>4610</v>
      </c>
      <c r="I40" s="56">
        <v>0</v>
      </c>
      <c r="J40" s="56">
        <f t="shared" ca="1" si="3"/>
        <v>1517.1822271842209</v>
      </c>
      <c r="K40" s="56">
        <f t="shared" ca="1" si="9"/>
        <v>9117.1822271842211</v>
      </c>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row>
    <row r="41" spans="1:200" x14ac:dyDescent="0.25">
      <c r="A41" s="22">
        <f t="shared" si="4"/>
        <v>27</v>
      </c>
      <c r="B41" s="24">
        <f t="shared" si="5"/>
        <v>100000</v>
      </c>
      <c r="C41" s="22">
        <v>0</v>
      </c>
      <c r="D41" s="56">
        <f t="shared" ca="1" si="6"/>
        <v>100000</v>
      </c>
      <c r="E41" s="56">
        <f t="shared" si="1"/>
        <v>0</v>
      </c>
      <c r="F41" s="60">
        <f t="shared" ca="1" si="2"/>
        <v>0</v>
      </c>
      <c r="G41" s="56">
        <f t="shared" ca="1" si="7"/>
        <v>2990</v>
      </c>
      <c r="H41" s="56">
        <f t="shared" ca="1" si="8"/>
        <v>4610</v>
      </c>
      <c r="I41" s="56">
        <v>0</v>
      </c>
      <c r="J41" s="56">
        <f t="shared" ca="1" si="3"/>
        <v>1517.1822271842209</v>
      </c>
      <c r="K41" s="56">
        <f t="shared" ca="1" si="9"/>
        <v>9117.1822271842211</v>
      </c>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58"/>
      <c r="BZ41" s="58"/>
      <c r="CA41" s="58"/>
      <c r="CB41" s="58"/>
      <c r="CC41" s="58"/>
      <c r="CD41" s="58"/>
      <c r="CE41" s="58"/>
      <c r="CF41" s="58"/>
      <c r="CG41" s="58"/>
      <c r="CH41" s="58"/>
      <c r="CI41" s="58"/>
      <c r="CJ41" s="58"/>
      <c r="CK41" s="58"/>
      <c r="CL41" s="58"/>
      <c r="CM41" s="58"/>
      <c r="CN41" s="58"/>
      <c r="CO41" s="58"/>
      <c r="CP41" s="58"/>
      <c r="CQ41" s="58"/>
      <c r="CR41" s="58"/>
      <c r="CS41" s="58"/>
      <c r="CT41" s="58"/>
      <c r="CU41" s="58"/>
      <c r="CV41" s="58"/>
      <c r="CW41" s="58"/>
      <c r="CX41" s="58"/>
      <c r="CY41" s="58"/>
      <c r="CZ41" s="58"/>
      <c r="DA41" s="58"/>
      <c r="DB41" s="58"/>
      <c r="DC41" s="58"/>
      <c r="DD41" s="58"/>
      <c r="DE41" s="58"/>
      <c r="DF41" s="58"/>
      <c r="DG41" s="58"/>
      <c r="DH41" s="58"/>
      <c r="DI41" s="58"/>
      <c r="DJ41" s="58"/>
      <c r="DK41" s="58"/>
      <c r="DL41" s="58"/>
      <c r="DM41" s="58"/>
      <c r="DN41" s="58"/>
      <c r="DO41" s="58"/>
      <c r="DP41" s="58"/>
      <c r="DQ41" s="58"/>
      <c r="DR41" s="58"/>
      <c r="DS41" s="58"/>
      <c r="DT41" s="58"/>
      <c r="DU41" s="58"/>
      <c r="DV41" s="58"/>
      <c r="DW41" s="58"/>
      <c r="DX41" s="58"/>
      <c r="DY41" s="58"/>
      <c r="DZ41" s="58"/>
      <c r="EA41" s="58"/>
      <c r="EB41" s="58"/>
      <c r="EC41" s="58"/>
      <c r="ED41" s="58"/>
      <c r="EE41" s="58"/>
      <c r="EF41" s="58"/>
      <c r="EG41" s="58"/>
      <c r="EH41" s="58"/>
      <c r="EI41" s="58"/>
      <c r="EJ41" s="58"/>
      <c r="EK41" s="58"/>
      <c r="EL41" s="58"/>
      <c r="EM41" s="58"/>
      <c r="EN41" s="58"/>
      <c r="EO41" s="58"/>
      <c r="EP41" s="58"/>
      <c r="EQ41" s="58"/>
      <c r="ER41" s="58"/>
      <c r="ES41" s="58"/>
      <c r="ET41" s="58"/>
      <c r="EU41" s="58"/>
      <c r="EV41" s="58"/>
      <c r="EW41" s="58"/>
      <c r="EX41" s="58"/>
      <c r="EY41" s="58"/>
      <c r="EZ41" s="58"/>
      <c r="FA41" s="58"/>
      <c r="FB41" s="58"/>
      <c r="FC41" s="58"/>
      <c r="FD41" s="58"/>
      <c r="FE41" s="58"/>
      <c r="FF41" s="58"/>
      <c r="FG41" s="58"/>
      <c r="FH41" s="58"/>
      <c r="FI41" s="58"/>
      <c r="FJ41" s="58"/>
      <c r="FK41" s="58"/>
      <c r="FL41" s="58"/>
      <c r="FM41" s="58"/>
      <c r="FN41" s="58"/>
      <c r="FO41" s="58"/>
      <c r="FP41" s="58"/>
      <c r="FQ41" s="58"/>
      <c r="FR41" s="58"/>
      <c r="FS41" s="58"/>
      <c r="FT41" s="58"/>
      <c r="FU41" s="58"/>
      <c r="FV41" s="58"/>
      <c r="FW41" s="58"/>
      <c r="FX41" s="58"/>
      <c r="FY41" s="58"/>
      <c r="FZ41" s="58"/>
      <c r="GA41" s="58"/>
      <c r="GB41" s="58"/>
      <c r="GC41" s="58"/>
      <c r="GD41" s="58"/>
      <c r="GE41" s="58"/>
      <c r="GF41" s="58"/>
      <c r="GG41" s="58"/>
      <c r="GH41" s="58"/>
      <c r="GI41" s="58"/>
      <c r="GJ41" s="58"/>
      <c r="GK41" s="58"/>
      <c r="GL41" s="58"/>
      <c r="GM41" s="58"/>
      <c r="GN41" s="58"/>
      <c r="GO41" s="58"/>
      <c r="GP41" s="58"/>
      <c r="GQ41" s="58"/>
      <c r="GR41" s="58"/>
    </row>
    <row r="42" spans="1:200" x14ac:dyDescent="0.25">
      <c r="A42" s="22">
        <f t="shared" si="4"/>
        <v>28</v>
      </c>
      <c r="B42" s="24">
        <f t="shared" si="5"/>
        <v>100000</v>
      </c>
      <c r="C42" s="22">
        <v>0</v>
      </c>
      <c r="D42" s="56">
        <f t="shared" ca="1" si="6"/>
        <v>100000</v>
      </c>
      <c r="E42" s="56">
        <f t="shared" si="1"/>
        <v>0</v>
      </c>
      <c r="F42" s="60">
        <f t="shared" ca="1" si="2"/>
        <v>0</v>
      </c>
      <c r="G42" s="56">
        <f t="shared" ca="1" si="7"/>
        <v>2990</v>
      </c>
      <c r="H42" s="56">
        <f t="shared" ca="1" si="8"/>
        <v>4610</v>
      </c>
      <c r="I42" s="56">
        <v>0</v>
      </c>
      <c r="J42" s="56">
        <f t="shared" ca="1" si="3"/>
        <v>1517.1822271842209</v>
      </c>
      <c r="K42" s="56">
        <f t="shared" ca="1" si="9"/>
        <v>9117.1822271842211</v>
      </c>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c r="CK42" s="58"/>
      <c r="CL42" s="58"/>
      <c r="CM42" s="58"/>
      <c r="CN42" s="58"/>
      <c r="CO42" s="58"/>
      <c r="CP42" s="58"/>
      <c r="CQ42" s="58"/>
      <c r="CR42" s="58"/>
      <c r="CS42" s="58"/>
      <c r="CT42" s="58"/>
      <c r="CU42" s="58"/>
      <c r="CV42" s="58"/>
      <c r="CW42" s="58"/>
      <c r="CX42" s="58"/>
      <c r="CY42" s="58"/>
      <c r="CZ42" s="58"/>
      <c r="DA42" s="58"/>
      <c r="DB42" s="58"/>
      <c r="DC42" s="58"/>
      <c r="DD42" s="58"/>
      <c r="DE42" s="58"/>
      <c r="DF42" s="58"/>
      <c r="DG42" s="58"/>
      <c r="DH42" s="58"/>
      <c r="DI42" s="58"/>
      <c r="DJ42" s="58"/>
      <c r="DK42" s="58"/>
      <c r="DL42" s="58"/>
      <c r="DM42" s="58"/>
      <c r="DN42" s="58"/>
      <c r="DO42" s="58"/>
      <c r="DP42" s="58"/>
      <c r="DQ42" s="58"/>
      <c r="DR42" s="58"/>
      <c r="DS42" s="58"/>
      <c r="DT42" s="58"/>
      <c r="DU42" s="58"/>
      <c r="DV42" s="58"/>
      <c r="DW42" s="58"/>
      <c r="DX42" s="58"/>
      <c r="DY42" s="58"/>
      <c r="DZ42" s="58"/>
      <c r="EA42" s="58"/>
      <c r="EB42" s="58"/>
      <c r="EC42" s="58"/>
      <c r="ED42" s="58"/>
      <c r="EE42" s="58"/>
      <c r="EF42" s="58"/>
      <c r="EG42" s="58"/>
      <c r="EH42" s="58"/>
      <c r="EI42" s="58"/>
      <c r="EJ42" s="58"/>
      <c r="EK42" s="58"/>
      <c r="EL42" s="58"/>
      <c r="EM42" s="58"/>
      <c r="EN42" s="58"/>
      <c r="EO42" s="58"/>
      <c r="EP42" s="58"/>
      <c r="EQ42" s="58"/>
      <c r="ER42" s="58"/>
      <c r="ES42" s="58"/>
      <c r="ET42" s="58"/>
      <c r="EU42" s="58"/>
      <c r="EV42" s="58"/>
      <c r="EW42" s="58"/>
      <c r="EX42" s="58"/>
      <c r="EY42" s="58"/>
      <c r="EZ42" s="58"/>
      <c r="FA42" s="58"/>
      <c r="FB42" s="58"/>
      <c r="FC42" s="58"/>
      <c r="FD42" s="58"/>
      <c r="FE42" s="58"/>
      <c r="FF42" s="58"/>
      <c r="FG42" s="58"/>
      <c r="FH42" s="58"/>
      <c r="FI42" s="58"/>
      <c r="FJ42" s="58"/>
      <c r="FK42" s="58"/>
      <c r="FL42" s="58"/>
      <c r="FM42" s="58"/>
      <c r="FN42" s="58"/>
      <c r="FO42" s="58"/>
      <c r="FP42" s="58"/>
      <c r="FQ42" s="58"/>
      <c r="FR42" s="58"/>
      <c r="FS42" s="58"/>
      <c r="FT42" s="58"/>
      <c r="FU42" s="58"/>
      <c r="FV42" s="58"/>
      <c r="FW42" s="58"/>
      <c r="FX42" s="58"/>
      <c r="FY42" s="58"/>
      <c r="FZ42" s="58"/>
      <c r="GA42" s="58"/>
      <c r="GB42" s="58"/>
      <c r="GC42" s="58"/>
      <c r="GD42" s="58"/>
      <c r="GE42" s="58"/>
      <c r="GF42" s="58"/>
      <c r="GG42" s="58"/>
      <c r="GH42" s="58"/>
      <c r="GI42" s="58"/>
      <c r="GJ42" s="58"/>
      <c r="GK42" s="58"/>
      <c r="GL42" s="58"/>
      <c r="GM42" s="58"/>
      <c r="GN42" s="58"/>
      <c r="GO42" s="58"/>
      <c r="GP42" s="58"/>
      <c r="GQ42" s="58"/>
      <c r="GR42" s="58"/>
    </row>
    <row r="43" spans="1:200" x14ac:dyDescent="0.25">
      <c r="A43" s="22">
        <f t="shared" si="4"/>
        <v>29</v>
      </c>
      <c r="B43" s="24">
        <f t="shared" si="5"/>
        <v>100000</v>
      </c>
      <c r="C43" s="22">
        <v>0</v>
      </c>
      <c r="D43" s="56">
        <f t="shared" ca="1" si="6"/>
        <v>100000</v>
      </c>
      <c r="E43" s="56">
        <f t="shared" si="1"/>
        <v>0</v>
      </c>
      <c r="F43" s="60">
        <f t="shared" ca="1" si="2"/>
        <v>0</v>
      </c>
      <c r="G43" s="56">
        <f t="shared" ca="1" si="7"/>
        <v>2990</v>
      </c>
      <c r="H43" s="56">
        <f t="shared" ca="1" si="8"/>
        <v>4610</v>
      </c>
      <c r="I43" s="56">
        <v>0</v>
      </c>
      <c r="J43" s="56">
        <f t="shared" ca="1" si="3"/>
        <v>1517.1822271842209</v>
      </c>
      <c r="K43" s="56">
        <f t="shared" ca="1" si="9"/>
        <v>9117.1822271842211</v>
      </c>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c r="CK43" s="58"/>
      <c r="CL43" s="58"/>
      <c r="CM43" s="58"/>
      <c r="CN43" s="58"/>
      <c r="CO43" s="58"/>
      <c r="CP43" s="58"/>
      <c r="CQ43" s="58"/>
      <c r="CR43" s="58"/>
      <c r="CS43" s="58"/>
      <c r="CT43" s="58"/>
      <c r="CU43" s="58"/>
      <c r="CV43" s="58"/>
      <c r="CW43" s="58"/>
      <c r="CX43" s="58"/>
      <c r="CY43" s="58"/>
      <c r="CZ43" s="58"/>
      <c r="DA43" s="58"/>
      <c r="DB43" s="58"/>
      <c r="DC43" s="58"/>
      <c r="DD43" s="58"/>
      <c r="DE43" s="58"/>
      <c r="DF43" s="58"/>
      <c r="DG43" s="58"/>
      <c r="DH43" s="58"/>
      <c r="DI43" s="58"/>
      <c r="DJ43" s="58"/>
      <c r="DK43" s="58"/>
      <c r="DL43" s="58"/>
      <c r="DM43" s="58"/>
      <c r="DN43" s="58"/>
      <c r="DO43" s="58"/>
      <c r="DP43" s="58"/>
      <c r="DQ43" s="58"/>
      <c r="DR43" s="58"/>
      <c r="DS43" s="58"/>
      <c r="DT43" s="58"/>
      <c r="DU43" s="58"/>
      <c r="DV43" s="58"/>
      <c r="DW43" s="58"/>
      <c r="DX43" s="58"/>
      <c r="DY43" s="58"/>
      <c r="DZ43" s="58"/>
      <c r="EA43" s="58"/>
      <c r="EB43" s="58"/>
      <c r="EC43" s="58"/>
      <c r="ED43" s="58"/>
      <c r="EE43" s="58"/>
      <c r="EF43" s="58"/>
      <c r="EG43" s="58"/>
      <c r="EH43" s="58"/>
      <c r="EI43" s="58"/>
      <c r="EJ43" s="58"/>
      <c r="EK43" s="58"/>
      <c r="EL43" s="58"/>
      <c r="EM43" s="58"/>
      <c r="EN43" s="58"/>
      <c r="EO43" s="58"/>
      <c r="EP43" s="58"/>
      <c r="EQ43" s="58"/>
      <c r="ER43" s="58"/>
      <c r="ES43" s="58"/>
      <c r="ET43" s="58"/>
      <c r="EU43" s="58"/>
      <c r="EV43" s="58"/>
      <c r="EW43" s="58"/>
      <c r="EX43" s="58"/>
      <c r="EY43" s="58"/>
      <c r="EZ43" s="58"/>
      <c r="FA43" s="58"/>
      <c r="FB43" s="58"/>
      <c r="FC43" s="58"/>
      <c r="FD43" s="58"/>
      <c r="FE43" s="58"/>
      <c r="FF43" s="58"/>
      <c r="FG43" s="58"/>
      <c r="FH43" s="58"/>
      <c r="FI43" s="58"/>
      <c r="FJ43" s="58"/>
      <c r="FK43" s="58"/>
      <c r="FL43" s="58"/>
      <c r="FM43" s="58"/>
      <c r="FN43" s="58"/>
      <c r="FO43" s="58"/>
      <c r="FP43" s="58"/>
      <c r="FQ43" s="58"/>
      <c r="FR43" s="58"/>
      <c r="FS43" s="58"/>
      <c r="FT43" s="58"/>
      <c r="FU43" s="58"/>
      <c r="FV43" s="58"/>
      <c r="FW43" s="58"/>
      <c r="FX43" s="58"/>
      <c r="FY43" s="58"/>
      <c r="FZ43" s="58"/>
      <c r="GA43" s="58"/>
      <c r="GB43" s="58"/>
      <c r="GC43" s="58"/>
      <c r="GD43" s="58"/>
      <c r="GE43" s="58"/>
      <c r="GF43" s="58"/>
      <c r="GG43" s="58"/>
      <c r="GH43" s="58"/>
      <c r="GI43" s="58"/>
      <c r="GJ43" s="58"/>
      <c r="GK43" s="58"/>
      <c r="GL43" s="58"/>
      <c r="GM43" s="58"/>
      <c r="GN43" s="58"/>
      <c r="GO43" s="58"/>
      <c r="GP43" s="58"/>
      <c r="GQ43" s="58"/>
      <c r="GR43" s="58"/>
    </row>
    <row r="44" spans="1:200" x14ac:dyDescent="0.25">
      <c r="A44" s="22">
        <f t="shared" si="4"/>
        <v>30</v>
      </c>
      <c r="B44" s="24">
        <f t="shared" si="5"/>
        <v>100000</v>
      </c>
      <c r="C44" s="22">
        <v>0</v>
      </c>
      <c r="D44" s="56">
        <f t="shared" ca="1" si="6"/>
        <v>100000</v>
      </c>
      <c r="E44" s="56">
        <f t="shared" si="1"/>
        <v>0</v>
      </c>
      <c r="F44" s="60">
        <f t="shared" ca="1" si="2"/>
        <v>0</v>
      </c>
      <c r="G44" s="56">
        <f t="shared" ca="1" si="7"/>
        <v>2990</v>
      </c>
      <c r="H44" s="56">
        <f t="shared" ca="1" si="8"/>
        <v>4610</v>
      </c>
      <c r="I44" s="56">
        <v>0</v>
      </c>
      <c r="J44" s="56">
        <f t="shared" ca="1" si="3"/>
        <v>1517.1822271842209</v>
      </c>
      <c r="K44" s="56">
        <f t="shared" ca="1" si="9"/>
        <v>9117.1822271842211</v>
      </c>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c r="DB44" s="58"/>
      <c r="DC44" s="58"/>
      <c r="DD44" s="58"/>
      <c r="DE44" s="58"/>
      <c r="DF44" s="58"/>
      <c r="DG44" s="58"/>
      <c r="DH44" s="58"/>
      <c r="DI44" s="58"/>
      <c r="DJ44" s="58"/>
      <c r="DK44" s="58"/>
      <c r="DL44" s="58"/>
      <c r="DM44" s="58"/>
      <c r="DN44" s="58"/>
      <c r="DO44" s="58"/>
      <c r="DP44" s="58"/>
      <c r="DQ44" s="58"/>
      <c r="DR44" s="58"/>
      <c r="DS44" s="58"/>
      <c r="DT44" s="58"/>
      <c r="DU44" s="58"/>
      <c r="DV44" s="58"/>
      <c r="DW44" s="58"/>
      <c r="DX44" s="58"/>
      <c r="DY44" s="58"/>
      <c r="DZ44" s="58"/>
      <c r="EA44" s="58"/>
      <c r="EB44" s="58"/>
      <c r="EC44" s="58"/>
      <c r="ED44" s="58"/>
      <c r="EE44" s="58"/>
      <c r="EF44" s="58"/>
      <c r="EG44" s="58"/>
      <c r="EH44" s="58"/>
      <c r="EI44" s="58"/>
      <c r="EJ44" s="58"/>
      <c r="EK44" s="58"/>
      <c r="EL44" s="58"/>
      <c r="EM44" s="58"/>
      <c r="EN44" s="58"/>
      <c r="EO44" s="58"/>
      <c r="EP44" s="58"/>
      <c r="EQ44" s="58"/>
      <c r="ER44" s="58"/>
      <c r="ES44" s="58"/>
      <c r="ET44" s="58"/>
      <c r="EU44" s="58"/>
      <c r="EV44" s="58"/>
      <c r="EW44" s="58"/>
      <c r="EX44" s="58"/>
      <c r="EY44" s="58"/>
      <c r="EZ44" s="58"/>
      <c r="FA44" s="58"/>
      <c r="FB44" s="58"/>
      <c r="FC44" s="58"/>
      <c r="FD44" s="58"/>
      <c r="FE44" s="58"/>
      <c r="FF44" s="58"/>
      <c r="FG44" s="58"/>
      <c r="FH44" s="58"/>
      <c r="FI44" s="58"/>
      <c r="FJ44" s="58"/>
      <c r="FK44" s="58"/>
      <c r="FL44" s="58"/>
      <c r="FM44" s="58"/>
      <c r="FN44" s="58"/>
      <c r="FO44" s="58"/>
      <c r="FP44" s="58"/>
      <c r="FQ44" s="58"/>
      <c r="FR44" s="58"/>
      <c r="FS44" s="58"/>
      <c r="FT44" s="58"/>
      <c r="FU44" s="58"/>
      <c r="FV44" s="58"/>
      <c r="FW44" s="58"/>
      <c r="FX44" s="58"/>
      <c r="FY44" s="58"/>
      <c r="FZ44" s="58"/>
      <c r="GA44" s="58"/>
      <c r="GB44" s="58"/>
      <c r="GC44" s="58"/>
      <c r="GD44" s="58"/>
      <c r="GE44" s="58"/>
      <c r="GF44" s="58"/>
      <c r="GG44" s="58"/>
      <c r="GH44" s="58"/>
      <c r="GI44" s="58"/>
      <c r="GJ44" s="58"/>
      <c r="GK44" s="58"/>
      <c r="GL44" s="58"/>
      <c r="GM44" s="58"/>
      <c r="GN44" s="58"/>
      <c r="GO44" s="58"/>
      <c r="GP44" s="58"/>
      <c r="GQ44" s="58"/>
      <c r="GR44" s="58"/>
    </row>
    <row r="45" spans="1:200" x14ac:dyDescent="0.25">
      <c r="A45" s="22">
        <f t="shared" si="4"/>
        <v>31</v>
      </c>
      <c r="B45" s="24">
        <f t="shared" si="5"/>
        <v>100000</v>
      </c>
      <c r="C45" s="22">
        <v>0</v>
      </c>
      <c r="D45" s="56">
        <f t="shared" ca="1" si="6"/>
        <v>100000</v>
      </c>
      <c r="E45" s="56">
        <f t="shared" si="1"/>
        <v>0</v>
      </c>
      <c r="F45" s="60">
        <f t="shared" ca="1" si="2"/>
        <v>0</v>
      </c>
      <c r="G45" s="56">
        <f t="shared" ca="1" si="7"/>
        <v>2990</v>
      </c>
      <c r="H45" s="56">
        <f t="shared" ca="1" si="8"/>
        <v>4610</v>
      </c>
      <c r="I45" s="56">
        <v>0</v>
      </c>
      <c r="J45" s="56">
        <f t="shared" ca="1" si="3"/>
        <v>1517.1822271842209</v>
      </c>
      <c r="K45" s="56">
        <f t="shared" ca="1" si="9"/>
        <v>9117.1822271842211</v>
      </c>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c r="CG45" s="58"/>
      <c r="CH45" s="58"/>
      <c r="CI45" s="58"/>
      <c r="CJ45" s="58"/>
      <c r="CK45" s="58"/>
      <c r="CL45" s="58"/>
      <c r="CM45" s="58"/>
      <c r="CN45" s="58"/>
      <c r="CO45" s="58"/>
      <c r="CP45" s="58"/>
      <c r="CQ45" s="58"/>
      <c r="CR45" s="58"/>
      <c r="CS45" s="58"/>
      <c r="CT45" s="58"/>
      <c r="CU45" s="58"/>
      <c r="CV45" s="58"/>
      <c r="CW45" s="58"/>
      <c r="CX45" s="58"/>
      <c r="CY45" s="58"/>
      <c r="CZ45" s="58"/>
      <c r="DA45" s="58"/>
      <c r="DB45" s="58"/>
      <c r="DC45" s="58"/>
      <c r="DD45" s="58"/>
      <c r="DE45" s="58"/>
      <c r="DF45" s="58"/>
      <c r="DG45" s="58"/>
      <c r="DH45" s="58"/>
      <c r="DI45" s="58"/>
      <c r="DJ45" s="58"/>
      <c r="DK45" s="58"/>
      <c r="DL45" s="58"/>
      <c r="DM45" s="58"/>
      <c r="DN45" s="58"/>
      <c r="DO45" s="58"/>
      <c r="DP45" s="58"/>
      <c r="DQ45" s="58"/>
      <c r="DR45" s="58"/>
      <c r="DS45" s="58"/>
      <c r="DT45" s="58"/>
      <c r="DU45" s="58"/>
      <c r="DV45" s="58"/>
      <c r="DW45" s="58"/>
      <c r="DX45" s="58"/>
      <c r="DY45" s="58"/>
      <c r="DZ45" s="58"/>
      <c r="EA45" s="58"/>
      <c r="EB45" s="58"/>
      <c r="EC45" s="58"/>
      <c r="ED45" s="58"/>
      <c r="EE45" s="58"/>
      <c r="EF45" s="58"/>
      <c r="EG45" s="58"/>
      <c r="EH45" s="58"/>
      <c r="EI45" s="58"/>
      <c r="EJ45" s="58"/>
      <c r="EK45" s="58"/>
      <c r="EL45" s="58"/>
      <c r="EM45" s="58"/>
      <c r="EN45" s="58"/>
      <c r="EO45" s="58"/>
      <c r="EP45" s="58"/>
      <c r="EQ45" s="58"/>
      <c r="ER45" s="58"/>
      <c r="ES45" s="58"/>
      <c r="ET45" s="58"/>
      <c r="EU45" s="58"/>
      <c r="EV45" s="58"/>
      <c r="EW45" s="58"/>
      <c r="EX45" s="58"/>
      <c r="EY45" s="58"/>
      <c r="EZ45" s="58"/>
      <c r="FA45" s="58"/>
      <c r="FB45" s="58"/>
      <c r="FC45" s="58"/>
      <c r="FD45" s="58"/>
      <c r="FE45" s="58"/>
      <c r="FF45" s="58"/>
      <c r="FG45" s="58"/>
      <c r="FH45" s="58"/>
      <c r="FI45" s="58"/>
      <c r="FJ45" s="58"/>
      <c r="FK45" s="58"/>
      <c r="FL45" s="58"/>
      <c r="FM45" s="58"/>
      <c r="FN45" s="58"/>
      <c r="FO45" s="58"/>
      <c r="FP45" s="58"/>
      <c r="FQ45" s="58"/>
      <c r="FR45" s="58"/>
      <c r="FS45" s="58"/>
      <c r="FT45" s="58"/>
      <c r="FU45" s="58"/>
      <c r="FV45" s="58"/>
      <c r="FW45" s="58"/>
      <c r="FX45" s="58"/>
      <c r="FY45" s="58"/>
      <c r="FZ45" s="58"/>
      <c r="GA45" s="58"/>
      <c r="GB45" s="58"/>
      <c r="GC45" s="58"/>
      <c r="GD45" s="58"/>
      <c r="GE45" s="58"/>
      <c r="GF45" s="58"/>
      <c r="GG45" s="58"/>
      <c r="GH45" s="58"/>
      <c r="GI45" s="58"/>
      <c r="GJ45" s="58"/>
      <c r="GK45" s="58"/>
      <c r="GL45" s="58"/>
      <c r="GM45" s="58"/>
      <c r="GN45" s="58"/>
      <c r="GO45" s="58"/>
      <c r="GP45" s="58"/>
      <c r="GQ45" s="58"/>
      <c r="GR45" s="58"/>
    </row>
    <row r="46" spans="1:200" x14ac:dyDescent="0.25">
      <c r="A46" s="22">
        <f t="shared" si="4"/>
        <v>32</v>
      </c>
      <c r="B46" s="24">
        <f t="shared" si="5"/>
        <v>100000</v>
      </c>
      <c r="C46" s="22">
        <v>0</v>
      </c>
      <c r="D46" s="56">
        <f t="shared" ca="1" si="6"/>
        <v>100000</v>
      </c>
      <c r="E46" s="56">
        <f t="shared" si="1"/>
        <v>0</v>
      </c>
      <c r="F46" s="60">
        <f t="shared" ca="1" si="2"/>
        <v>0</v>
      </c>
      <c r="G46" s="56">
        <f t="shared" ca="1" si="7"/>
        <v>2990</v>
      </c>
      <c r="H46" s="56">
        <f t="shared" ca="1" si="8"/>
        <v>4610</v>
      </c>
      <c r="I46" s="56">
        <v>0</v>
      </c>
      <c r="J46" s="56">
        <f t="shared" ca="1" si="3"/>
        <v>1517.1822271842209</v>
      </c>
      <c r="K46" s="56">
        <f t="shared" ca="1" si="9"/>
        <v>9117.1822271842211</v>
      </c>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c r="CC46" s="58"/>
      <c r="CD46" s="58"/>
      <c r="CE46" s="58"/>
      <c r="CF46" s="58"/>
      <c r="CG46" s="58"/>
      <c r="CH46" s="58"/>
      <c r="CI46" s="58"/>
      <c r="CJ46" s="58"/>
      <c r="CK46" s="58"/>
      <c r="CL46" s="58"/>
      <c r="CM46" s="58"/>
      <c r="CN46" s="58"/>
      <c r="CO46" s="58"/>
      <c r="CP46" s="58"/>
      <c r="CQ46" s="58"/>
      <c r="CR46" s="58"/>
      <c r="CS46" s="58"/>
      <c r="CT46" s="58"/>
      <c r="CU46" s="58"/>
      <c r="CV46" s="58"/>
      <c r="CW46" s="58"/>
      <c r="CX46" s="58"/>
      <c r="CY46" s="58"/>
      <c r="CZ46" s="58"/>
      <c r="DA46" s="58"/>
      <c r="DB46" s="58"/>
      <c r="DC46" s="58"/>
      <c r="DD46" s="58"/>
      <c r="DE46" s="58"/>
      <c r="DF46" s="58"/>
      <c r="DG46" s="58"/>
      <c r="DH46" s="58"/>
      <c r="DI46" s="58"/>
      <c r="DJ46" s="58"/>
      <c r="DK46" s="58"/>
      <c r="DL46" s="58"/>
      <c r="DM46" s="58"/>
      <c r="DN46" s="58"/>
      <c r="DO46" s="58"/>
      <c r="DP46" s="58"/>
      <c r="DQ46" s="58"/>
      <c r="DR46" s="58"/>
      <c r="DS46" s="58"/>
      <c r="DT46" s="58"/>
      <c r="DU46" s="58"/>
      <c r="DV46" s="58"/>
      <c r="DW46" s="58"/>
      <c r="DX46" s="58"/>
      <c r="DY46" s="58"/>
      <c r="DZ46" s="58"/>
      <c r="EA46" s="58"/>
      <c r="EB46" s="58"/>
      <c r="EC46" s="58"/>
      <c r="ED46" s="58"/>
      <c r="EE46" s="58"/>
      <c r="EF46" s="58"/>
      <c r="EG46" s="58"/>
      <c r="EH46" s="58"/>
      <c r="EI46" s="58"/>
      <c r="EJ46" s="58"/>
      <c r="EK46" s="58"/>
      <c r="EL46" s="58"/>
      <c r="EM46" s="58"/>
      <c r="EN46" s="58"/>
      <c r="EO46" s="58"/>
      <c r="EP46" s="58"/>
      <c r="EQ46" s="58"/>
      <c r="ER46" s="58"/>
      <c r="ES46" s="58"/>
      <c r="ET46" s="58"/>
      <c r="EU46" s="58"/>
      <c r="EV46" s="58"/>
      <c r="EW46" s="58"/>
      <c r="EX46" s="58"/>
      <c r="EY46" s="58"/>
      <c r="EZ46" s="58"/>
      <c r="FA46" s="58"/>
      <c r="FB46" s="58"/>
      <c r="FC46" s="58"/>
      <c r="FD46" s="58"/>
      <c r="FE46" s="58"/>
      <c r="FF46" s="58"/>
      <c r="FG46" s="58"/>
      <c r="FH46" s="58"/>
      <c r="FI46" s="58"/>
      <c r="FJ46" s="58"/>
      <c r="FK46" s="58"/>
      <c r="FL46" s="58"/>
      <c r="FM46" s="58"/>
      <c r="FN46" s="58"/>
      <c r="FO46" s="58"/>
      <c r="FP46" s="58"/>
      <c r="FQ46" s="58"/>
      <c r="FR46" s="58"/>
      <c r="FS46" s="58"/>
      <c r="FT46" s="58"/>
      <c r="FU46" s="58"/>
      <c r="FV46" s="58"/>
      <c r="FW46" s="58"/>
      <c r="FX46" s="58"/>
      <c r="FY46" s="58"/>
      <c r="FZ46" s="58"/>
      <c r="GA46" s="58"/>
      <c r="GB46" s="58"/>
      <c r="GC46" s="58"/>
      <c r="GD46" s="58"/>
      <c r="GE46" s="58"/>
      <c r="GF46" s="58"/>
      <c r="GG46" s="58"/>
      <c r="GH46" s="58"/>
      <c r="GI46" s="58"/>
      <c r="GJ46" s="58"/>
      <c r="GK46" s="58"/>
      <c r="GL46" s="58"/>
      <c r="GM46" s="58"/>
      <c r="GN46" s="58"/>
      <c r="GO46" s="58"/>
      <c r="GP46" s="58"/>
      <c r="GQ46" s="58"/>
      <c r="GR46" s="58"/>
    </row>
    <row r="47" spans="1:200" x14ac:dyDescent="0.25">
      <c r="A47" s="22">
        <f t="shared" si="4"/>
        <v>33</v>
      </c>
      <c r="B47" s="24">
        <f t="shared" si="5"/>
        <v>100000</v>
      </c>
      <c r="C47" s="22">
        <v>0</v>
      </c>
      <c r="D47" s="56">
        <f t="shared" ca="1" si="6"/>
        <v>100000</v>
      </c>
      <c r="E47" s="56">
        <f t="shared" si="1"/>
        <v>0</v>
      </c>
      <c r="F47" s="60">
        <f t="shared" ca="1" si="2"/>
        <v>0</v>
      </c>
      <c r="G47" s="56">
        <f t="shared" ca="1" si="7"/>
        <v>2990</v>
      </c>
      <c r="H47" s="56">
        <f t="shared" ca="1" si="8"/>
        <v>4610</v>
      </c>
      <c r="I47" s="56">
        <v>0</v>
      </c>
      <c r="J47" s="56">
        <f t="shared" ca="1" si="3"/>
        <v>1517.1822271842209</v>
      </c>
      <c r="K47" s="56">
        <f t="shared" ca="1" si="9"/>
        <v>9117.1822271842211</v>
      </c>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c r="EO47" s="58"/>
      <c r="EP47" s="58"/>
      <c r="EQ47" s="58"/>
      <c r="ER47" s="58"/>
      <c r="ES47" s="58"/>
      <c r="ET47" s="58"/>
      <c r="EU47" s="58"/>
      <c r="EV47" s="58"/>
      <c r="EW47" s="58"/>
      <c r="EX47" s="58"/>
      <c r="EY47" s="58"/>
      <c r="EZ47" s="58"/>
      <c r="FA47" s="58"/>
      <c r="FB47" s="58"/>
      <c r="FC47" s="58"/>
      <c r="FD47" s="58"/>
      <c r="FE47" s="58"/>
      <c r="FF47" s="58"/>
      <c r="FG47" s="58"/>
      <c r="FH47" s="58"/>
      <c r="FI47" s="58"/>
      <c r="FJ47" s="58"/>
      <c r="FK47" s="58"/>
      <c r="FL47" s="58"/>
      <c r="FM47" s="58"/>
      <c r="FN47" s="58"/>
      <c r="FO47" s="58"/>
      <c r="FP47" s="58"/>
      <c r="FQ47" s="58"/>
      <c r="FR47" s="58"/>
      <c r="FS47" s="58"/>
      <c r="FT47" s="58"/>
      <c r="FU47" s="58"/>
      <c r="FV47" s="58"/>
      <c r="FW47" s="58"/>
      <c r="FX47" s="58"/>
      <c r="FY47" s="58"/>
      <c r="FZ47" s="58"/>
      <c r="GA47" s="58"/>
      <c r="GB47" s="58"/>
      <c r="GC47" s="58"/>
      <c r="GD47" s="58"/>
      <c r="GE47" s="58"/>
      <c r="GF47" s="58"/>
      <c r="GG47" s="58"/>
      <c r="GH47" s="58"/>
      <c r="GI47" s="58"/>
      <c r="GJ47" s="58"/>
      <c r="GK47" s="58"/>
      <c r="GL47" s="58"/>
      <c r="GM47" s="58"/>
      <c r="GN47" s="58"/>
      <c r="GO47" s="58"/>
      <c r="GP47" s="58"/>
      <c r="GQ47" s="58"/>
      <c r="GR47" s="58"/>
    </row>
    <row r="48" spans="1:200" x14ac:dyDescent="0.25">
      <c r="A48" s="22">
        <f t="shared" si="4"/>
        <v>34</v>
      </c>
      <c r="B48" s="24">
        <f t="shared" si="5"/>
        <v>100000</v>
      </c>
      <c r="C48" s="22">
        <v>0</v>
      </c>
      <c r="D48" s="56">
        <f t="shared" ca="1" si="6"/>
        <v>100000</v>
      </c>
      <c r="E48" s="56">
        <f t="shared" si="1"/>
        <v>0</v>
      </c>
      <c r="F48" s="60">
        <f t="shared" ca="1" si="2"/>
        <v>0</v>
      </c>
      <c r="G48" s="56">
        <f t="shared" ref="G48:G64" ca="1" si="10">L$4*D48</f>
        <v>2990</v>
      </c>
      <c r="H48" s="56">
        <f t="shared" ref="H48:H64" ca="1" si="11">D48*(L$5+L$6)</f>
        <v>4610</v>
      </c>
      <c r="I48" s="56">
        <v>0</v>
      </c>
      <c r="J48" s="56">
        <f t="shared" ca="1" si="3"/>
        <v>1517.1822271842209</v>
      </c>
      <c r="K48" s="56">
        <f t="shared" ca="1" si="9"/>
        <v>9117.1822271842211</v>
      </c>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c r="CG48" s="58"/>
      <c r="CH48" s="58"/>
      <c r="CI48" s="58"/>
      <c r="CJ48" s="58"/>
      <c r="CK48" s="58"/>
      <c r="CL48" s="58"/>
      <c r="CM48" s="58"/>
      <c r="CN48" s="58"/>
      <c r="CO48" s="58"/>
      <c r="CP48" s="58"/>
      <c r="CQ48" s="58"/>
      <c r="CR48" s="58"/>
      <c r="CS48" s="58"/>
      <c r="CT48" s="58"/>
      <c r="CU48" s="58"/>
      <c r="CV48" s="58"/>
      <c r="CW48" s="58"/>
      <c r="CX48" s="58"/>
      <c r="CY48" s="58"/>
      <c r="CZ48" s="58"/>
      <c r="DA48" s="58"/>
      <c r="DB48" s="58"/>
      <c r="DC48" s="58"/>
      <c r="DD48" s="58"/>
      <c r="DE48" s="58"/>
      <c r="DF48" s="58"/>
      <c r="DG48" s="58"/>
      <c r="DH48" s="58"/>
      <c r="DI48" s="58"/>
      <c r="DJ48" s="58"/>
      <c r="DK48" s="58"/>
      <c r="DL48" s="58"/>
      <c r="DM48" s="58"/>
      <c r="DN48" s="58"/>
      <c r="DO48" s="58"/>
      <c r="DP48" s="58"/>
      <c r="DQ48" s="58"/>
      <c r="DR48" s="58"/>
      <c r="DS48" s="58"/>
      <c r="DT48" s="58"/>
      <c r="DU48" s="58"/>
      <c r="DV48" s="58"/>
      <c r="DW48" s="58"/>
      <c r="DX48" s="58"/>
      <c r="DY48" s="58"/>
      <c r="DZ48" s="58"/>
      <c r="EA48" s="58"/>
      <c r="EB48" s="58"/>
      <c r="EC48" s="58"/>
      <c r="ED48" s="58"/>
      <c r="EE48" s="58"/>
      <c r="EF48" s="58"/>
      <c r="EG48" s="58"/>
      <c r="EH48" s="58"/>
      <c r="EI48" s="58"/>
      <c r="EJ48" s="58"/>
      <c r="EK48" s="58"/>
      <c r="EL48" s="58"/>
      <c r="EM48" s="58"/>
      <c r="EN48" s="58"/>
      <c r="EO48" s="58"/>
      <c r="EP48" s="58"/>
      <c r="EQ48" s="58"/>
      <c r="ER48" s="58"/>
      <c r="ES48" s="58"/>
      <c r="ET48" s="58"/>
      <c r="EU48" s="58"/>
      <c r="EV48" s="58"/>
      <c r="EW48" s="58"/>
      <c r="EX48" s="58"/>
      <c r="EY48" s="58"/>
      <c r="EZ48" s="58"/>
      <c r="FA48" s="58"/>
      <c r="FB48" s="58"/>
      <c r="FC48" s="58"/>
      <c r="FD48" s="58"/>
      <c r="FE48" s="58"/>
      <c r="FF48" s="58"/>
      <c r="FG48" s="58"/>
      <c r="FH48" s="58"/>
      <c r="FI48" s="58"/>
      <c r="FJ48" s="58"/>
      <c r="FK48" s="58"/>
      <c r="FL48" s="58"/>
      <c r="FM48" s="58"/>
      <c r="FN48" s="58"/>
      <c r="FO48" s="58"/>
      <c r="FP48" s="58"/>
      <c r="FQ48" s="58"/>
      <c r="FR48" s="58"/>
      <c r="FS48" s="58"/>
      <c r="FT48" s="58"/>
      <c r="FU48" s="58"/>
      <c r="FV48" s="58"/>
      <c r="FW48" s="58"/>
      <c r="FX48" s="58"/>
      <c r="FY48" s="58"/>
      <c r="FZ48" s="58"/>
      <c r="GA48" s="58"/>
      <c r="GB48" s="58"/>
      <c r="GC48" s="58"/>
      <c r="GD48" s="58"/>
      <c r="GE48" s="58"/>
      <c r="GF48" s="58"/>
      <c r="GG48" s="58"/>
      <c r="GH48" s="58"/>
      <c r="GI48" s="58"/>
      <c r="GJ48" s="58"/>
      <c r="GK48" s="58"/>
      <c r="GL48" s="58"/>
      <c r="GM48" s="58"/>
      <c r="GN48" s="58"/>
      <c r="GO48" s="58"/>
      <c r="GP48" s="58"/>
      <c r="GQ48" s="58"/>
      <c r="GR48" s="58"/>
    </row>
    <row r="49" spans="1:200" x14ac:dyDescent="0.25">
      <c r="A49" s="22">
        <f t="shared" si="4"/>
        <v>35</v>
      </c>
      <c r="B49" s="24">
        <f t="shared" si="5"/>
        <v>100000</v>
      </c>
      <c r="C49" s="22">
        <v>0</v>
      </c>
      <c r="D49" s="56">
        <f t="shared" ca="1" si="6"/>
        <v>100000</v>
      </c>
      <c r="E49" s="56">
        <f t="shared" si="1"/>
        <v>0</v>
      </c>
      <c r="F49" s="60">
        <f t="shared" ca="1" si="2"/>
        <v>0</v>
      </c>
      <c r="G49" s="56">
        <f t="shared" ca="1" si="10"/>
        <v>2990</v>
      </c>
      <c r="H49" s="56">
        <f t="shared" ca="1" si="11"/>
        <v>4610</v>
      </c>
      <c r="I49" s="56">
        <v>0</v>
      </c>
      <c r="J49" s="56">
        <f t="shared" ca="1" si="3"/>
        <v>1517.1822271842209</v>
      </c>
      <c r="K49" s="56">
        <f t="shared" ca="1" si="9"/>
        <v>9117.1822271842211</v>
      </c>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c r="CC49" s="58"/>
      <c r="CD49" s="58"/>
      <c r="CE49" s="58"/>
      <c r="CF49" s="58"/>
      <c r="CG49" s="58"/>
      <c r="CH49" s="58"/>
      <c r="CI49" s="58"/>
      <c r="CJ49" s="58"/>
      <c r="CK49" s="58"/>
      <c r="CL49" s="58"/>
      <c r="CM49" s="58"/>
      <c r="CN49" s="58"/>
      <c r="CO49" s="58"/>
      <c r="CP49" s="58"/>
      <c r="CQ49" s="58"/>
      <c r="CR49" s="58"/>
      <c r="CS49" s="58"/>
      <c r="CT49" s="58"/>
      <c r="CU49" s="58"/>
      <c r="CV49" s="58"/>
      <c r="CW49" s="58"/>
      <c r="CX49" s="58"/>
      <c r="CY49" s="58"/>
      <c r="CZ49" s="58"/>
      <c r="DA49" s="58"/>
      <c r="DB49" s="58"/>
      <c r="DC49" s="58"/>
      <c r="DD49" s="58"/>
      <c r="DE49" s="58"/>
      <c r="DF49" s="58"/>
      <c r="DG49" s="58"/>
      <c r="DH49" s="58"/>
      <c r="DI49" s="58"/>
      <c r="DJ49" s="58"/>
      <c r="DK49" s="58"/>
      <c r="DL49" s="58"/>
      <c r="DM49" s="58"/>
      <c r="DN49" s="58"/>
      <c r="DO49" s="58"/>
      <c r="DP49" s="58"/>
      <c r="DQ49" s="58"/>
      <c r="DR49" s="58"/>
      <c r="DS49" s="58"/>
      <c r="DT49" s="58"/>
      <c r="DU49" s="58"/>
      <c r="DV49" s="58"/>
      <c r="DW49" s="58"/>
      <c r="DX49" s="58"/>
      <c r="DY49" s="58"/>
      <c r="DZ49" s="58"/>
      <c r="EA49" s="58"/>
      <c r="EB49" s="58"/>
      <c r="EC49" s="58"/>
      <c r="ED49" s="58"/>
      <c r="EE49" s="58"/>
      <c r="EF49" s="58"/>
      <c r="EG49" s="58"/>
      <c r="EH49" s="58"/>
      <c r="EI49" s="58"/>
      <c r="EJ49" s="58"/>
      <c r="EK49" s="58"/>
      <c r="EL49" s="58"/>
      <c r="EM49" s="58"/>
      <c r="EN49" s="58"/>
      <c r="EO49" s="58"/>
      <c r="EP49" s="58"/>
      <c r="EQ49" s="58"/>
      <c r="ER49" s="58"/>
      <c r="ES49" s="58"/>
      <c r="ET49" s="58"/>
      <c r="EU49" s="58"/>
      <c r="EV49" s="58"/>
      <c r="EW49" s="58"/>
      <c r="EX49" s="58"/>
      <c r="EY49" s="58"/>
      <c r="EZ49" s="58"/>
      <c r="FA49" s="58"/>
      <c r="FB49" s="58"/>
      <c r="FC49" s="58"/>
      <c r="FD49" s="58"/>
      <c r="FE49" s="58"/>
      <c r="FF49" s="58"/>
      <c r="FG49" s="58"/>
      <c r="FH49" s="58"/>
      <c r="FI49" s="58"/>
      <c r="FJ49" s="58"/>
      <c r="FK49" s="58"/>
      <c r="FL49" s="58"/>
      <c r="FM49" s="58"/>
      <c r="FN49" s="58"/>
      <c r="FO49" s="58"/>
      <c r="FP49" s="58"/>
      <c r="FQ49" s="58"/>
      <c r="FR49" s="58"/>
      <c r="FS49" s="58"/>
      <c r="FT49" s="58"/>
      <c r="FU49" s="58"/>
      <c r="FV49" s="58"/>
      <c r="FW49" s="58"/>
      <c r="FX49" s="58"/>
      <c r="FY49" s="58"/>
      <c r="FZ49" s="58"/>
      <c r="GA49" s="58"/>
      <c r="GB49" s="58"/>
      <c r="GC49" s="58"/>
      <c r="GD49" s="58"/>
      <c r="GE49" s="58"/>
      <c r="GF49" s="58"/>
      <c r="GG49" s="58"/>
      <c r="GH49" s="58"/>
      <c r="GI49" s="58"/>
      <c r="GJ49" s="58"/>
      <c r="GK49" s="58"/>
      <c r="GL49" s="58"/>
      <c r="GM49" s="58"/>
      <c r="GN49" s="58"/>
      <c r="GO49" s="58"/>
      <c r="GP49" s="58"/>
      <c r="GQ49" s="58"/>
      <c r="GR49" s="58"/>
    </row>
    <row r="50" spans="1:200" x14ac:dyDescent="0.25">
      <c r="A50" s="22">
        <f t="shared" si="4"/>
        <v>36</v>
      </c>
      <c r="B50" s="24">
        <f t="shared" si="5"/>
        <v>100000</v>
      </c>
      <c r="C50" s="22">
        <v>0</v>
      </c>
      <c r="D50" s="56">
        <f t="shared" ca="1" si="6"/>
        <v>100000</v>
      </c>
      <c r="E50" s="56">
        <f t="shared" si="1"/>
        <v>0</v>
      </c>
      <c r="F50" s="60">
        <f t="shared" ca="1" si="2"/>
        <v>0</v>
      </c>
      <c r="G50" s="56">
        <f t="shared" ca="1" si="10"/>
        <v>2990</v>
      </c>
      <c r="H50" s="56">
        <f t="shared" ca="1" si="11"/>
        <v>4610</v>
      </c>
      <c r="I50" s="56">
        <v>0</v>
      </c>
      <c r="J50" s="56">
        <f t="shared" ca="1" si="3"/>
        <v>1517.1822271842209</v>
      </c>
      <c r="K50" s="56">
        <f t="shared" ca="1" si="9"/>
        <v>9117.1822271842211</v>
      </c>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c r="CC50" s="58"/>
      <c r="CD50" s="58"/>
      <c r="CE50" s="58"/>
      <c r="CF50" s="58"/>
      <c r="CG50" s="58"/>
      <c r="CH50" s="58"/>
      <c r="CI50" s="58"/>
      <c r="CJ50" s="58"/>
      <c r="CK50" s="58"/>
      <c r="CL50" s="58"/>
      <c r="CM50" s="58"/>
      <c r="CN50" s="58"/>
      <c r="CO50" s="58"/>
      <c r="CP50" s="58"/>
      <c r="CQ50" s="58"/>
      <c r="CR50" s="58"/>
      <c r="CS50" s="58"/>
      <c r="CT50" s="58"/>
      <c r="CU50" s="58"/>
      <c r="CV50" s="58"/>
      <c r="CW50" s="58"/>
      <c r="CX50" s="58"/>
      <c r="CY50" s="58"/>
      <c r="CZ50" s="58"/>
      <c r="DA50" s="58"/>
      <c r="DB50" s="58"/>
      <c r="DC50" s="58"/>
      <c r="DD50" s="58"/>
      <c r="DE50" s="58"/>
      <c r="DF50" s="58"/>
      <c r="DG50" s="58"/>
      <c r="DH50" s="58"/>
      <c r="DI50" s="58"/>
      <c r="DJ50" s="58"/>
      <c r="DK50" s="58"/>
      <c r="DL50" s="58"/>
      <c r="DM50" s="58"/>
      <c r="DN50" s="58"/>
      <c r="DO50" s="58"/>
      <c r="DP50" s="58"/>
      <c r="DQ50" s="58"/>
      <c r="DR50" s="58"/>
      <c r="DS50" s="58"/>
      <c r="DT50" s="58"/>
      <c r="DU50" s="58"/>
      <c r="DV50" s="58"/>
      <c r="DW50" s="58"/>
      <c r="DX50" s="58"/>
      <c r="DY50" s="58"/>
      <c r="DZ50" s="58"/>
      <c r="EA50" s="58"/>
      <c r="EB50" s="58"/>
      <c r="EC50" s="58"/>
      <c r="ED50" s="58"/>
      <c r="EE50" s="58"/>
      <c r="EF50" s="58"/>
      <c r="EG50" s="58"/>
      <c r="EH50" s="58"/>
      <c r="EI50" s="58"/>
      <c r="EJ50" s="58"/>
      <c r="EK50" s="58"/>
      <c r="EL50" s="58"/>
      <c r="EM50" s="58"/>
      <c r="EN50" s="58"/>
      <c r="EO50" s="58"/>
      <c r="EP50" s="58"/>
      <c r="EQ50" s="58"/>
      <c r="ER50" s="58"/>
      <c r="ES50" s="58"/>
      <c r="ET50" s="58"/>
      <c r="EU50" s="58"/>
      <c r="EV50" s="58"/>
      <c r="EW50" s="58"/>
      <c r="EX50" s="58"/>
      <c r="EY50" s="58"/>
      <c r="EZ50" s="58"/>
      <c r="FA50" s="58"/>
      <c r="FB50" s="58"/>
      <c r="FC50" s="58"/>
      <c r="FD50" s="58"/>
      <c r="FE50" s="58"/>
      <c r="FF50" s="58"/>
      <c r="FG50" s="58"/>
      <c r="FH50" s="58"/>
      <c r="FI50" s="58"/>
      <c r="FJ50" s="58"/>
      <c r="FK50" s="58"/>
      <c r="FL50" s="58"/>
      <c r="FM50" s="58"/>
      <c r="FN50" s="58"/>
      <c r="FO50" s="58"/>
      <c r="FP50" s="58"/>
      <c r="FQ50" s="58"/>
      <c r="FR50" s="58"/>
      <c r="FS50" s="58"/>
      <c r="FT50" s="58"/>
      <c r="FU50" s="58"/>
      <c r="FV50" s="58"/>
      <c r="FW50" s="58"/>
      <c r="FX50" s="58"/>
      <c r="FY50" s="58"/>
      <c r="FZ50" s="58"/>
      <c r="GA50" s="58"/>
      <c r="GB50" s="58"/>
      <c r="GC50" s="58"/>
      <c r="GD50" s="58"/>
      <c r="GE50" s="58"/>
      <c r="GF50" s="58"/>
      <c r="GG50" s="58"/>
      <c r="GH50" s="58"/>
      <c r="GI50" s="58"/>
      <c r="GJ50" s="58"/>
      <c r="GK50" s="58"/>
      <c r="GL50" s="58"/>
      <c r="GM50" s="58"/>
      <c r="GN50" s="58"/>
      <c r="GO50" s="58"/>
      <c r="GP50" s="58"/>
      <c r="GQ50" s="58"/>
      <c r="GR50" s="58"/>
    </row>
    <row r="51" spans="1:200" x14ac:dyDescent="0.25">
      <c r="A51" s="22">
        <f t="shared" si="4"/>
        <v>37</v>
      </c>
      <c r="B51" s="24">
        <f t="shared" si="5"/>
        <v>100000</v>
      </c>
      <c r="C51" s="22">
        <v>0</v>
      </c>
      <c r="D51" s="56">
        <f t="shared" ca="1" si="6"/>
        <v>100000</v>
      </c>
      <c r="E51" s="56">
        <f t="shared" si="1"/>
        <v>0</v>
      </c>
      <c r="F51" s="60">
        <f t="shared" ca="1" si="2"/>
        <v>0</v>
      </c>
      <c r="G51" s="56">
        <f t="shared" ca="1" si="10"/>
        <v>2990</v>
      </c>
      <c r="H51" s="56">
        <f t="shared" ca="1" si="11"/>
        <v>4610</v>
      </c>
      <c r="I51" s="56">
        <v>0</v>
      </c>
      <c r="J51" s="56">
        <f t="shared" ca="1" si="3"/>
        <v>1517.1822271842209</v>
      </c>
      <c r="K51" s="56">
        <f t="shared" ca="1" si="9"/>
        <v>9117.1822271842211</v>
      </c>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c r="CC51" s="58"/>
      <c r="CD51" s="58"/>
      <c r="CE51" s="58"/>
      <c r="CF51" s="58"/>
      <c r="CG51" s="58"/>
      <c r="CH51" s="58"/>
      <c r="CI51" s="58"/>
      <c r="CJ51" s="58"/>
      <c r="CK51" s="58"/>
      <c r="CL51" s="58"/>
      <c r="CM51" s="58"/>
      <c r="CN51" s="58"/>
      <c r="CO51" s="58"/>
      <c r="CP51" s="58"/>
      <c r="CQ51" s="58"/>
      <c r="CR51" s="58"/>
      <c r="CS51" s="58"/>
      <c r="CT51" s="58"/>
      <c r="CU51" s="58"/>
      <c r="CV51" s="58"/>
      <c r="CW51" s="58"/>
      <c r="CX51" s="58"/>
      <c r="CY51" s="58"/>
      <c r="CZ51" s="58"/>
      <c r="DA51" s="58"/>
      <c r="DB51" s="58"/>
      <c r="DC51" s="58"/>
      <c r="DD51" s="58"/>
      <c r="DE51" s="58"/>
      <c r="DF51" s="58"/>
      <c r="DG51" s="58"/>
      <c r="DH51" s="58"/>
      <c r="DI51" s="58"/>
      <c r="DJ51" s="58"/>
      <c r="DK51" s="58"/>
      <c r="DL51" s="58"/>
      <c r="DM51" s="58"/>
      <c r="DN51" s="58"/>
      <c r="DO51" s="58"/>
      <c r="DP51" s="58"/>
      <c r="DQ51" s="58"/>
      <c r="DR51" s="58"/>
      <c r="DS51" s="58"/>
      <c r="DT51" s="58"/>
      <c r="DU51" s="58"/>
      <c r="DV51" s="58"/>
      <c r="DW51" s="58"/>
      <c r="DX51" s="58"/>
      <c r="DY51" s="58"/>
      <c r="DZ51" s="58"/>
      <c r="EA51" s="58"/>
      <c r="EB51" s="58"/>
      <c r="EC51" s="58"/>
      <c r="ED51" s="58"/>
      <c r="EE51" s="58"/>
      <c r="EF51" s="58"/>
      <c r="EG51" s="58"/>
      <c r="EH51" s="58"/>
      <c r="EI51" s="58"/>
      <c r="EJ51" s="58"/>
      <c r="EK51" s="58"/>
      <c r="EL51" s="58"/>
      <c r="EM51" s="58"/>
      <c r="EN51" s="58"/>
      <c r="EO51" s="58"/>
      <c r="EP51" s="58"/>
      <c r="EQ51" s="58"/>
      <c r="ER51" s="58"/>
      <c r="ES51" s="58"/>
      <c r="ET51" s="58"/>
      <c r="EU51" s="58"/>
      <c r="EV51" s="58"/>
      <c r="EW51" s="58"/>
      <c r="EX51" s="58"/>
      <c r="EY51" s="58"/>
      <c r="EZ51" s="58"/>
      <c r="FA51" s="58"/>
      <c r="FB51" s="58"/>
      <c r="FC51" s="58"/>
      <c r="FD51" s="58"/>
      <c r="FE51" s="58"/>
      <c r="FF51" s="58"/>
      <c r="FG51" s="58"/>
      <c r="FH51" s="58"/>
      <c r="FI51" s="58"/>
      <c r="FJ51" s="58"/>
      <c r="FK51" s="58"/>
      <c r="FL51" s="58"/>
      <c r="FM51" s="58"/>
      <c r="FN51" s="58"/>
      <c r="FO51" s="58"/>
      <c r="FP51" s="58"/>
      <c r="FQ51" s="58"/>
      <c r="FR51" s="58"/>
      <c r="FS51" s="58"/>
      <c r="FT51" s="58"/>
      <c r="FU51" s="58"/>
      <c r="FV51" s="58"/>
      <c r="FW51" s="58"/>
      <c r="FX51" s="58"/>
      <c r="FY51" s="58"/>
      <c r="FZ51" s="58"/>
      <c r="GA51" s="58"/>
      <c r="GB51" s="58"/>
      <c r="GC51" s="58"/>
      <c r="GD51" s="58"/>
      <c r="GE51" s="58"/>
      <c r="GF51" s="58"/>
      <c r="GG51" s="58"/>
      <c r="GH51" s="58"/>
      <c r="GI51" s="58"/>
      <c r="GJ51" s="58"/>
      <c r="GK51" s="58"/>
      <c r="GL51" s="58"/>
      <c r="GM51" s="58"/>
      <c r="GN51" s="58"/>
      <c r="GO51" s="58"/>
      <c r="GP51" s="58"/>
      <c r="GQ51" s="58"/>
      <c r="GR51" s="58"/>
    </row>
    <row r="52" spans="1:200" x14ac:dyDescent="0.25">
      <c r="A52" s="22">
        <f t="shared" si="4"/>
        <v>38</v>
      </c>
      <c r="B52" s="24">
        <f t="shared" si="5"/>
        <v>100000</v>
      </c>
      <c r="C52" s="22">
        <v>0</v>
      </c>
      <c r="D52" s="56">
        <f t="shared" ca="1" si="6"/>
        <v>100000</v>
      </c>
      <c r="E52" s="56">
        <f t="shared" si="1"/>
        <v>0</v>
      </c>
      <c r="F52" s="60">
        <f t="shared" ca="1" si="2"/>
        <v>0</v>
      </c>
      <c r="G52" s="56">
        <f t="shared" ca="1" si="10"/>
        <v>2990</v>
      </c>
      <c r="H52" s="56">
        <f t="shared" ca="1" si="11"/>
        <v>4610</v>
      </c>
      <c r="I52" s="56">
        <v>0</v>
      </c>
      <c r="J52" s="56">
        <f t="shared" ca="1" si="3"/>
        <v>1517.1822271842209</v>
      </c>
      <c r="K52" s="56">
        <f t="shared" ca="1" si="9"/>
        <v>9117.1822271842211</v>
      </c>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c r="CC52" s="58"/>
      <c r="CD52" s="58"/>
      <c r="CE52" s="58"/>
      <c r="CF52" s="58"/>
      <c r="CG52" s="58"/>
      <c r="CH52" s="58"/>
      <c r="CI52" s="58"/>
      <c r="CJ52" s="58"/>
      <c r="CK52" s="58"/>
      <c r="CL52" s="58"/>
      <c r="CM52" s="58"/>
      <c r="CN52" s="58"/>
      <c r="CO52" s="58"/>
      <c r="CP52" s="58"/>
      <c r="CQ52" s="58"/>
      <c r="CR52" s="58"/>
      <c r="CS52" s="58"/>
      <c r="CT52" s="58"/>
      <c r="CU52" s="58"/>
      <c r="CV52" s="58"/>
      <c r="CW52" s="58"/>
      <c r="CX52" s="58"/>
      <c r="CY52" s="58"/>
      <c r="CZ52" s="58"/>
      <c r="DA52" s="58"/>
      <c r="DB52" s="58"/>
      <c r="DC52" s="58"/>
      <c r="DD52" s="58"/>
      <c r="DE52" s="58"/>
      <c r="DF52" s="58"/>
      <c r="DG52" s="58"/>
      <c r="DH52" s="58"/>
      <c r="DI52" s="58"/>
      <c r="DJ52" s="58"/>
      <c r="DK52" s="58"/>
      <c r="DL52" s="58"/>
      <c r="DM52" s="58"/>
      <c r="DN52" s="58"/>
      <c r="DO52" s="58"/>
      <c r="DP52" s="58"/>
      <c r="DQ52" s="58"/>
      <c r="DR52" s="58"/>
      <c r="DS52" s="58"/>
      <c r="DT52" s="58"/>
      <c r="DU52" s="58"/>
      <c r="DV52" s="58"/>
      <c r="DW52" s="58"/>
      <c r="DX52" s="58"/>
      <c r="DY52" s="58"/>
      <c r="DZ52" s="58"/>
      <c r="EA52" s="58"/>
      <c r="EB52" s="58"/>
      <c r="EC52" s="58"/>
      <c r="ED52" s="58"/>
      <c r="EE52" s="58"/>
      <c r="EF52" s="58"/>
      <c r="EG52" s="58"/>
      <c r="EH52" s="58"/>
      <c r="EI52" s="58"/>
      <c r="EJ52" s="58"/>
      <c r="EK52" s="58"/>
      <c r="EL52" s="58"/>
      <c r="EM52" s="58"/>
      <c r="EN52" s="58"/>
      <c r="EO52" s="58"/>
      <c r="EP52" s="58"/>
      <c r="EQ52" s="58"/>
      <c r="ER52" s="58"/>
      <c r="ES52" s="58"/>
      <c r="ET52" s="58"/>
      <c r="EU52" s="58"/>
      <c r="EV52" s="58"/>
      <c r="EW52" s="58"/>
      <c r="EX52" s="58"/>
      <c r="EY52" s="58"/>
      <c r="EZ52" s="58"/>
      <c r="FA52" s="58"/>
      <c r="FB52" s="58"/>
      <c r="FC52" s="58"/>
      <c r="FD52" s="58"/>
      <c r="FE52" s="58"/>
      <c r="FF52" s="58"/>
      <c r="FG52" s="58"/>
      <c r="FH52" s="58"/>
      <c r="FI52" s="58"/>
      <c r="FJ52" s="58"/>
      <c r="FK52" s="58"/>
      <c r="FL52" s="58"/>
      <c r="FM52" s="58"/>
      <c r="FN52" s="58"/>
      <c r="FO52" s="58"/>
      <c r="FP52" s="58"/>
      <c r="FQ52" s="58"/>
      <c r="FR52" s="58"/>
      <c r="FS52" s="58"/>
      <c r="FT52" s="58"/>
      <c r="FU52" s="58"/>
      <c r="FV52" s="58"/>
      <c r="FW52" s="58"/>
      <c r="FX52" s="58"/>
      <c r="FY52" s="58"/>
      <c r="FZ52" s="58"/>
      <c r="GA52" s="58"/>
      <c r="GB52" s="58"/>
      <c r="GC52" s="58"/>
      <c r="GD52" s="58"/>
      <c r="GE52" s="58"/>
      <c r="GF52" s="58"/>
      <c r="GG52" s="58"/>
      <c r="GH52" s="58"/>
      <c r="GI52" s="58"/>
      <c r="GJ52" s="58"/>
      <c r="GK52" s="58"/>
      <c r="GL52" s="58"/>
      <c r="GM52" s="58"/>
      <c r="GN52" s="58"/>
      <c r="GO52" s="58"/>
      <c r="GP52" s="58"/>
      <c r="GQ52" s="58"/>
      <c r="GR52" s="58"/>
    </row>
    <row r="53" spans="1:200" x14ac:dyDescent="0.25">
      <c r="A53" s="22">
        <f t="shared" si="4"/>
        <v>39</v>
      </c>
      <c r="B53" s="24">
        <f t="shared" si="5"/>
        <v>100000</v>
      </c>
      <c r="C53" s="22">
        <v>0</v>
      </c>
      <c r="D53" s="56">
        <f t="shared" ca="1" si="6"/>
        <v>100000</v>
      </c>
      <c r="E53" s="56">
        <f t="shared" si="1"/>
        <v>0</v>
      </c>
      <c r="F53" s="60">
        <f t="shared" ca="1" si="2"/>
        <v>0</v>
      </c>
      <c r="G53" s="56">
        <f t="shared" ca="1" si="10"/>
        <v>2990</v>
      </c>
      <c r="H53" s="56">
        <f t="shared" ca="1" si="11"/>
        <v>4610</v>
      </c>
      <c r="I53" s="56">
        <v>0</v>
      </c>
      <c r="J53" s="56">
        <f t="shared" ca="1" si="3"/>
        <v>1517.1822271842209</v>
      </c>
      <c r="K53" s="56">
        <f t="shared" ca="1" si="9"/>
        <v>9117.1822271842211</v>
      </c>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c r="CA53" s="58"/>
      <c r="CB53" s="58"/>
      <c r="CC53" s="58"/>
      <c r="CD53" s="58"/>
      <c r="CE53" s="58"/>
      <c r="CF53" s="58"/>
      <c r="CG53" s="58"/>
      <c r="CH53" s="58"/>
      <c r="CI53" s="58"/>
      <c r="CJ53" s="58"/>
      <c r="CK53" s="58"/>
      <c r="CL53" s="58"/>
      <c r="CM53" s="58"/>
      <c r="CN53" s="58"/>
      <c r="CO53" s="58"/>
      <c r="CP53" s="58"/>
      <c r="CQ53" s="58"/>
      <c r="CR53" s="58"/>
      <c r="CS53" s="58"/>
      <c r="CT53" s="58"/>
      <c r="CU53" s="58"/>
      <c r="CV53" s="58"/>
      <c r="CW53" s="58"/>
      <c r="CX53" s="58"/>
      <c r="CY53" s="58"/>
      <c r="CZ53" s="58"/>
      <c r="DA53" s="58"/>
      <c r="DB53" s="58"/>
      <c r="DC53" s="58"/>
      <c r="DD53" s="58"/>
      <c r="DE53" s="58"/>
      <c r="DF53" s="58"/>
      <c r="DG53" s="58"/>
      <c r="DH53" s="58"/>
      <c r="DI53" s="58"/>
      <c r="DJ53" s="58"/>
      <c r="DK53" s="58"/>
      <c r="DL53" s="58"/>
      <c r="DM53" s="58"/>
      <c r="DN53" s="58"/>
      <c r="DO53" s="58"/>
      <c r="DP53" s="58"/>
      <c r="DQ53" s="58"/>
      <c r="DR53" s="58"/>
      <c r="DS53" s="58"/>
      <c r="DT53" s="58"/>
      <c r="DU53" s="58"/>
      <c r="DV53" s="58"/>
      <c r="DW53" s="58"/>
      <c r="DX53" s="58"/>
      <c r="DY53" s="58"/>
      <c r="DZ53" s="58"/>
      <c r="EA53" s="58"/>
      <c r="EB53" s="58"/>
      <c r="EC53" s="58"/>
      <c r="ED53" s="58"/>
      <c r="EE53" s="58"/>
      <c r="EF53" s="58"/>
      <c r="EG53" s="58"/>
      <c r="EH53" s="58"/>
      <c r="EI53" s="58"/>
      <c r="EJ53" s="58"/>
      <c r="EK53" s="58"/>
      <c r="EL53" s="58"/>
      <c r="EM53" s="58"/>
      <c r="EN53" s="58"/>
      <c r="EO53" s="58"/>
      <c r="EP53" s="58"/>
      <c r="EQ53" s="58"/>
      <c r="ER53" s="58"/>
      <c r="ES53" s="58"/>
      <c r="ET53" s="58"/>
      <c r="EU53" s="58"/>
      <c r="EV53" s="58"/>
      <c r="EW53" s="58"/>
      <c r="EX53" s="58"/>
      <c r="EY53" s="58"/>
      <c r="EZ53" s="58"/>
      <c r="FA53" s="58"/>
      <c r="FB53" s="58"/>
      <c r="FC53" s="58"/>
      <c r="FD53" s="58"/>
      <c r="FE53" s="58"/>
      <c r="FF53" s="58"/>
      <c r="FG53" s="58"/>
      <c r="FH53" s="58"/>
      <c r="FI53" s="58"/>
      <c r="FJ53" s="58"/>
      <c r="FK53" s="58"/>
      <c r="FL53" s="58"/>
      <c r="FM53" s="58"/>
      <c r="FN53" s="58"/>
      <c r="FO53" s="58"/>
      <c r="FP53" s="58"/>
      <c r="FQ53" s="58"/>
      <c r="FR53" s="58"/>
      <c r="FS53" s="58"/>
      <c r="FT53" s="58"/>
      <c r="FU53" s="58"/>
      <c r="FV53" s="58"/>
      <c r="FW53" s="58"/>
      <c r="FX53" s="58"/>
      <c r="FY53" s="58"/>
      <c r="FZ53" s="58"/>
      <c r="GA53" s="58"/>
      <c r="GB53" s="58"/>
      <c r="GC53" s="58"/>
      <c r="GD53" s="58"/>
      <c r="GE53" s="58"/>
      <c r="GF53" s="58"/>
      <c r="GG53" s="58"/>
      <c r="GH53" s="58"/>
      <c r="GI53" s="58"/>
      <c r="GJ53" s="58"/>
      <c r="GK53" s="58"/>
      <c r="GL53" s="58"/>
      <c r="GM53" s="58"/>
      <c r="GN53" s="58"/>
      <c r="GO53" s="58"/>
      <c r="GP53" s="58"/>
      <c r="GQ53" s="58"/>
      <c r="GR53" s="58"/>
    </row>
    <row r="54" spans="1:200" x14ac:dyDescent="0.25">
      <c r="A54" s="22">
        <f t="shared" si="4"/>
        <v>40</v>
      </c>
      <c r="B54" s="24">
        <f t="shared" ref="B54:B58" si="12">B53-I53</f>
        <v>100000</v>
      </c>
      <c r="C54" s="22">
        <v>0</v>
      </c>
      <c r="D54" s="56">
        <f t="shared" ref="D54:D58" ca="1" si="13">D53-F53-I53</f>
        <v>100000</v>
      </c>
      <c r="E54" s="56">
        <f t="shared" si="1"/>
        <v>0</v>
      </c>
      <c r="F54" s="60">
        <f t="shared" ca="1" si="2"/>
        <v>0</v>
      </c>
      <c r="G54" s="56">
        <f t="shared" ca="1" si="10"/>
        <v>2990</v>
      </c>
      <c r="H54" s="56">
        <f t="shared" ca="1" si="11"/>
        <v>4610</v>
      </c>
      <c r="I54" s="56">
        <v>0</v>
      </c>
      <c r="J54" s="56">
        <f t="shared" ca="1" si="3"/>
        <v>1517.1822271842209</v>
      </c>
      <c r="K54" s="56">
        <f t="shared" ca="1" si="9"/>
        <v>9117.1822271842211</v>
      </c>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c r="DP54" s="58"/>
      <c r="DQ54" s="58"/>
      <c r="DR54" s="58"/>
      <c r="DS54" s="58"/>
      <c r="DT54" s="58"/>
      <c r="DU54" s="58"/>
      <c r="DV54" s="58"/>
      <c r="DW54" s="58"/>
      <c r="DX54" s="58"/>
      <c r="DY54" s="58"/>
      <c r="DZ54" s="58"/>
      <c r="EA54" s="58"/>
      <c r="EB54" s="58"/>
      <c r="EC54" s="58"/>
      <c r="ED54" s="58"/>
      <c r="EE54" s="58"/>
      <c r="EF54" s="58"/>
      <c r="EG54" s="58"/>
      <c r="EH54" s="58"/>
      <c r="EI54" s="58"/>
      <c r="EJ54" s="58"/>
      <c r="EK54" s="58"/>
      <c r="EL54" s="58"/>
      <c r="EM54" s="58"/>
      <c r="EN54" s="58"/>
      <c r="EO54" s="58"/>
      <c r="EP54" s="58"/>
      <c r="EQ54" s="58"/>
      <c r="ER54" s="58"/>
      <c r="ES54" s="58"/>
      <c r="ET54" s="58"/>
      <c r="EU54" s="58"/>
      <c r="EV54" s="58"/>
      <c r="EW54" s="58"/>
      <c r="EX54" s="58"/>
      <c r="EY54" s="58"/>
      <c r="EZ54" s="58"/>
      <c r="FA54" s="58"/>
      <c r="FB54" s="58"/>
      <c r="FC54" s="58"/>
      <c r="FD54" s="58"/>
      <c r="FE54" s="58"/>
      <c r="FF54" s="58"/>
      <c r="FG54" s="58"/>
      <c r="FH54" s="58"/>
      <c r="FI54" s="58"/>
      <c r="FJ54" s="58"/>
      <c r="FK54" s="58"/>
      <c r="FL54" s="58"/>
      <c r="FM54" s="58"/>
      <c r="FN54" s="58"/>
      <c r="FO54" s="58"/>
      <c r="FP54" s="58"/>
      <c r="FQ54" s="58"/>
      <c r="FR54" s="58"/>
      <c r="FS54" s="58"/>
      <c r="FT54" s="58"/>
      <c r="FU54" s="58"/>
      <c r="FV54" s="58"/>
      <c r="FW54" s="58"/>
      <c r="FX54" s="58"/>
      <c r="FY54" s="58"/>
      <c r="FZ54" s="58"/>
      <c r="GA54" s="58"/>
      <c r="GB54" s="58"/>
      <c r="GC54" s="58"/>
      <c r="GD54" s="58"/>
      <c r="GE54" s="58"/>
      <c r="GF54" s="58"/>
      <c r="GG54" s="58"/>
      <c r="GH54" s="58"/>
      <c r="GI54" s="58"/>
      <c r="GJ54" s="58"/>
      <c r="GK54" s="58"/>
      <c r="GL54" s="58"/>
      <c r="GM54" s="58"/>
      <c r="GN54" s="58"/>
      <c r="GO54" s="58"/>
      <c r="GP54" s="58"/>
      <c r="GQ54" s="58"/>
      <c r="GR54" s="58"/>
    </row>
    <row r="55" spans="1:200" x14ac:dyDescent="0.25">
      <c r="A55" s="22">
        <f t="shared" si="4"/>
        <v>41</v>
      </c>
      <c r="B55" s="24">
        <f t="shared" si="12"/>
        <v>100000</v>
      </c>
      <c r="C55" s="22">
        <v>0</v>
      </c>
      <c r="D55" s="56">
        <f t="shared" ca="1" si="13"/>
        <v>100000</v>
      </c>
      <c r="E55" s="56">
        <f t="shared" si="1"/>
        <v>0</v>
      </c>
      <c r="F55" s="60">
        <f t="shared" ca="1" si="2"/>
        <v>0</v>
      </c>
      <c r="G55" s="56">
        <f t="shared" ca="1" si="10"/>
        <v>2990</v>
      </c>
      <c r="H55" s="56">
        <f t="shared" ca="1" si="11"/>
        <v>4610</v>
      </c>
      <c r="I55" s="56">
        <v>0</v>
      </c>
      <c r="J55" s="56">
        <f t="shared" ca="1" si="3"/>
        <v>1517.1822271842209</v>
      </c>
      <c r="K55" s="56">
        <f t="shared" ca="1" si="9"/>
        <v>9117.1822271842211</v>
      </c>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8"/>
      <c r="CL55" s="58"/>
      <c r="CM55" s="58"/>
      <c r="CN55" s="58"/>
      <c r="CO55" s="58"/>
      <c r="CP55" s="58"/>
      <c r="CQ55" s="58"/>
      <c r="CR55" s="58"/>
      <c r="CS55" s="58"/>
      <c r="CT55" s="58"/>
      <c r="CU55" s="58"/>
      <c r="CV55" s="58"/>
      <c r="CW55" s="58"/>
      <c r="CX55" s="58"/>
      <c r="CY55" s="58"/>
      <c r="CZ55" s="58"/>
      <c r="DA55" s="58"/>
      <c r="DB55" s="58"/>
      <c r="DC55" s="58"/>
      <c r="DD55" s="58"/>
      <c r="DE55" s="58"/>
      <c r="DF55" s="58"/>
      <c r="DG55" s="58"/>
      <c r="DH55" s="58"/>
      <c r="DI55" s="58"/>
      <c r="DJ55" s="58"/>
      <c r="DK55" s="58"/>
      <c r="DL55" s="58"/>
      <c r="DM55" s="58"/>
      <c r="DN55" s="58"/>
      <c r="DO55" s="58"/>
      <c r="DP55" s="58"/>
      <c r="DQ55" s="58"/>
      <c r="DR55" s="58"/>
      <c r="DS55" s="58"/>
      <c r="DT55" s="58"/>
      <c r="DU55" s="58"/>
      <c r="DV55" s="58"/>
      <c r="DW55" s="58"/>
      <c r="DX55" s="58"/>
      <c r="DY55" s="58"/>
      <c r="DZ55" s="58"/>
      <c r="EA55" s="58"/>
      <c r="EB55" s="58"/>
      <c r="EC55" s="58"/>
      <c r="ED55" s="58"/>
      <c r="EE55" s="58"/>
      <c r="EF55" s="58"/>
      <c r="EG55" s="58"/>
      <c r="EH55" s="58"/>
      <c r="EI55" s="58"/>
      <c r="EJ55" s="58"/>
      <c r="EK55" s="58"/>
      <c r="EL55" s="58"/>
      <c r="EM55" s="58"/>
      <c r="EN55" s="58"/>
      <c r="EO55" s="58"/>
      <c r="EP55" s="58"/>
      <c r="EQ55" s="58"/>
      <c r="ER55" s="58"/>
      <c r="ES55" s="58"/>
      <c r="ET55" s="58"/>
      <c r="EU55" s="58"/>
      <c r="EV55" s="58"/>
      <c r="EW55" s="58"/>
      <c r="EX55" s="58"/>
      <c r="EY55" s="58"/>
      <c r="EZ55" s="58"/>
      <c r="FA55" s="58"/>
      <c r="FB55" s="58"/>
      <c r="FC55" s="58"/>
      <c r="FD55" s="58"/>
      <c r="FE55" s="58"/>
      <c r="FF55" s="58"/>
      <c r="FG55" s="58"/>
      <c r="FH55" s="58"/>
      <c r="FI55" s="58"/>
      <c r="FJ55" s="58"/>
      <c r="FK55" s="58"/>
      <c r="FL55" s="58"/>
      <c r="FM55" s="58"/>
      <c r="FN55" s="58"/>
      <c r="FO55" s="58"/>
      <c r="FP55" s="58"/>
      <c r="FQ55" s="58"/>
      <c r="FR55" s="58"/>
      <c r="FS55" s="58"/>
      <c r="FT55" s="58"/>
      <c r="FU55" s="58"/>
      <c r="FV55" s="58"/>
      <c r="FW55" s="58"/>
      <c r="FX55" s="58"/>
      <c r="FY55" s="58"/>
      <c r="FZ55" s="58"/>
      <c r="GA55" s="58"/>
      <c r="GB55" s="58"/>
      <c r="GC55" s="58"/>
      <c r="GD55" s="58"/>
      <c r="GE55" s="58"/>
      <c r="GF55" s="58"/>
      <c r="GG55" s="58"/>
      <c r="GH55" s="58"/>
      <c r="GI55" s="58"/>
      <c r="GJ55" s="58"/>
      <c r="GK55" s="58"/>
      <c r="GL55" s="58"/>
      <c r="GM55" s="58"/>
      <c r="GN55" s="58"/>
      <c r="GO55" s="58"/>
      <c r="GP55" s="58"/>
      <c r="GQ55" s="58"/>
      <c r="GR55" s="58"/>
    </row>
    <row r="56" spans="1:200" x14ac:dyDescent="0.25">
      <c r="A56" s="22">
        <f t="shared" si="4"/>
        <v>42</v>
      </c>
      <c r="B56" s="24">
        <f t="shared" si="12"/>
        <v>100000</v>
      </c>
      <c r="C56" s="22">
        <v>0</v>
      </c>
      <c r="D56" s="56">
        <f t="shared" ca="1" si="13"/>
        <v>100000</v>
      </c>
      <c r="E56" s="56">
        <f t="shared" si="1"/>
        <v>0</v>
      </c>
      <c r="F56" s="60">
        <f t="shared" ca="1" si="2"/>
        <v>0</v>
      </c>
      <c r="G56" s="56">
        <f t="shared" ca="1" si="10"/>
        <v>2990</v>
      </c>
      <c r="H56" s="56">
        <f t="shared" ca="1" si="11"/>
        <v>4610</v>
      </c>
      <c r="I56" s="56">
        <v>0</v>
      </c>
      <c r="J56" s="56">
        <f t="shared" ca="1" si="3"/>
        <v>1517.1822271842209</v>
      </c>
      <c r="K56" s="56">
        <f t="shared" ca="1" si="9"/>
        <v>9117.1822271842211</v>
      </c>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c r="CC56" s="58"/>
      <c r="CD56" s="58"/>
      <c r="CE56" s="58"/>
      <c r="CF56" s="58"/>
      <c r="CG56" s="58"/>
      <c r="CH56" s="58"/>
      <c r="CI56" s="58"/>
      <c r="CJ56" s="58"/>
      <c r="CK56" s="58"/>
      <c r="CL56" s="58"/>
      <c r="CM56" s="58"/>
      <c r="CN56" s="58"/>
      <c r="CO56" s="58"/>
      <c r="CP56" s="58"/>
      <c r="CQ56" s="58"/>
      <c r="CR56" s="58"/>
      <c r="CS56" s="58"/>
      <c r="CT56" s="58"/>
      <c r="CU56" s="58"/>
      <c r="CV56" s="58"/>
      <c r="CW56" s="58"/>
      <c r="CX56" s="58"/>
      <c r="CY56" s="58"/>
      <c r="CZ56" s="58"/>
      <c r="DA56" s="58"/>
      <c r="DB56" s="58"/>
      <c r="DC56" s="58"/>
      <c r="DD56" s="58"/>
      <c r="DE56" s="58"/>
      <c r="DF56" s="58"/>
      <c r="DG56" s="58"/>
      <c r="DH56" s="58"/>
      <c r="DI56" s="58"/>
      <c r="DJ56" s="58"/>
      <c r="DK56" s="58"/>
      <c r="DL56" s="58"/>
      <c r="DM56" s="58"/>
      <c r="DN56" s="58"/>
      <c r="DO56" s="58"/>
      <c r="DP56" s="58"/>
      <c r="DQ56" s="58"/>
      <c r="DR56" s="58"/>
      <c r="DS56" s="58"/>
      <c r="DT56" s="58"/>
      <c r="DU56" s="58"/>
      <c r="DV56" s="58"/>
      <c r="DW56" s="58"/>
      <c r="DX56" s="58"/>
      <c r="DY56" s="58"/>
      <c r="DZ56" s="58"/>
      <c r="EA56" s="58"/>
      <c r="EB56" s="58"/>
      <c r="EC56" s="58"/>
      <c r="ED56" s="58"/>
      <c r="EE56" s="58"/>
      <c r="EF56" s="58"/>
      <c r="EG56" s="58"/>
      <c r="EH56" s="58"/>
      <c r="EI56" s="58"/>
      <c r="EJ56" s="58"/>
      <c r="EK56" s="58"/>
      <c r="EL56" s="58"/>
      <c r="EM56" s="58"/>
      <c r="EN56" s="58"/>
      <c r="EO56" s="58"/>
      <c r="EP56" s="58"/>
      <c r="EQ56" s="58"/>
      <c r="ER56" s="58"/>
      <c r="ES56" s="58"/>
      <c r="ET56" s="58"/>
      <c r="EU56" s="58"/>
      <c r="EV56" s="58"/>
      <c r="EW56" s="58"/>
      <c r="EX56" s="58"/>
      <c r="EY56" s="58"/>
      <c r="EZ56" s="58"/>
      <c r="FA56" s="58"/>
      <c r="FB56" s="58"/>
      <c r="FC56" s="58"/>
      <c r="FD56" s="58"/>
      <c r="FE56" s="58"/>
      <c r="FF56" s="58"/>
      <c r="FG56" s="58"/>
      <c r="FH56" s="58"/>
      <c r="FI56" s="58"/>
      <c r="FJ56" s="58"/>
      <c r="FK56" s="58"/>
      <c r="FL56" s="58"/>
      <c r="FM56" s="58"/>
      <c r="FN56" s="58"/>
      <c r="FO56" s="58"/>
      <c r="FP56" s="58"/>
      <c r="FQ56" s="58"/>
      <c r="FR56" s="58"/>
      <c r="FS56" s="58"/>
      <c r="FT56" s="58"/>
      <c r="FU56" s="58"/>
      <c r="FV56" s="58"/>
      <c r="FW56" s="58"/>
      <c r="FX56" s="58"/>
      <c r="FY56" s="58"/>
      <c r="FZ56" s="58"/>
      <c r="GA56" s="58"/>
      <c r="GB56" s="58"/>
      <c r="GC56" s="58"/>
      <c r="GD56" s="58"/>
      <c r="GE56" s="58"/>
      <c r="GF56" s="58"/>
      <c r="GG56" s="58"/>
      <c r="GH56" s="58"/>
      <c r="GI56" s="58"/>
      <c r="GJ56" s="58"/>
      <c r="GK56" s="58"/>
      <c r="GL56" s="58"/>
      <c r="GM56" s="58"/>
      <c r="GN56" s="58"/>
      <c r="GO56" s="58"/>
      <c r="GP56" s="58"/>
      <c r="GQ56" s="58"/>
      <c r="GR56" s="58"/>
    </row>
    <row r="57" spans="1:200" x14ac:dyDescent="0.25">
      <c r="A57" s="22">
        <f t="shared" si="4"/>
        <v>43</v>
      </c>
      <c r="B57" s="24">
        <f t="shared" si="12"/>
        <v>100000</v>
      </c>
      <c r="C57" s="22">
        <v>0</v>
      </c>
      <c r="D57" s="56">
        <f t="shared" ca="1" si="13"/>
        <v>100000</v>
      </c>
      <c r="E57" s="56">
        <f t="shared" si="1"/>
        <v>0</v>
      </c>
      <c r="F57" s="60">
        <f t="shared" ca="1" si="2"/>
        <v>0</v>
      </c>
      <c r="G57" s="56">
        <f t="shared" ca="1" si="10"/>
        <v>2990</v>
      </c>
      <c r="H57" s="56">
        <f t="shared" ca="1" si="11"/>
        <v>4610</v>
      </c>
      <c r="I57" s="56">
        <v>0</v>
      </c>
      <c r="J57" s="56">
        <f t="shared" ca="1" si="3"/>
        <v>1517.1822271842209</v>
      </c>
      <c r="K57" s="56">
        <f t="shared" ca="1" si="9"/>
        <v>9117.1822271842211</v>
      </c>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c r="CC57" s="58"/>
      <c r="CD57" s="58"/>
      <c r="CE57" s="58"/>
      <c r="CF57" s="58"/>
      <c r="CG57" s="58"/>
      <c r="CH57" s="58"/>
      <c r="CI57" s="58"/>
      <c r="CJ57" s="58"/>
      <c r="CK57" s="58"/>
      <c r="CL57" s="58"/>
      <c r="CM57" s="58"/>
      <c r="CN57" s="58"/>
      <c r="CO57" s="58"/>
      <c r="CP57" s="58"/>
      <c r="CQ57" s="58"/>
      <c r="CR57" s="58"/>
      <c r="CS57" s="58"/>
      <c r="CT57" s="58"/>
      <c r="CU57" s="58"/>
      <c r="CV57" s="58"/>
      <c r="CW57" s="58"/>
      <c r="CX57" s="58"/>
      <c r="CY57" s="58"/>
      <c r="CZ57" s="58"/>
      <c r="DA57" s="58"/>
      <c r="DB57" s="58"/>
      <c r="DC57" s="58"/>
      <c r="DD57" s="58"/>
      <c r="DE57" s="58"/>
      <c r="DF57" s="58"/>
      <c r="DG57" s="58"/>
      <c r="DH57" s="58"/>
      <c r="DI57" s="58"/>
      <c r="DJ57" s="58"/>
      <c r="DK57" s="58"/>
      <c r="DL57" s="58"/>
      <c r="DM57" s="58"/>
      <c r="DN57" s="58"/>
      <c r="DO57" s="58"/>
      <c r="DP57" s="58"/>
      <c r="DQ57" s="58"/>
      <c r="DR57" s="58"/>
      <c r="DS57" s="58"/>
      <c r="DT57" s="58"/>
      <c r="DU57" s="58"/>
      <c r="DV57" s="58"/>
      <c r="DW57" s="58"/>
      <c r="DX57" s="58"/>
      <c r="DY57" s="58"/>
      <c r="DZ57" s="58"/>
      <c r="EA57" s="58"/>
      <c r="EB57" s="58"/>
      <c r="EC57" s="58"/>
      <c r="ED57" s="58"/>
      <c r="EE57" s="58"/>
      <c r="EF57" s="58"/>
      <c r="EG57" s="58"/>
      <c r="EH57" s="58"/>
      <c r="EI57" s="58"/>
      <c r="EJ57" s="58"/>
      <c r="EK57" s="58"/>
      <c r="EL57" s="58"/>
      <c r="EM57" s="58"/>
      <c r="EN57" s="58"/>
      <c r="EO57" s="58"/>
      <c r="EP57" s="58"/>
      <c r="EQ57" s="58"/>
      <c r="ER57" s="58"/>
      <c r="ES57" s="58"/>
      <c r="ET57" s="58"/>
      <c r="EU57" s="58"/>
      <c r="EV57" s="58"/>
      <c r="EW57" s="58"/>
      <c r="EX57" s="58"/>
      <c r="EY57" s="58"/>
      <c r="EZ57" s="58"/>
      <c r="FA57" s="58"/>
      <c r="FB57" s="58"/>
      <c r="FC57" s="58"/>
      <c r="FD57" s="58"/>
      <c r="FE57" s="58"/>
      <c r="FF57" s="58"/>
      <c r="FG57" s="58"/>
      <c r="FH57" s="58"/>
      <c r="FI57" s="58"/>
      <c r="FJ57" s="58"/>
      <c r="FK57" s="58"/>
      <c r="FL57" s="58"/>
      <c r="FM57" s="58"/>
      <c r="FN57" s="58"/>
      <c r="FO57" s="58"/>
      <c r="FP57" s="58"/>
      <c r="FQ57" s="58"/>
      <c r="FR57" s="58"/>
      <c r="FS57" s="58"/>
      <c r="FT57" s="58"/>
      <c r="FU57" s="58"/>
      <c r="FV57" s="58"/>
      <c r="FW57" s="58"/>
      <c r="FX57" s="58"/>
      <c r="FY57" s="58"/>
      <c r="FZ57" s="58"/>
      <c r="GA57" s="58"/>
      <c r="GB57" s="58"/>
      <c r="GC57" s="58"/>
      <c r="GD57" s="58"/>
      <c r="GE57" s="58"/>
      <c r="GF57" s="58"/>
      <c r="GG57" s="58"/>
      <c r="GH57" s="58"/>
      <c r="GI57" s="58"/>
      <c r="GJ57" s="58"/>
      <c r="GK57" s="58"/>
      <c r="GL57" s="58"/>
      <c r="GM57" s="58"/>
      <c r="GN57" s="58"/>
      <c r="GO57" s="58"/>
      <c r="GP57" s="58"/>
      <c r="GQ57" s="58"/>
      <c r="GR57" s="58"/>
    </row>
    <row r="58" spans="1:200" x14ac:dyDescent="0.25">
      <c r="A58" s="22">
        <f t="shared" si="4"/>
        <v>44</v>
      </c>
      <c r="B58" s="24">
        <f t="shared" si="12"/>
        <v>100000</v>
      </c>
      <c r="C58" s="74">
        <v>0</v>
      </c>
      <c r="D58" s="56">
        <f t="shared" ca="1" si="13"/>
        <v>100000</v>
      </c>
      <c r="E58" s="56">
        <f t="shared" si="1"/>
        <v>0</v>
      </c>
      <c r="F58" s="60">
        <f t="shared" ca="1" si="2"/>
        <v>0</v>
      </c>
      <c r="G58" s="56">
        <f t="shared" ca="1" si="10"/>
        <v>2990</v>
      </c>
      <c r="H58" s="56">
        <f t="shared" ca="1" si="11"/>
        <v>4610</v>
      </c>
      <c r="I58" s="56">
        <v>0</v>
      </c>
      <c r="J58" s="56">
        <f t="shared" ca="1" si="3"/>
        <v>1517.1822271842209</v>
      </c>
      <c r="K58" s="56">
        <f t="shared" ca="1" si="9"/>
        <v>9117.1822271842211</v>
      </c>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c r="CC58" s="58"/>
      <c r="CD58" s="58"/>
      <c r="CE58" s="58"/>
      <c r="CF58" s="58"/>
      <c r="CG58" s="58"/>
      <c r="CH58" s="58"/>
      <c r="CI58" s="58"/>
      <c r="CJ58" s="58"/>
      <c r="CK58" s="58"/>
      <c r="CL58" s="58"/>
      <c r="CM58" s="58"/>
      <c r="CN58" s="58"/>
      <c r="CO58" s="58"/>
      <c r="CP58" s="58"/>
      <c r="CQ58" s="58"/>
      <c r="CR58" s="58"/>
      <c r="CS58" s="58"/>
      <c r="CT58" s="58"/>
      <c r="CU58" s="58"/>
      <c r="CV58" s="58"/>
      <c r="CW58" s="58"/>
      <c r="CX58" s="58"/>
      <c r="CY58" s="58"/>
      <c r="CZ58" s="58"/>
      <c r="DA58" s="58"/>
      <c r="DB58" s="58"/>
      <c r="DC58" s="58"/>
      <c r="DD58" s="58"/>
      <c r="DE58" s="58"/>
      <c r="DF58" s="58"/>
      <c r="DG58" s="58"/>
      <c r="DH58" s="58"/>
      <c r="DI58" s="58"/>
      <c r="DJ58" s="58"/>
      <c r="DK58" s="58"/>
      <c r="DL58" s="58"/>
      <c r="DM58" s="58"/>
      <c r="DN58" s="58"/>
      <c r="DO58" s="58"/>
      <c r="DP58" s="58"/>
      <c r="DQ58" s="58"/>
      <c r="DR58" s="58"/>
      <c r="DS58" s="58"/>
      <c r="DT58" s="58"/>
      <c r="DU58" s="58"/>
      <c r="DV58" s="58"/>
      <c r="DW58" s="58"/>
      <c r="DX58" s="58"/>
      <c r="DY58" s="58"/>
      <c r="DZ58" s="58"/>
      <c r="EA58" s="58"/>
      <c r="EB58" s="58"/>
      <c r="EC58" s="58"/>
      <c r="ED58" s="58"/>
      <c r="EE58" s="58"/>
      <c r="EF58" s="58"/>
      <c r="EG58" s="58"/>
      <c r="EH58" s="58"/>
      <c r="EI58" s="58"/>
      <c r="EJ58" s="58"/>
      <c r="EK58" s="58"/>
      <c r="EL58" s="58"/>
      <c r="EM58" s="58"/>
      <c r="EN58" s="58"/>
      <c r="EO58" s="58"/>
      <c r="EP58" s="58"/>
      <c r="EQ58" s="58"/>
      <c r="ER58" s="58"/>
      <c r="ES58" s="58"/>
      <c r="ET58" s="58"/>
      <c r="EU58" s="58"/>
      <c r="EV58" s="58"/>
      <c r="EW58" s="58"/>
      <c r="EX58" s="58"/>
      <c r="EY58" s="58"/>
      <c r="EZ58" s="58"/>
      <c r="FA58" s="58"/>
      <c r="FB58" s="58"/>
      <c r="FC58" s="58"/>
      <c r="FD58" s="58"/>
      <c r="FE58" s="58"/>
      <c r="FF58" s="58"/>
      <c r="FG58" s="58"/>
      <c r="FH58" s="58"/>
      <c r="FI58" s="58"/>
      <c r="FJ58" s="58"/>
      <c r="FK58" s="58"/>
      <c r="FL58" s="58"/>
      <c r="FM58" s="58"/>
      <c r="FN58" s="58"/>
      <c r="FO58" s="58"/>
      <c r="FP58" s="58"/>
      <c r="FQ58" s="58"/>
      <c r="FR58" s="58"/>
      <c r="FS58" s="58"/>
      <c r="FT58" s="58"/>
      <c r="FU58" s="58"/>
      <c r="FV58" s="58"/>
      <c r="FW58" s="58"/>
      <c r="FX58" s="58"/>
      <c r="FY58" s="58"/>
      <c r="FZ58" s="58"/>
      <c r="GA58" s="58"/>
      <c r="GB58" s="58"/>
      <c r="GC58" s="58"/>
      <c r="GD58" s="58"/>
      <c r="GE58" s="58"/>
      <c r="GF58" s="58"/>
      <c r="GG58" s="58"/>
      <c r="GH58" s="58"/>
      <c r="GI58" s="58"/>
      <c r="GJ58" s="58"/>
      <c r="GK58" s="58"/>
      <c r="GL58" s="58"/>
      <c r="GM58" s="58"/>
      <c r="GN58" s="58"/>
      <c r="GO58" s="58"/>
      <c r="GP58" s="58"/>
      <c r="GQ58" s="58"/>
      <c r="GR58" s="58"/>
    </row>
    <row r="59" spans="1:200" x14ac:dyDescent="0.25">
      <c r="A59" s="74">
        <f t="shared" si="4"/>
        <v>45</v>
      </c>
      <c r="B59" s="24">
        <f t="shared" ref="B59:B63" si="14">B58-I58</f>
        <v>100000</v>
      </c>
      <c r="C59" s="74">
        <v>0</v>
      </c>
      <c r="D59" s="56">
        <f t="shared" ref="D59:D63" ca="1" si="15">D58-F58-I58</f>
        <v>100000</v>
      </c>
      <c r="E59" s="56">
        <f t="shared" ref="E59:E63" si="16">E$11*C59</f>
        <v>0</v>
      </c>
      <c r="F59" s="60">
        <f t="shared" ref="F59:F63" ca="1" si="17">$I$12*(E59-I59*E$11/E$10)</f>
        <v>0</v>
      </c>
      <c r="G59" s="56">
        <f t="shared" ca="1" si="10"/>
        <v>2990</v>
      </c>
      <c r="H59" s="56">
        <f t="shared" ca="1" si="11"/>
        <v>4610</v>
      </c>
      <c r="I59" s="56">
        <v>0</v>
      </c>
      <c r="J59" s="56">
        <f t="shared" ref="J59:J63" ca="1" si="18">(I$11/(1-I$11))*(H59+I59-E59+F59)</f>
        <v>1517.1822271842209</v>
      </c>
      <c r="K59" s="56">
        <f t="shared" ref="K59:K63" ca="1" si="19">F59+G59+H59+I59+J59</f>
        <v>9117.1822271842211</v>
      </c>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c r="CG59" s="58"/>
      <c r="CH59" s="58"/>
      <c r="CI59" s="58"/>
      <c r="CJ59" s="58"/>
      <c r="CK59" s="58"/>
      <c r="CL59" s="58"/>
      <c r="CM59" s="58"/>
      <c r="CN59" s="58"/>
      <c r="CO59" s="58"/>
      <c r="CP59" s="58"/>
      <c r="CQ59" s="58"/>
      <c r="CR59" s="58"/>
      <c r="CS59" s="58"/>
      <c r="CT59" s="58"/>
      <c r="CU59" s="58"/>
      <c r="CV59" s="58"/>
      <c r="CW59" s="58"/>
      <c r="CX59" s="58"/>
      <c r="CY59" s="58"/>
      <c r="CZ59" s="58"/>
      <c r="DA59" s="58"/>
      <c r="DB59" s="58"/>
      <c r="DC59" s="58"/>
      <c r="DD59" s="58"/>
      <c r="DE59" s="58"/>
      <c r="DF59" s="58"/>
      <c r="DG59" s="58"/>
      <c r="DH59" s="58"/>
      <c r="DI59" s="58"/>
      <c r="DJ59" s="58"/>
      <c r="DK59" s="58"/>
      <c r="DL59" s="58"/>
      <c r="DM59" s="58"/>
      <c r="DN59" s="58"/>
      <c r="DO59" s="58"/>
      <c r="DP59" s="58"/>
      <c r="DQ59" s="58"/>
      <c r="DR59" s="58"/>
      <c r="DS59" s="58"/>
      <c r="DT59" s="58"/>
      <c r="DU59" s="58"/>
      <c r="DV59" s="58"/>
      <c r="DW59" s="58"/>
      <c r="DX59" s="58"/>
      <c r="DY59" s="58"/>
      <c r="DZ59" s="58"/>
      <c r="EA59" s="58"/>
      <c r="EB59" s="58"/>
      <c r="EC59" s="58"/>
      <c r="ED59" s="58"/>
      <c r="EE59" s="58"/>
      <c r="EF59" s="58"/>
      <c r="EG59" s="58"/>
      <c r="EH59" s="58"/>
      <c r="EI59" s="58"/>
      <c r="EJ59" s="58"/>
      <c r="EK59" s="58"/>
      <c r="EL59" s="58"/>
      <c r="EM59" s="58"/>
      <c r="EN59" s="58"/>
      <c r="EO59" s="58"/>
      <c r="EP59" s="58"/>
      <c r="EQ59" s="58"/>
      <c r="ER59" s="58"/>
      <c r="ES59" s="58"/>
      <c r="ET59" s="58"/>
      <c r="EU59" s="58"/>
      <c r="EV59" s="58"/>
      <c r="EW59" s="58"/>
      <c r="EX59" s="58"/>
      <c r="EY59" s="58"/>
      <c r="EZ59" s="58"/>
      <c r="FA59" s="58"/>
      <c r="FB59" s="58"/>
      <c r="FC59" s="58"/>
      <c r="FD59" s="58"/>
      <c r="FE59" s="58"/>
      <c r="FF59" s="58"/>
      <c r="FG59" s="58"/>
      <c r="FH59" s="58"/>
      <c r="FI59" s="58"/>
      <c r="FJ59" s="58"/>
      <c r="FK59" s="58"/>
      <c r="FL59" s="58"/>
      <c r="FM59" s="58"/>
      <c r="FN59" s="58"/>
      <c r="FO59" s="58"/>
      <c r="FP59" s="58"/>
      <c r="FQ59" s="58"/>
      <c r="FR59" s="58"/>
      <c r="FS59" s="58"/>
      <c r="FT59" s="58"/>
      <c r="FU59" s="58"/>
      <c r="FV59" s="58"/>
      <c r="FW59" s="58"/>
      <c r="FX59" s="58"/>
      <c r="FY59" s="58"/>
      <c r="FZ59" s="58"/>
      <c r="GA59" s="58"/>
      <c r="GB59" s="58"/>
      <c r="GC59" s="58"/>
      <c r="GD59" s="58"/>
      <c r="GE59" s="58"/>
      <c r="GF59" s="58"/>
      <c r="GG59" s="58"/>
      <c r="GH59" s="58"/>
      <c r="GI59" s="58"/>
      <c r="GJ59" s="58"/>
      <c r="GK59" s="58"/>
      <c r="GL59" s="58"/>
      <c r="GM59" s="58"/>
      <c r="GN59" s="58"/>
      <c r="GO59" s="58"/>
      <c r="GP59" s="58"/>
      <c r="GQ59" s="58"/>
      <c r="GR59" s="58"/>
    </row>
    <row r="60" spans="1:200" x14ac:dyDescent="0.25">
      <c r="A60" s="74">
        <f t="shared" si="4"/>
        <v>46</v>
      </c>
      <c r="B60" s="24">
        <f t="shared" si="14"/>
        <v>100000</v>
      </c>
      <c r="C60" s="74">
        <v>0</v>
      </c>
      <c r="D60" s="56">
        <f t="shared" ca="1" si="15"/>
        <v>100000</v>
      </c>
      <c r="E60" s="56">
        <f t="shared" si="16"/>
        <v>0</v>
      </c>
      <c r="F60" s="60">
        <f t="shared" ca="1" si="17"/>
        <v>0</v>
      </c>
      <c r="G60" s="56">
        <f t="shared" ca="1" si="10"/>
        <v>2990</v>
      </c>
      <c r="H60" s="56">
        <f t="shared" ca="1" si="11"/>
        <v>4610</v>
      </c>
      <c r="I60" s="56">
        <v>0</v>
      </c>
      <c r="J60" s="56">
        <f t="shared" ca="1" si="18"/>
        <v>1517.1822271842209</v>
      </c>
      <c r="K60" s="56">
        <f t="shared" ca="1" si="19"/>
        <v>9117.1822271842211</v>
      </c>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c r="CG60" s="58"/>
      <c r="CH60" s="58"/>
      <c r="CI60" s="58"/>
      <c r="CJ60" s="58"/>
      <c r="CK60" s="58"/>
      <c r="CL60" s="58"/>
      <c r="CM60" s="58"/>
      <c r="CN60" s="58"/>
      <c r="CO60" s="58"/>
      <c r="CP60" s="58"/>
      <c r="CQ60" s="58"/>
      <c r="CR60" s="58"/>
      <c r="CS60" s="58"/>
      <c r="CT60" s="58"/>
      <c r="CU60" s="58"/>
      <c r="CV60" s="58"/>
      <c r="CW60" s="58"/>
      <c r="CX60" s="58"/>
      <c r="CY60" s="58"/>
      <c r="CZ60" s="58"/>
      <c r="DA60" s="58"/>
      <c r="DB60" s="58"/>
      <c r="DC60" s="58"/>
      <c r="DD60" s="58"/>
      <c r="DE60" s="58"/>
      <c r="DF60" s="58"/>
      <c r="DG60" s="58"/>
      <c r="DH60" s="58"/>
      <c r="DI60" s="58"/>
      <c r="DJ60" s="58"/>
      <c r="DK60" s="58"/>
      <c r="DL60" s="58"/>
      <c r="DM60" s="58"/>
      <c r="DN60" s="58"/>
      <c r="DO60" s="58"/>
      <c r="DP60" s="58"/>
      <c r="DQ60" s="58"/>
      <c r="DR60" s="58"/>
      <c r="DS60" s="58"/>
      <c r="DT60" s="58"/>
      <c r="DU60" s="58"/>
      <c r="DV60" s="58"/>
      <c r="DW60" s="58"/>
      <c r="DX60" s="58"/>
      <c r="DY60" s="58"/>
      <c r="DZ60" s="58"/>
      <c r="EA60" s="58"/>
      <c r="EB60" s="58"/>
      <c r="EC60" s="58"/>
      <c r="ED60" s="58"/>
      <c r="EE60" s="58"/>
      <c r="EF60" s="58"/>
      <c r="EG60" s="58"/>
      <c r="EH60" s="58"/>
      <c r="EI60" s="58"/>
      <c r="EJ60" s="58"/>
      <c r="EK60" s="58"/>
      <c r="EL60" s="58"/>
      <c r="EM60" s="58"/>
      <c r="EN60" s="58"/>
      <c r="EO60" s="58"/>
      <c r="EP60" s="58"/>
      <c r="EQ60" s="58"/>
      <c r="ER60" s="58"/>
      <c r="ES60" s="58"/>
      <c r="ET60" s="58"/>
      <c r="EU60" s="58"/>
      <c r="EV60" s="58"/>
      <c r="EW60" s="58"/>
      <c r="EX60" s="58"/>
      <c r="EY60" s="58"/>
      <c r="EZ60" s="58"/>
      <c r="FA60" s="58"/>
      <c r="FB60" s="58"/>
      <c r="FC60" s="58"/>
      <c r="FD60" s="58"/>
      <c r="FE60" s="58"/>
      <c r="FF60" s="58"/>
      <c r="FG60" s="58"/>
      <c r="FH60" s="58"/>
      <c r="FI60" s="58"/>
      <c r="FJ60" s="58"/>
      <c r="FK60" s="58"/>
      <c r="FL60" s="58"/>
      <c r="FM60" s="58"/>
      <c r="FN60" s="58"/>
      <c r="FO60" s="58"/>
      <c r="FP60" s="58"/>
      <c r="FQ60" s="58"/>
      <c r="FR60" s="58"/>
      <c r="FS60" s="58"/>
      <c r="FT60" s="58"/>
      <c r="FU60" s="58"/>
      <c r="FV60" s="58"/>
      <c r="FW60" s="58"/>
      <c r="FX60" s="58"/>
      <c r="FY60" s="58"/>
      <c r="FZ60" s="58"/>
      <c r="GA60" s="58"/>
      <c r="GB60" s="58"/>
      <c r="GC60" s="58"/>
      <c r="GD60" s="58"/>
      <c r="GE60" s="58"/>
      <c r="GF60" s="58"/>
      <c r="GG60" s="58"/>
      <c r="GH60" s="58"/>
      <c r="GI60" s="58"/>
      <c r="GJ60" s="58"/>
      <c r="GK60" s="58"/>
      <c r="GL60" s="58"/>
      <c r="GM60" s="58"/>
      <c r="GN60" s="58"/>
      <c r="GO60" s="58"/>
      <c r="GP60" s="58"/>
      <c r="GQ60" s="58"/>
      <c r="GR60" s="58"/>
    </row>
    <row r="61" spans="1:200" x14ac:dyDescent="0.25">
      <c r="A61" s="74">
        <f t="shared" si="4"/>
        <v>47</v>
      </c>
      <c r="B61" s="24">
        <f t="shared" si="14"/>
        <v>100000</v>
      </c>
      <c r="C61" s="74">
        <v>0</v>
      </c>
      <c r="D61" s="56">
        <f t="shared" ca="1" si="15"/>
        <v>100000</v>
      </c>
      <c r="E61" s="56">
        <f t="shared" si="16"/>
        <v>0</v>
      </c>
      <c r="F61" s="60">
        <f t="shared" ca="1" si="17"/>
        <v>0</v>
      </c>
      <c r="G61" s="56">
        <f t="shared" ca="1" si="10"/>
        <v>2990</v>
      </c>
      <c r="H61" s="56">
        <f t="shared" ca="1" si="11"/>
        <v>4610</v>
      </c>
      <c r="I61" s="56">
        <v>0</v>
      </c>
      <c r="J61" s="56">
        <f t="shared" ca="1" si="18"/>
        <v>1517.1822271842209</v>
      </c>
      <c r="K61" s="56">
        <f t="shared" ca="1" si="19"/>
        <v>9117.1822271842211</v>
      </c>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c r="CC61" s="58"/>
      <c r="CD61" s="58"/>
      <c r="CE61" s="58"/>
      <c r="CF61" s="58"/>
      <c r="CG61" s="58"/>
      <c r="CH61" s="58"/>
      <c r="CI61" s="58"/>
      <c r="CJ61" s="58"/>
      <c r="CK61" s="58"/>
      <c r="CL61" s="58"/>
      <c r="CM61" s="58"/>
      <c r="CN61" s="58"/>
      <c r="CO61" s="58"/>
      <c r="CP61" s="58"/>
      <c r="CQ61" s="58"/>
      <c r="CR61" s="58"/>
      <c r="CS61" s="58"/>
      <c r="CT61" s="58"/>
      <c r="CU61" s="58"/>
      <c r="CV61" s="58"/>
      <c r="CW61" s="58"/>
      <c r="CX61" s="58"/>
      <c r="CY61" s="58"/>
      <c r="CZ61" s="58"/>
      <c r="DA61" s="58"/>
      <c r="DB61" s="58"/>
      <c r="DC61" s="58"/>
      <c r="DD61" s="58"/>
      <c r="DE61" s="58"/>
      <c r="DF61" s="58"/>
      <c r="DG61" s="58"/>
      <c r="DH61" s="58"/>
      <c r="DI61" s="58"/>
      <c r="DJ61" s="58"/>
      <c r="DK61" s="58"/>
      <c r="DL61" s="58"/>
      <c r="DM61" s="58"/>
      <c r="DN61" s="58"/>
      <c r="DO61" s="58"/>
      <c r="DP61" s="58"/>
      <c r="DQ61" s="58"/>
      <c r="DR61" s="58"/>
      <c r="DS61" s="58"/>
      <c r="DT61" s="58"/>
      <c r="DU61" s="58"/>
      <c r="DV61" s="58"/>
      <c r="DW61" s="58"/>
      <c r="DX61" s="58"/>
      <c r="DY61" s="58"/>
      <c r="DZ61" s="58"/>
      <c r="EA61" s="58"/>
      <c r="EB61" s="58"/>
      <c r="EC61" s="58"/>
      <c r="ED61" s="58"/>
      <c r="EE61" s="58"/>
      <c r="EF61" s="58"/>
      <c r="EG61" s="58"/>
      <c r="EH61" s="58"/>
      <c r="EI61" s="58"/>
      <c r="EJ61" s="58"/>
      <c r="EK61" s="58"/>
      <c r="EL61" s="58"/>
      <c r="EM61" s="58"/>
      <c r="EN61" s="58"/>
      <c r="EO61" s="58"/>
      <c r="EP61" s="58"/>
      <c r="EQ61" s="58"/>
      <c r="ER61" s="58"/>
      <c r="ES61" s="58"/>
      <c r="ET61" s="58"/>
      <c r="EU61" s="58"/>
      <c r="EV61" s="58"/>
      <c r="EW61" s="58"/>
      <c r="EX61" s="58"/>
      <c r="EY61" s="58"/>
      <c r="EZ61" s="58"/>
      <c r="FA61" s="58"/>
      <c r="FB61" s="58"/>
      <c r="FC61" s="58"/>
      <c r="FD61" s="58"/>
      <c r="FE61" s="58"/>
      <c r="FF61" s="58"/>
      <c r="FG61" s="58"/>
      <c r="FH61" s="58"/>
      <c r="FI61" s="58"/>
      <c r="FJ61" s="58"/>
      <c r="FK61" s="58"/>
      <c r="FL61" s="58"/>
      <c r="FM61" s="58"/>
      <c r="FN61" s="58"/>
      <c r="FO61" s="58"/>
      <c r="FP61" s="58"/>
      <c r="FQ61" s="58"/>
      <c r="FR61" s="58"/>
      <c r="FS61" s="58"/>
      <c r="FT61" s="58"/>
      <c r="FU61" s="58"/>
      <c r="FV61" s="58"/>
      <c r="FW61" s="58"/>
      <c r="FX61" s="58"/>
      <c r="FY61" s="58"/>
      <c r="FZ61" s="58"/>
      <c r="GA61" s="58"/>
      <c r="GB61" s="58"/>
      <c r="GC61" s="58"/>
      <c r="GD61" s="58"/>
      <c r="GE61" s="58"/>
      <c r="GF61" s="58"/>
      <c r="GG61" s="58"/>
      <c r="GH61" s="58"/>
      <c r="GI61" s="58"/>
      <c r="GJ61" s="58"/>
      <c r="GK61" s="58"/>
      <c r="GL61" s="58"/>
      <c r="GM61" s="58"/>
      <c r="GN61" s="58"/>
      <c r="GO61" s="58"/>
      <c r="GP61" s="58"/>
      <c r="GQ61" s="58"/>
      <c r="GR61" s="58"/>
    </row>
    <row r="62" spans="1:200" x14ac:dyDescent="0.25">
      <c r="A62" s="74">
        <f t="shared" si="4"/>
        <v>48</v>
      </c>
      <c r="B62" s="24">
        <f t="shared" si="14"/>
        <v>100000</v>
      </c>
      <c r="C62" s="74">
        <v>0</v>
      </c>
      <c r="D62" s="56">
        <f t="shared" ca="1" si="15"/>
        <v>100000</v>
      </c>
      <c r="E62" s="56">
        <f t="shared" si="16"/>
        <v>0</v>
      </c>
      <c r="F62" s="60">
        <f t="shared" ca="1" si="17"/>
        <v>0</v>
      </c>
      <c r="G62" s="56">
        <f t="shared" ca="1" si="10"/>
        <v>2990</v>
      </c>
      <c r="H62" s="56">
        <f t="shared" ca="1" si="11"/>
        <v>4610</v>
      </c>
      <c r="I62" s="56">
        <v>0</v>
      </c>
      <c r="J62" s="56">
        <f t="shared" ca="1" si="18"/>
        <v>1517.1822271842209</v>
      </c>
      <c r="K62" s="56">
        <f t="shared" ca="1" si="19"/>
        <v>9117.1822271842211</v>
      </c>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B62" s="58"/>
      <c r="CC62" s="58"/>
      <c r="CD62" s="58"/>
      <c r="CE62" s="58"/>
      <c r="CF62" s="58"/>
      <c r="CG62" s="58"/>
      <c r="CH62" s="58"/>
      <c r="CI62" s="58"/>
      <c r="CJ62" s="58"/>
      <c r="CK62" s="58"/>
      <c r="CL62" s="58"/>
      <c r="CM62" s="58"/>
      <c r="CN62" s="58"/>
      <c r="CO62" s="58"/>
      <c r="CP62" s="58"/>
      <c r="CQ62" s="58"/>
      <c r="CR62" s="58"/>
      <c r="CS62" s="58"/>
      <c r="CT62" s="58"/>
      <c r="CU62" s="58"/>
      <c r="CV62" s="58"/>
      <c r="CW62" s="58"/>
      <c r="CX62" s="58"/>
      <c r="CY62" s="58"/>
      <c r="CZ62" s="58"/>
      <c r="DA62" s="58"/>
      <c r="DB62" s="58"/>
      <c r="DC62" s="58"/>
      <c r="DD62" s="58"/>
      <c r="DE62" s="58"/>
      <c r="DF62" s="58"/>
      <c r="DG62" s="58"/>
      <c r="DH62" s="58"/>
      <c r="DI62" s="58"/>
      <c r="DJ62" s="58"/>
      <c r="DK62" s="58"/>
      <c r="DL62" s="58"/>
      <c r="DM62" s="58"/>
      <c r="DN62" s="58"/>
      <c r="DO62" s="58"/>
      <c r="DP62" s="58"/>
      <c r="DQ62" s="58"/>
      <c r="DR62" s="58"/>
      <c r="DS62" s="58"/>
      <c r="DT62" s="58"/>
      <c r="DU62" s="58"/>
      <c r="DV62" s="58"/>
      <c r="DW62" s="58"/>
      <c r="DX62" s="58"/>
      <c r="DY62" s="58"/>
      <c r="DZ62" s="58"/>
      <c r="EA62" s="58"/>
      <c r="EB62" s="58"/>
      <c r="EC62" s="58"/>
      <c r="ED62" s="58"/>
      <c r="EE62" s="58"/>
      <c r="EF62" s="58"/>
      <c r="EG62" s="58"/>
      <c r="EH62" s="58"/>
      <c r="EI62" s="58"/>
      <c r="EJ62" s="58"/>
      <c r="EK62" s="58"/>
      <c r="EL62" s="58"/>
      <c r="EM62" s="58"/>
      <c r="EN62" s="58"/>
      <c r="EO62" s="58"/>
      <c r="EP62" s="58"/>
      <c r="EQ62" s="58"/>
      <c r="ER62" s="58"/>
      <c r="ES62" s="58"/>
      <c r="ET62" s="58"/>
      <c r="EU62" s="58"/>
      <c r="EV62" s="58"/>
      <c r="EW62" s="58"/>
      <c r="EX62" s="58"/>
      <c r="EY62" s="58"/>
      <c r="EZ62" s="58"/>
      <c r="FA62" s="58"/>
      <c r="FB62" s="58"/>
      <c r="FC62" s="58"/>
      <c r="FD62" s="58"/>
      <c r="FE62" s="58"/>
      <c r="FF62" s="58"/>
      <c r="FG62" s="58"/>
      <c r="FH62" s="58"/>
      <c r="FI62" s="58"/>
      <c r="FJ62" s="58"/>
      <c r="FK62" s="58"/>
      <c r="FL62" s="58"/>
      <c r="FM62" s="58"/>
      <c r="FN62" s="58"/>
      <c r="FO62" s="58"/>
      <c r="FP62" s="58"/>
      <c r="FQ62" s="58"/>
      <c r="FR62" s="58"/>
      <c r="FS62" s="58"/>
      <c r="FT62" s="58"/>
      <c r="FU62" s="58"/>
      <c r="FV62" s="58"/>
      <c r="FW62" s="58"/>
      <c r="FX62" s="58"/>
      <c r="FY62" s="58"/>
      <c r="FZ62" s="58"/>
      <c r="GA62" s="58"/>
      <c r="GB62" s="58"/>
      <c r="GC62" s="58"/>
      <c r="GD62" s="58"/>
      <c r="GE62" s="58"/>
      <c r="GF62" s="58"/>
      <c r="GG62" s="58"/>
      <c r="GH62" s="58"/>
      <c r="GI62" s="58"/>
      <c r="GJ62" s="58"/>
      <c r="GK62" s="58"/>
      <c r="GL62" s="58"/>
      <c r="GM62" s="58"/>
      <c r="GN62" s="58"/>
      <c r="GO62" s="58"/>
      <c r="GP62" s="58"/>
      <c r="GQ62" s="58"/>
      <c r="GR62" s="58"/>
    </row>
    <row r="63" spans="1:200" x14ac:dyDescent="0.25">
      <c r="A63" s="74">
        <f t="shared" si="4"/>
        <v>49</v>
      </c>
      <c r="B63" s="24">
        <f t="shared" si="14"/>
        <v>100000</v>
      </c>
      <c r="C63" s="74">
        <v>0</v>
      </c>
      <c r="D63" s="56">
        <f t="shared" ca="1" si="15"/>
        <v>100000</v>
      </c>
      <c r="E63" s="56">
        <f t="shared" si="16"/>
        <v>0</v>
      </c>
      <c r="F63" s="60">
        <f t="shared" ca="1" si="17"/>
        <v>0</v>
      </c>
      <c r="G63" s="56">
        <f t="shared" ca="1" si="10"/>
        <v>2990</v>
      </c>
      <c r="H63" s="56">
        <f t="shared" ca="1" si="11"/>
        <v>4610</v>
      </c>
      <c r="I63" s="56">
        <v>0</v>
      </c>
      <c r="J63" s="56">
        <f t="shared" ca="1" si="18"/>
        <v>1517.1822271842209</v>
      </c>
      <c r="K63" s="56">
        <f t="shared" ca="1" si="19"/>
        <v>9117.1822271842211</v>
      </c>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c r="BU63" s="58"/>
      <c r="BV63" s="58"/>
      <c r="BW63" s="58"/>
      <c r="BX63" s="58"/>
      <c r="BY63" s="58"/>
      <c r="BZ63" s="58"/>
      <c r="CA63" s="58"/>
      <c r="CB63" s="58"/>
      <c r="CC63" s="58"/>
      <c r="CD63" s="58"/>
      <c r="CE63" s="58"/>
      <c r="CF63" s="58"/>
      <c r="CG63" s="58"/>
      <c r="CH63" s="58"/>
      <c r="CI63" s="58"/>
      <c r="CJ63" s="58"/>
      <c r="CK63" s="58"/>
      <c r="CL63" s="58"/>
      <c r="CM63" s="58"/>
      <c r="CN63" s="58"/>
      <c r="CO63" s="58"/>
      <c r="CP63" s="58"/>
      <c r="CQ63" s="58"/>
      <c r="CR63" s="58"/>
      <c r="CS63" s="58"/>
      <c r="CT63" s="58"/>
      <c r="CU63" s="58"/>
      <c r="CV63" s="58"/>
      <c r="CW63" s="58"/>
      <c r="CX63" s="58"/>
      <c r="CY63" s="58"/>
      <c r="CZ63" s="58"/>
      <c r="DA63" s="58"/>
      <c r="DB63" s="58"/>
      <c r="DC63" s="58"/>
      <c r="DD63" s="58"/>
      <c r="DE63" s="58"/>
      <c r="DF63" s="58"/>
      <c r="DG63" s="58"/>
      <c r="DH63" s="58"/>
      <c r="DI63" s="58"/>
      <c r="DJ63" s="58"/>
      <c r="DK63" s="58"/>
      <c r="DL63" s="58"/>
      <c r="DM63" s="58"/>
      <c r="DN63" s="58"/>
      <c r="DO63" s="58"/>
      <c r="DP63" s="58"/>
      <c r="DQ63" s="58"/>
      <c r="DR63" s="58"/>
      <c r="DS63" s="58"/>
      <c r="DT63" s="58"/>
      <c r="DU63" s="58"/>
      <c r="DV63" s="58"/>
      <c r="DW63" s="58"/>
      <c r="DX63" s="58"/>
      <c r="DY63" s="58"/>
      <c r="DZ63" s="58"/>
      <c r="EA63" s="58"/>
      <c r="EB63" s="58"/>
      <c r="EC63" s="58"/>
      <c r="ED63" s="58"/>
      <c r="EE63" s="58"/>
      <c r="EF63" s="58"/>
      <c r="EG63" s="58"/>
      <c r="EH63" s="58"/>
      <c r="EI63" s="58"/>
      <c r="EJ63" s="58"/>
      <c r="EK63" s="58"/>
      <c r="EL63" s="58"/>
      <c r="EM63" s="58"/>
      <c r="EN63" s="58"/>
      <c r="EO63" s="58"/>
      <c r="EP63" s="58"/>
      <c r="EQ63" s="58"/>
      <c r="ER63" s="58"/>
      <c r="ES63" s="58"/>
      <c r="ET63" s="58"/>
      <c r="EU63" s="58"/>
      <c r="EV63" s="58"/>
      <c r="EW63" s="58"/>
      <c r="EX63" s="58"/>
      <c r="EY63" s="58"/>
      <c r="EZ63" s="58"/>
      <c r="FA63" s="58"/>
      <c r="FB63" s="58"/>
      <c r="FC63" s="58"/>
      <c r="FD63" s="58"/>
      <c r="FE63" s="58"/>
      <c r="FF63" s="58"/>
      <c r="FG63" s="58"/>
      <c r="FH63" s="58"/>
      <c r="FI63" s="58"/>
      <c r="FJ63" s="58"/>
      <c r="FK63" s="58"/>
      <c r="FL63" s="58"/>
      <c r="FM63" s="58"/>
      <c r="FN63" s="58"/>
      <c r="FO63" s="58"/>
      <c r="FP63" s="58"/>
      <c r="FQ63" s="58"/>
      <c r="FR63" s="58"/>
      <c r="FS63" s="58"/>
      <c r="FT63" s="58"/>
      <c r="FU63" s="58"/>
      <c r="FV63" s="58"/>
      <c r="FW63" s="58"/>
      <c r="FX63" s="58"/>
      <c r="FY63" s="58"/>
      <c r="FZ63" s="58"/>
      <c r="GA63" s="58"/>
      <c r="GB63" s="58"/>
      <c r="GC63" s="58"/>
      <c r="GD63" s="58"/>
      <c r="GE63" s="58"/>
      <c r="GF63" s="58"/>
      <c r="GG63" s="58"/>
      <c r="GH63" s="58"/>
      <c r="GI63" s="58"/>
      <c r="GJ63" s="58"/>
      <c r="GK63" s="58"/>
      <c r="GL63" s="58"/>
      <c r="GM63" s="58"/>
      <c r="GN63" s="58"/>
      <c r="GO63" s="58"/>
      <c r="GP63" s="58"/>
      <c r="GQ63" s="58"/>
      <c r="GR63" s="58"/>
    </row>
    <row r="64" spans="1:200" x14ac:dyDescent="0.25">
      <c r="A64" s="74">
        <f t="shared" si="4"/>
        <v>50</v>
      </c>
      <c r="B64" s="24">
        <f t="shared" ref="B64" si="20">B63-I63</f>
        <v>100000</v>
      </c>
      <c r="C64" s="74">
        <v>0</v>
      </c>
      <c r="D64" s="56">
        <f t="shared" ref="D64" ca="1" si="21">D63-F63-I63</f>
        <v>100000</v>
      </c>
      <c r="E64" s="56">
        <f t="shared" ref="E64" si="22">E$11*C64</f>
        <v>0</v>
      </c>
      <c r="F64" s="60">
        <f t="shared" ref="F64" ca="1" si="23">$I$12*(E64-I64*E$11/E$10)</f>
        <v>0</v>
      </c>
      <c r="G64" s="56">
        <f t="shared" ca="1" si="10"/>
        <v>2990</v>
      </c>
      <c r="H64" s="56">
        <f t="shared" ca="1" si="11"/>
        <v>4610</v>
      </c>
      <c r="I64" s="56">
        <v>0</v>
      </c>
      <c r="J64" s="56">
        <f t="shared" ref="J64" ca="1" si="24">(I$11/(1-I$11))*(H64+I64-E64+F64)</f>
        <v>1517.1822271842209</v>
      </c>
      <c r="K64" s="56">
        <f t="shared" ref="K64" ca="1" si="25">F64+G64+H64+I64+J64</f>
        <v>9117.1822271842211</v>
      </c>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c r="BW64" s="58"/>
      <c r="BX64" s="58"/>
      <c r="BY64" s="58"/>
      <c r="BZ64" s="58"/>
      <c r="CA64" s="58"/>
      <c r="CB64" s="58"/>
      <c r="CC64" s="58"/>
      <c r="CD64" s="58"/>
      <c r="CE64" s="58"/>
      <c r="CF64" s="58"/>
      <c r="CG64" s="58"/>
      <c r="CH64" s="58"/>
      <c r="CI64" s="58"/>
      <c r="CJ64" s="58"/>
      <c r="CK64" s="58"/>
      <c r="CL64" s="58"/>
      <c r="CM64" s="58"/>
      <c r="CN64" s="58"/>
      <c r="CO64" s="58"/>
      <c r="CP64" s="58"/>
      <c r="CQ64" s="58"/>
      <c r="CR64" s="58"/>
      <c r="CS64" s="58"/>
      <c r="CT64" s="58"/>
      <c r="CU64" s="58"/>
      <c r="CV64" s="58"/>
      <c r="CW64" s="58"/>
      <c r="CX64" s="58"/>
      <c r="CY64" s="58"/>
      <c r="CZ64" s="58"/>
      <c r="DA64" s="58"/>
      <c r="DB64" s="58"/>
      <c r="DC64" s="58"/>
      <c r="DD64" s="58"/>
      <c r="DE64" s="58"/>
      <c r="DF64" s="58"/>
      <c r="DG64" s="58"/>
      <c r="DH64" s="58"/>
      <c r="DI64" s="58"/>
      <c r="DJ64" s="58"/>
      <c r="DK64" s="58"/>
      <c r="DL64" s="58"/>
      <c r="DM64" s="58"/>
      <c r="DN64" s="58"/>
      <c r="DO64" s="58"/>
      <c r="DP64" s="58"/>
      <c r="DQ64" s="58"/>
      <c r="DR64" s="58"/>
      <c r="DS64" s="58"/>
      <c r="DT64" s="58"/>
      <c r="DU64" s="58"/>
      <c r="DV64" s="58"/>
      <c r="DW64" s="58"/>
      <c r="DX64" s="58"/>
      <c r="DY64" s="58"/>
      <c r="DZ64" s="58"/>
      <c r="EA64" s="58"/>
      <c r="EB64" s="58"/>
      <c r="EC64" s="58"/>
      <c r="ED64" s="58"/>
      <c r="EE64" s="58"/>
      <c r="EF64" s="58"/>
      <c r="EG64" s="58"/>
      <c r="EH64" s="58"/>
      <c r="EI64" s="58"/>
      <c r="EJ64" s="58"/>
      <c r="EK64" s="58"/>
      <c r="EL64" s="58"/>
      <c r="EM64" s="58"/>
      <c r="EN64" s="58"/>
      <c r="EO64" s="58"/>
      <c r="EP64" s="58"/>
      <c r="EQ64" s="58"/>
      <c r="ER64" s="58"/>
      <c r="ES64" s="58"/>
      <c r="ET64" s="58"/>
      <c r="EU64" s="58"/>
      <c r="EV64" s="58"/>
      <c r="EW64" s="58"/>
      <c r="EX64" s="58"/>
      <c r="EY64" s="58"/>
      <c r="EZ64" s="58"/>
      <c r="FA64" s="58"/>
      <c r="FB64" s="58"/>
      <c r="FC64" s="58"/>
      <c r="FD64" s="58"/>
      <c r="FE64" s="58"/>
      <c r="FF64" s="58"/>
      <c r="FG64" s="58"/>
      <c r="FH64" s="58"/>
      <c r="FI64" s="58"/>
      <c r="FJ64" s="58"/>
      <c r="FK64" s="58"/>
      <c r="FL64" s="58"/>
      <c r="FM64" s="58"/>
      <c r="FN64" s="58"/>
      <c r="FO64" s="58"/>
      <c r="FP64" s="58"/>
      <c r="FQ64" s="58"/>
      <c r="FR64" s="58"/>
      <c r="FS64" s="58"/>
      <c r="FT64" s="58"/>
      <c r="FU64" s="58"/>
      <c r="FV64" s="58"/>
      <c r="FW64" s="58"/>
      <c r="FX64" s="58"/>
      <c r="FY64" s="58"/>
      <c r="FZ64" s="58"/>
      <c r="GA64" s="58"/>
      <c r="GB64" s="58"/>
      <c r="GC64" s="58"/>
      <c r="GD64" s="58"/>
      <c r="GE64" s="58"/>
      <c r="GF64" s="58"/>
      <c r="GG64" s="58"/>
      <c r="GH64" s="58"/>
      <c r="GI64" s="58"/>
      <c r="GJ64" s="58"/>
      <c r="GK64" s="58"/>
      <c r="GL64" s="58"/>
      <c r="GM64" s="58"/>
      <c r="GN64" s="58"/>
      <c r="GO64" s="58"/>
      <c r="GP64" s="58"/>
      <c r="GQ64" s="58"/>
      <c r="GR64" s="58"/>
    </row>
    <row r="65" spans="1:200" x14ac:dyDescent="0.25">
      <c r="A65" s="22" t="s">
        <v>14</v>
      </c>
      <c r="B65" s="24"/>
      <c r="C65" s="23" t="s">
        <v>14</v>
      </c>
      <c r="D65" s="56" t="s">
        <v>14</v>
      </c>
      <c r="E65" s="56" t="s">
        <v>14</v>
      </c>
      <c r="F65" s="56" t="s">
        <v>14</v>
      </c>
      <c r="G65" s="56" t="s">
        <v>14</v>
      </c>
      <c r="H65" s="56" t="s">
        <v>14</v>
      </c>
      <c r="I65" s="56" t="s">
        <v>14</v>
      </c>
      <c r="J65" s="56" t="s">
        <v>14</v>
      </c>
      <c r="K65" s="56" t="s">
        <v>14</v>
      </c>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c r="BU65" s="58"/>
      <c r="BV65" s="58"/>
      <c r="BW65" s="58"/>
      <c r="BX65" s="58"/>
      <c r="BY65" s="58"/>
      <c r="BZ65" s="58"/>
      <c r="CA65" s="58"/>
      <c r="CB65" s="58"/>
      <c r="CC65" s="58"/>
      <c r="CD65" s="58"/>
      <c r="CE65" s="58"/>
      <c r="CF65" s="58"/>
      <c r="CG65" s="58"/>
      <c r="CH65" s="58"/>
      <c r="CI65" s="58"/>
      <c r="CJ65" s="58"/>
      <c r="CK65" s="58"/>
      <c r="CL65" s="58"/>
      <c r="CM65" s="58"/>
      <c r="CN65" s="58"/>
      <c r="CO65" s="58"/>
      <c r="CP65" s="58"/>
      <c r="CQ65" s="58"/>
      <c r="CR65" s="58"/>
      <c r="CS65" s="58"/>
      <c r="CT65" s="58"/>
      <c r="CU65" s="58"/>
      <c r="CV65" s="58"/>
      <c r="CW65" s="58"/>
      <c r="CX65" s="58"/>
      <c r="CY65" s="58"/>
      <c r="CZ65" s="58"/>
      <c r="DA65" s="58"/>
      <c r="DB65" s="58"/>
      <c r="DC65" s="58"/>
      <c r="DD65" s="58"/>
      <c r="DE65" s="58"/>
      <c r="DF65" s="58"/>
      <c r="DG65" s="58"/>
      <c r="DH65" s="58"/>
      <c r="DI65" s="58"/>
      <c r="DJ65" s="58"/>
      <c r="DK65" s="58"/>
      <c r="DL65" s="58"/>
      <c r="DM65" s="58"/>
      <c r="DN65" s="58"/>
      <c r="DO65" s="58"/>
      <c r="DP65" s="58"/>
      <c r="DQ65" s="58"/>
      <c r="DR65" s="58"/>
      <c r="DS65" s="58"/>
      <c r="DT65" s="58"/>
      <c r="DU65" s="58"/>
      <c r="DV65" s="58"/>
      <c r="DW65" s="58"/>
      <c r="DX65" s="58"/>
      <c r="DY65" s="58"/>
      <c r="DZ65" s="58"/>
      <c r="EA65" s="58"/>
      <c r="EB65" s="58"/>
      <c r="EC65" s="58"/>
      <c r="ED65" s="58"/>
      <c r="EE65" s="58"/>
      <c r="EF65" s="58"/>
      <c r="EG65" s="58"/>
      <c r="EH65" s="58"/>
      <c r="EI65" s="58"/>
      <c r="EJ65" s="58"/>
      <c r="EK65" s="58"/>
      <c r="EL65" s="58"/>
      <c r="EM65" s="58"/>
      <c r="EN65" s="58"/>
      <c r="EO65" s="58"/>
      <c r="EP65" s="58"/>
      <c r="EQ65" s="58"/>
      <c r="ER65" s="58"/>
      <c r="ES65" s="58"/>
      <c r="ET65" s="58"/>
      <c r="EU65" s="58"/>
      <c r="EV65" s="58"/>
      <c r="EW65" s="58"/>
      <c r="EX65" s="58"/>
      <c r="EY65" s="58"/>
      <c r="EZ65" s="58"/>
      <c r="FA65" s="58"/>
      <c r="FB65" s="58"/>
      <c r="FC65" s="58"/>
      <c r="FD65" s="58"/>
      <c r="FE65" s="58"/>
      <c r="FF65" s="58"/>
      <c r="FG65" s="58"/>
      <c r="FH65" s="58"/>
      <c r="FI65" s="58"/>
      <c r="FJ65" s="58"/>
      <c r="FK65" s="58"/>
      <c r="FL65" s="58"/>
      <c r="FM65" s="58"/>
      <c r="FN65" s="58"/>
      <c r="FO65" s="58"/>
      <c r="FP65" s="58"/>
      <c r="FQ65" s="58"/>
      <c r="FR65" s="58"/>
      <c r="FS65" s="58"/>
      <c r="FT65" s="58"/>
      <c r="FU65" s="58"/>
      <c r="FV65" s="58"/>
      <c r="FW65" s="58"/>
      <c r="FX65" s="58"/>
      <c r="FY65" s="58"/>
      <c r="FZ65" s="58"/>
      <c r="GA65" s="58"/>
      <c r="GB65" s="58"/>
      <c r="GC65" s="58"/>
      <c r="GD65" s="58"/>
      <c r="GE65" s="58"/>
      <c r="GF65" s="58"/>
      <c r="GG65" s="58"/>
      <c r="GH65" s="58"/>
      <c r="GI65" s="58"/>
      <c r="GJ65" s="58"/>
      <c r="GK65" s="58"/>
      <c r="GL65" s="58"/>
      <c r="GM65" s="58"/>
      <c r="GN65" s="58"/>
      <c r="GO65" s="58"/>
      <c r="GP65" s="58"/>
      <c r="GQ65" s="58"/>
      <c r="GR65" s="58"/>
    </row>
    <row r="66" spans="1:200" x14ac:dyDescent="0.25">
      <c r="A66" s="22" t="s">
        <v>13</v>
      </c>
      <c r="B66" s="24"/>
      <c r="C66" s="23">
        <f>SUM(C15:C64)</f>
        <v>0</v>
      </c>
      <c r="D66" s="56" t="s">
        <v>12</v>
      </c>
      <c r="E66" s="56">
        <f t="shared" ref="E66:K66" si="26">SUM(E15:E64)</f>
        <v>0</v>
      </c>
      <c r="F66" s="56">
        <f t="shared" ca="1" si="26"/>
        <v>0</v>
      </c>
      <c r="G66" s="56">
        <f t="shared" ca="1" si="26"/>
        <v>149500</v>
      </c>
      <c r="H66" s="56">
        <f t="shared" ca="1" si="26"/>
        <v>230500</v>
      </c>
      <c r="I66" s="56">
        <f t="shared" si="26"/>
        <v>0</v>
      </c>
      <c r="J66" s="56">
        <f t="shared" ca="1" si="26"/>
        <v>75859.11135921099</v>
      </c>
      <c r="K66" s="56">
        <f t="shared" ca="1" si="26"/>
        <v>455859.11135921133</v>
      </c>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8"/>
      <c r="BW66" s="58"/>
      <c r="BX66" s="58"/>
      <c r="BY66" s="58"/>
      <c r="BZ66" s="58"/>
      <c r="CA66" s="58"/>
      <c r="CB66" s="58"/>
      <c r="CC66" s="58"/>
      <c r="CD66" s="58"/>
      <c r="CE66" s="58"/>
      <c r="CF66" s="58"/>
      <c r="CG66" s="58"/>
      <c r="CH66" s="58"/>
      <c r="CI66" s="58"/>
      <c r="CJ66" s="58"/>
      <c r="CK66" s="58"/>
      <c r="CL66" s="58"/>
      <c r="CM66" s="58"/>
      <c r="CN66" s="58"/>
      <c r="CO66" s="58"/>
      <c r="CP66" s="58"/>
      <c r="CQ66" s="58"/>
      <c r="CR66" s="58"/>
      <c r="CS66" s="58"/>
      <c r="CT66" s="58"/>
      <c r="CU66" s="58"/>
      <c r="CV66" s="58"/>
      <c r="CW66" s="58"/>
      <c r="CX66" s="58"/>
      <c r="CY66" s="58"/>
      <c r="CZ66" s="58"/>
      <c r="DA66" s="58"/>
      <c r="DB66" s="58"/>
      <c r="DC66" s="58"/>
      <c r="DD66" s="58"/>
      <c r="DE66" s="58"/>
      <c r="DF66" s="58"/>
      <c r="DG66" s="58"/>
      <c r="DH66" s="58"/>
      <c r="DI66" s="58"/>
      <c r="DJ66" s="58"/>
      <c r="DK66" s="58"/>
      <c r="DL66" s="58"/>
      <c r="DM66" s="58"/>
      <c r="DN66" s="58"/>
      <c r="DO66" s="58"/>
      <c r="DP66" s="58"/>
      <c r="DQ66" s="58"/>
      <c r="DR66" s="58"/>
      <c r="DS66" s="58"/>
      <c r="DT66" s="58"/>
      <c r="DU66" s="58"/>
      <c r="DV66" s="58"/>
      <c r="DW66" s="58"/>
      <c r="DX66" s="58"/>
      <c r="DY66" s="58"/>
      <c r="DZ66" s="58"/>
      <c r="EA66" s="58"/>
      <c r="EB66" s="58"/>
      <c r="EC66" s="58"/>
      <c r="ED66" s="58"/>
      <c r="EE66" s="58"/>
      <c r="EF66" s="58"/>
      <c r="EG66" s="58"/>
      <c r="EH66" s="58"/>
      <c r="EI66" s="58"/>
      <c r="EJ66" s="58"/>
      <c r="EK66" s="58"/>
      <c r="EL66" s="58"/>
      <c r="EM66" s="58"/>
      <c r="EN66" s="58"/>
      <c r="EO66" s="58"/>
      <c r="EP66" s="58"/>
      <c r="EQ66" s="58"/>
      <c r="ER66" s="58"/>
      <c r="ES66" s="58"/>
      <c r="ET66" s="58"/>
      <c r="EU66" s="58"/>
      <c r="EV66" s="58"/>
      <c r="EW66" s="58"/>
      <c r="EX66" s="58"/>
      <c r="EY66" s="58"/>
      <c r="EZ66" s="58"/>
      <c r="FA66" s="58"/>
      <c r="FB66" s="58"/>
      <c r="FC66" s="58"/>
      <c r="FD66" s="58"/>
      <c r="FE66" s="58"/>
      <c r="FF66" s="58"/>
      <c r="FG66" s="58"/>
      <c r="FH66" s="58"/>
      <c r="FI66" s="58"/>
      <c r="FJ66" s="58"/>
      <c r="FK66" s="58"/>
      <c r="FL66" s="58"/>
      <c r="FM66" s="58"/>
      <c r="FN66" s="58"/>
      <c r="FO66" s="58"/>
      <c r="FP66" s="58"/>
      <c r="FQ66" s="58"/>
      <c r="FR66" s="58"/>
      <c r="FS66" s="58"/>
      <c r="FT66" s="58"/>
      <c r="FU66" s="58"/>
      <c r="FV66" s="58"/>
      <c r="FW66" s="58"/>
      <c r="FX66" s="58"/>
      <c r="FY66" s="58"/>
      <c r="FZ66" s="58"/>
      <c r="GA66" s="58"/>
      <c r="GB66" s="58"/>
      <c r="GC66" s="58"/>
      <c r="GD66" s="58"/>
      <c r="GE66" s="58"/>
      <c r="GF66" s="58"/>
      <c r="GG66" s="58"/>
      <c r="GH66" s="58"/>
      <c r="GI66" s="58"/>
      <c r="GJ66" s="58"/>
      <c r="GK66" s="58"/>
      <c r="GL66" s="58"/>
      <c r="GM66" s="58"/>
      <c r="GN66" s="58"/>
      <c r="GO66" s="58"/>
      <c r="GP66" s="58"/>
      <c r="GQ66" s="58"/>
      <c r="GR66" s="58"/>
    </row>
    <row r="67" spans="1:200" x14ac:dyDescent="0.25">
      <c r="B67" s="24"/>
      <c r="C67" s="23"/>
      <c r="D67" s="59"/>
      <c r="E67" s="59"/>
      <c r="F67" s="56"/>
      <c r="G67" s="56"/>
      <c r="H67" s="56"/>
      <c r="I67" s="56"/>
      <c r="J67" s="56"/>
      <c r="K67" s="56"/>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8"/>
      <c r="BZ67" s="58"/>
      <c r="CA67" s="58"/>
      <c r="CB67" s="58"/>
      <c r="CC67" s="58"/>
      <c r="CD67" s="58"/>
      <c r="CE67" s="58"/>
      <c r="CF67" s="58"/>
      <c r="CG67" s="58"/>
      <c r="CH67" s="58"/>
      <c r="CI67" s="58"/>
      <c r="CJ67" s="58"/>
      <c r="CK67" s="58"/>
      <c r="CL67" s="58"/>
      <c r="CM67" s="58"/>
      <c r="CN67" s="58"/>
      <c r="CO67" s="58"/>
      <c r="CP67" s="58"/>
      <c r="CQ67" s="58"/>
      <c r="CR67" s="58"/>
      <c r="CS67" s="58"/>
      <c r="CT67" s="58"/>
      <c r="CU67" s="58"/>
      <c r="CV67" s="58"/>
      <c r="CW67" s="58"/>
      <c r="CX67" s="58"/>
      <c r="CY67" s="58"/>
      <c r="CZ67" s="58"/>
      <c r="DA67" s="58"/>
      <c r="DB67" s="58"/>
      <c r="DC67" s="58"/>
      <c r="DD67" s="58"/>
      <c r="DE67" s="58"/>
      <c r="DF67" s="58"/>
      <c r="DG67" s="58"/>
      <c r="DH67" s="58"/>
      <c r="DI67" s="58"/>
      <c r="DJ67" s="58"/>
      <c r="DK67" s="58"/>
      <c r="DL67" s="58"/>
      <c r="DM67" s="58"/>
      <c r="DN67" s="58"/>
      <c r="DO67" s="58"/>
      <c r="DP67" s="58"/>
      <c r="DQ67" s="58"/>
      <c r="DR67" s="58"/>
      <c r="DS67" s="58"/>
      <c r="DT67" s="58"/>
      <c r="DU67" s="58"/>
      <c r="DV67" s="58"/>
      <c r="DW67" s="58"/>
      <c r="DX67" s="58"/>
      <c r="DY67" s="58"/>
      <c r="DZ67" s="58"/>
      <c r="EA67" s="58"/>
      <c r="EB67" s="58"/>
      <c r="EC67" s="58"/>
      <c r="ED67" s="58"/>
      <c r="EE67" s="58"/>
      <c r="EF67" s="58"/>
      <c r="EG67" s="58"/>
      <c r="EH67" s="58"/>
      <c r="EI67" s="58"/>
      <c r="EJ67" s="58"/>
      <c r="EK67" s="58"/>
      <c r="EL67" s="58"/>
      <c r="EM67" s="58"/>
      <c r="EN67" s="58"/>
      <c r="EO67" s="58"/>
      <c r="EP67" s="58"/>
      <c r="EQ67" s="58"/>
      <c r="ER67" s="58"/>
      <c r="ES67" s="58"/>
      <c r="ET67" s="58"/>
      <c r="EU67" s="58"/>
      <c r="EV67" s="58"/>
      <c r="EW67" s="58"/>
      <c r="EX67" s="58"/>
      <c r="EY67" s="58"/>
      <c r="EZ67" s="58"/>
      <c r="FA67" s="58"/>
      <c r="FB67" s="58"/>
      <c r="FC67" s="58"/>
      <c r="FD67" s="58"/>
      <c r="FE67" s="58"/>
      <c r="FF67" s="58"/>
      <c r="FG67" s="58"/>
      <c r="FH67" s="58"/>
      <c r="FI67" s="58"/>
      <c r="FJ67" s="58"/>
      <c r="FK67" s="58"/>
      <c r="FL67" s="58"/>
      <c r="FM67" s="58"/>
      <c r="FN67" s="58"/>
      <c r="FO67" s="58"/>
      <c r="FP67" s="58"/>
      <c r="FQ67" s="58"/>
      <c r="FR67" s="58"/>
      <c r="FS67" s="58"/>
      <c r="FT67" s="58"/>
      <c r="FU67" s="58"/>
      <c r="FV67" s="58"/>
      <c r="FW67" s="58"/>
      <c r="FX67" s="58"/>
      <c r="FY67" s="58"/>
      <c r="FZ67" s="58"/>
      <c r="GA67" s="58"/>
      <c r="GB67" s="58"/>
      <c r="GC67" s="58"/>
      <c r="GD67" s="58"/>
      <c r="GE67" s="58"/>
      <c r="GF67" s="58"/>
      <c r="GG67" s="58"/>
      <c r="GH67" s="58"/>
      <c r="GI67" s="58"/>
      <c r="GJ67" s="58"/>
      <c r="GK67" s="58"/>
      <c r="GL67" s="58"/>
      <c r="GM67" s="58"/>
      <c r="GN67" s="58"/>
      <c r="GO67" s="58"/>
      <c r="GP67" s="58"/>
      <c r="GQ67" s="58"/>
      <c r="GR67" s="58"/>
    </row>
    <row r="68" spans="1:200" x14ac:dyDescent="0.25">
      <c r="B68" s="24"/>
      <c r="C68" s="229" t="s">
        <v>11</v>
      </c>
      <c r="D68" s="229"/>
      <c r="E68" s="56">
        <f t="shared" ref="E68:K68" ca="1" si="27">NPV($L8,E15:E64)</f>
        <v>0</v>
      </c>
      <c r="F68" s="56">
        <f t="shared" ca="1" si="27"/>
        <v>0</v>
      </c>
      <c r="G68" s="56">
        <f t="shared" ca="1" si="27"/>
        <v>38332.285119793618</v>
      </c>
      <c r="H68" s="56">
        <f t="shared" ca="1" si="27"/>
        <v>59100.947960618287</v>
      </c>
      <c r="I68" s="56">
        <f t="shared" ca="1" si="27"/>
        <v>0</v>
      </c>
      <c r="J68" s="56">
        <f t="shared" ca="1" si="27"/>
        <v>19450.522311407727</v>
      </c>
      <c r="K68" s="56">
        <f t="shared" ca="1" si="27"/>
        <v>116883.75539181961</v>
      </c>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c r="BW68" s="58"/>
      <c r="BX68" s="58"/>
      <c r="BY68" s="58"/>
      <c r="BZ68" s="58"/>
      <c r="CA68" s="58"/>
      <c r="CB68" s="58"/>
      <c r="CC68" s="58"/>
      <c r="CD68" s="58"/>
      <c r="CE68" s="58"/>
      <c r="CF68" s="58"/>
      <c r="CG68" s="58"/>
      <c r="CH68" s="58"/>
      <c r="CI68" s="58"/>
      <c r="CJ68" s="58"/>
      <c r="CK68" s="58"/>
      <c r="CL68" s="58"/>
      <c r="CM68" s="58"/>
      <c r="CN68" s="58"/>
      <c r="CO68" s="58"/>
      <c r="CP68" s="58"/>
      <c r="CQ68" s="58"/>
      <c r="CR68" s="58"/>
      <c r="CS68" s="58"/>
      <c r="CT68" s="58"/>
      <c r="CU68" s="58"/>
      <c r="CV68" s="58"/>
      <c r="CW68" s="58"/>
      <c r="CX68" s="58"/>
      <c r="CY68" s="58"/>
      <c r="CZ68" s="58"/>
      <c r="DA68" s="58"/>
      <c r="DB68" s="58"/>
      <c r="DC68" s="58"/>
      <c r="DD68" s="58"/>
      <c r="DE68" s="58"/>
      <c r="DF68" s="58"/>
      <c r="DG68" s="58"/>
      <c r="DH68" s="58"/>
      <c r="DI68" s="58"/>
      <c r="DJ68" s="58"/>
      <c r="DK68" s="58"/>
      <c r="DL68" s="58"/>
      <c r="DM68" s="58"/>
      <c r="DN68" s="58"/>
      <c r="DO68" s="58"/>
      <c r="DP68" s="58"/>
      <c r="DQ68" s="58"/>
      <c r="DR68" s="58"/>
      <c r="DS68" s="58"/>
      <c r="DT68" s="58"/>
      <c r="DU68" s="58"/>
      <c r="DV68" s="58"/>
      <c r="DW68" s="58"/>
      <c r="DX68" s="58"/>
      <c r="DY68" s="58"/>
      <c r="DZ68" s="58"/>
      <c r="EA68" s="58"/>
      <c r="EB68" s="58"/>
      <c r="EC68" s="58"/>
      <c r="ED68" s="58"/>
      <c r="EE68" s="58"/>
      <c r="EF68" s="58"/>
      <c r="EG68" s="58"/>
      <c r="EH68" s="58"/>
      <c r="EI68" s="58"/>
      <c r="EJ68" s="58"/>
      <c r="EK68" s="58"/>
      <c r="EL68" s="58"/>
      <c r="EM68" s="58"/>
      <c r="EN68" s="58"/>
      <c r="EO68" s="58"/>
      <c r="EP68" s="58"/>
      <c r="EQ68" s="58"/>
      <c r="ER68" s="58"/>
      <c r="ES68" s="58"/>
      <c r="ET68" s="58"/>
      <c r="EU68" s="58"/>
      <c r="EV68" s="58"/>
      <c r="EW68" s="58"/>
      <c r="EX68" s="58"/>
      <c r="EY68" s="58"/>
      <c r="EZ68" s="58"/>
      <c r="FA68" s="58"/>
      <c r="FB68" s="58"/>
      <c r="FC68" s="58"/>
      <c r="FD68" s="58"/>
      <c r="FE68" s="58"/>
      <c r="FF68" s="58"/>
      <c r="FG68" s="58"/>
      <c r="FH68" s="58"/>
      <c r="FI68" s="58"/>
      <c r="FJ68" s="58"/>
      <c r="FK68" s="58"/>
      <c r="FL68" s="58"/>
      <c r="FM68" s="58"/>
      <c r="FN68" s="58"/>
      <c r="FO68" s="58"/>
      <c r="FP68" s="58"/>
      <c r="FQ68" s="58"/>
      <c r="FR68" s="58"/>
      <c r="FS68" s="58"/>
      <c r="FT68" s="58"/>
      <c r="FU68" s="58"/>
      <c r="FV68" s="58"/>
      <c r="FW68" s="58"/>
      <c r="FX68" s="58"/>
      <c r="FY68" s="58"/>
      <c r="FZ68" s="58"/>
      <c r="GA68" s="58"/>
      <c r="GB68" s="58"/>
      <c r="GC68" s="58"/>
      <c r="GD68" s="58"/>
      <c r="GE68" s="58"/>
      <c r="GF68" s="58"/>
      <c r="GG68" s="58"/>
      <c r="GH68" s="58"/>
      <c r="GI68" s="58"/>
      <c r="GJ68" s="58"/>
      <c r="GK68" s="58"/>
      <c r="GL68" s="58"/>
      <c r="GM68" s="58"/>
      <c r="GN68" s="58"/>
      <c r="GO68" s="58"/>
      <c r="GP68" s="58"/>
      <c r="GQ68" s="58"/>
      <c r="GR68" s="58"/>
    </row>
    <row r="69" spans="1:200" x14ac:dyDescent="0.25">
      <c r="B69" s="22"/>
      <c r="C69" s="22"/>
      <c r="D69" s="56"/>
      <c r="E69" s="56"/>
      <c r="F69" s="56"/>
      <c r="G69" s="56"/>
      <c r="H69" s="56"/>
      <c r="I69" s="56"/>
      <c r="J69" s="56"/>
      <c r="K69" s="56"/>
      <c r="L69" s="56"/>
      <c r="M69" s="56"/>
      <c r="N69" s="56"/>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8"/>
      <c r="DD69" s="58"/>
      <c r="DE69" s="58"/>
      <c r="DF69" s="58"/>
      <c r="DG69" s="58"/>
      <c r="DH69" s="58"/>
      <c r="DI69" s="58"/>
      <c r="DJ69" s="58"/>
      <c r="DK69" s="58"/>
      <c r="DL69" s="58"/>
      <c r="DM69" s="58"/>
      <c r="DN69" s="58"/>
      <c r="DO69" s="58"/>
      <c r="DP69" s="58"/>
      <c r="DQ69" s="58"/>
      <c r="DR69" s="58"/>
      <c r="DS69" s="58"/>
      <c r="DT69" s="58"/>
      <c r="DU69" s="58"/>
      <c r="DV69" s="58"/>
      <c r="DW69" s="58"/>
      <c r="DX69" s="58"/>
      <c r="DY69" s="58"/>
      <c r="DZ69" s="58"/>
      <c r="EA69" s="58"/>
      <c r="EB69" s="58"/>
      <c r="EC69" s="58"/>
      <c r="ED69" s="58"/>
      <c r="EE69" s="58"/>
      <c r="EF69" s="58"/>
      <c r="EG69" s="58"/>
      <c r="EH69" s="58"/>
      <c r="EI69" s="58"/>
      <c r="EJ69" s="58"/>
      <c r="EK69" s="58"/>
      <c r="EL69" s="58"/>
      <c r="EM69" s="58"/>
      <c r="EN69" s="58"/>
      <c r="EO69" s="58"/>
      <c r="EP69" s="58"/>
      <c r="EQ69" s="58"/>
      <c r="ER69" s="58"/>
      <c r="ES69" s="58"/>
      <c r="ET69" s="58"/>
      <c r="EU69" s="58"/>
      <c r="EV69" s="58"/>
      <c r="EW69" s="58"/>
      <c r="EX69" s="58"/>
      <c r="EY69" s="58"/>
      <c r="EZ69" s="58"/>
      <c r="FA69" s="58"/>
      <c r="FB69" s="58"/>
      <c r="FC69" s="58"/>
      <c r="FD69" s="58"/>
      <c r="FE69" s="58"/>
      <c r="FF69" s="58"/>
      <c r="FG69" s="58"/>
      <c r="FH69" s="58"/>
      <c r="FI69" s="58"/>
      <c r="FJ69" s="58"/>
      <c r="FK69" s="58"/>
      <c r="FL69" s="58"/>
      <c r="FM69" s="58"/>
      <c r="FN69" s="58"/>
      <c r="FO69" s="58"/>
      <c r="FP69" s="58"/>
      <c r="FQ69" s="58"/>
      <c r="FR69" s="58"/>
      <c r="FS69" s="58"/>
      <c r="FT69" s="58"/>
      <c r="FU69" s="58"/>
      <c r="FV69" s="58"/>
      <c r="FW69" s="58"/>
      <c r="FX69" s="58"/>
      <c r="FY69" s="58"/>
      <c r="FZ69" s="58"/>
      <c r="GA69" s="58"/>
      <c r="GB69" s="58"/>
      <c r="GC69" s="58"/>
      <c r="GD69" s="58"/>
      <c r="GE69" s="58"/>
      <c r="GF69" s="58"/>
      <c r="GG69" s="58"/>
      <c r="GH69" s="58"/>
      <c r="GI69" s="58"/>
      <c r="GJ69" s="58"/>
      <c r="GK69" s="58"/>
      <c r="GL69" s="58"/>
      <c r="GM69" s="58"/>
      <c r="GN69" s="58"/>
      <c r="GO69" s="58"/>
      <c r="GP69" s="58"/>
      <c r="GQ69" s="58"/>
      <c r="GR69" s="58"/>
    </row>
    <row r="70" spans="1:200" x14ac:dyDescent="0.25">
      <c r="B70" s="21"/>
      <c r="C70" s="23"/>
      <c r="D70" s="59"/>
      <c r="E70" s="59"/>
      <c r="F70" s="59"/>
      <c r="G70" s="59"/>
      <c r="H70" s="59"/>
      <c r="I70" s="59"/>
      <c r="J70" s="59"/>
      <c r="K70" s="59"/>
      <c r="L70" s="59"/>
      <c r="M70" s="59"/>
      <c r="N70" s="59"/>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c r="DQ70" s="58"/>
      <c r="DR70" s="58"/>
      <c r="DS70" s="58"/>
      <c r="DT70" s="58"/>
      <c r="DU70" s="58"/>
      <c r="DV70" s="58"/>
      <c r="DW70" s="58"/>
      <c r="DX70" s="58"/>
      <c r="DY70" s="58"/>
      <c r="DZ70" s="58"/>
      <c r="EA70" s="58"/>
      <c r="EB70" s="58"/>
      <c r="EC70" s="58"/>
      <c r="ED70" s="58"/>
      <c r="EE70" s="58"/>
      <c r="EF70" s="58"/>
      <c r="EG70" s="58"/>
      <c r="EH70" s="58"/>
      <c r="EI70" s="58"/>
      <c r="EJ70" s="58"/>
      <c r="EK70" s="58"/>
      <c r="EL70" s="58"/>
      <c r="EM70" s="58"/>
      <c r="EN70" s="58"/>
      <c r="EO70" s="58"/>
      <c r="EP70" s="58"/>
      <c r="EQ70" s="58"/>
      <c r="ER70" s="58"/>
      <c r="ES70" s="58"/>
      <c r="ET70" s="58"/>
      <c r="EU70" s="58"/>
      <c r="EV70" s="58"/>
      <c r="EW70" s="58"/>
      <c r="EX70" s="58"/>
      <c r="EY70" s="58"/>
      <c r="EZ70" s="58"/>
      <c r="FA70" s="58"/>
      <c r="FB70" s="58"/>
      <c r="FC70" s="58"/>
      <c r="FD70" s="58"/>
      <c r="FE70" s="58"/>
      <c r="FF70" s="58"/>
      <c r="FG70" s="58"/>
      <c r="FH70" s="58"/>
      <c r="FI70" s="58"/>
      <c r="FJ70" s="58"/>
      <c r="FK70" s="58"/>
      <c r="FL70" s="58"/>
      <c r="FM70" s="58"/>
      <c r="FN70" s="58"/>
      <c r="FO70" s="58"/>
      <c r="FP70" s="58"/>
      <c r="FQ70" s="58"/>
      <c r="FR70" s="58"/>
      <c r="FS70" s="58"/>
      <c r="FT70" s="58"/>
      <c r="FU70" s="58"/>
      <c r="FV70" s="58"/>
      <c r="FW70" s="58"/>
      <c r="FX70" s="58"/>
      <c r="FY70" s="58"/>
      <c r="FZ70" s="58"/>
      <c r="GA70" s="58"/>
      <c r="GB70" s="58"/>
      <c r="GC70" s="58"/>
      <c r="GD70" s="58"/>
      <c r="GE70" s="58"/>
      <c r="GF70" s="58"/>
      <c r="GG70" s="58"/>
      <c r="GH70" s="58"/>
      <c r="GI70" s="58"/>
      <c r="GJ70" s="58"/>
      <c r="GK70" s="58"/>
      <c r="GL70" s="58"/>
      <c r="GM70" s="58"/>
      <c r="GN70" s="58"/>
      <c r="GO70" s="58"/>
      <c r="GP70" s="58"/>
      <c r="GQ70" s="58"/>
      <c r="GR70" s="58"/>
    </row>
    <row r="71" spans="1:200" x14ac:dyDescent="0.25">
      <c r="B71" s="21"/>
      <c r="C71" s="21"/>
      <c r="D71" s="59"/>
      <c r="E71" s="59"/>
      <c r="F71" s="59"/>
      <c r="G71" s="59"/>
      <c r="H71" s="59"/>
      <c r="I71" s="59"/>
      <c r="J71" s="59"/>
      <c r="K71" s="59"/>
      <c r="L71" s="59"/>
      <c r="M71" s="59"/>
      <c r="N71" s="59"/>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c r="CC71" s="58"/>
      <c r="CD71" s="58"/>
      <c r="CE71" s="58"/>
      <c r="CF71" s="58"/>
      <c r="CG71" s="58"/>
      <c r="CH71" s="58"/>
      <c r="CI71" s="58"/>
      <c r="CJ71" s="58"/>
      <c r="CK71" s="58"/>
      <c r="CL71" s="58"/>
      <c r="CM71" s="58"/>
      <c r="CN71" s="58"/>
      <c r="CO71" s="58"/>
      <c r="CP71" s="58"/>
      <c r="CQ71" s="58"/>
      <c r="CR71" s="58"/>
      <c r="CS71" s="58"/>
      <c r="CT71" s="58"/>
      <c r="CU71" s="58"/>
      <c r="CV71" s="58"/>
      <c r="CW71" s="58"/>
      <c r="CX71" s="58"/>
      <c r="CY71" s="58"/>
      <c r="CZ71" s="58"/>
      <c r="DA71" s="58"/>
      <c r="DB71" s="58"/>
      <c r="DC71" s="58"/>
      <c r="DD71" s="58"/>
      <c r="DE71" s="58"/>
      <c r="DF71" s="58"/>
      <c r="DG71" s="58"/>
      <c r="DH71" s="58"/>
      <c r="DI71" s="58"/>
      <c r="DJ71" s="58"/>
      <c r="DK71" s="58"/>
      <c r="DL71" s="58"/>
      <c r="DM71" s="58"/>
      <c r="DN71" s="58"/>
      <c r="DO71" s="58"/>
      <c r="DP71" s="58"/>
      <c r="DQ71" s="58"/>
      <c r="DR71" s="58"/>
      <c r="DS71" s="58"/>
      <c r="DT71" s="58"/>
      <c r="DU71" s="58"/>
      <c r="DV71" s="58"/>
      <c r="DW71" s="58"/>
      <c r="DX71" s="58"/>
      <c r="DY71" s="58"/>
      <c r="DZ71" s="58"/>
      <c r="EA71" s="58"/>
      <c r="EB71" s="58"/>
      <c r="EC71" s="58"/>
      <c r="ED71" s="58"/>
      <c r="EE71" s="58"/>
      <c r="EF71" s="58"/>
      <c r="EG71" s="58"/>
      <c r="EH71" s="58"/>
      <c r="EI71" s="58"/>
      <c r="EJ71" s="58"/>
      <c r="EK71" s="58"/>
      <c r="EL71" s="58"/>
      <c r="EM71" s="58"/>
      <c r="EN71" s="58"/>
      <c r="EO71" s="58"/>
      <c r="EP71" s="58"/>
      <c r="EQ71" s="58"/>
      <c r="ER71" s="58"/>
      <c r="ES71" s="58"/>
      <c r="ET71" s="58"/>
      <c r="EU71" s="58"/>
      <c r="EV71" s="58"/>
      <c r="EW71" s="58"/>
      <c r="EX71" s="58"/>
      <c r="EY71" s="58"/>
      <c r="EZ71" s="58"/>
      <c r="FA71" s="58"/>
      <c r="FB71" s="58"/>
      <c r="FC71" s="58"/>
      <c r="FD71" s="58"/>
      <c r="FE71" s="58"/>
      <c r="FF71" s="58"/>
      <c r="FG71" s="58"/>
      <c r="FH71" s="58"/>
      <c r="FI71" s="58"/>
      <c r="FJ71" s="58"/>
      <c r="FK71" s="58"/>
      <c r="FL71" s="58"/>
      <c r="FM71" s="58"/>
      <c r="FN71" s="58"/>
      <c r="FO71" s="58"/>
      <c r="FP71" s="58"/>
      <c r="FQ71" s="58"/>
      <c r="FR71" s="58"/>
      <c r="FS71" s="58"/>
      <c r="FT71" s="58"/>
      <c r="FU71" s="58"/>
      <c r="FV71" s="58"/>
      <c r="FW71" s="58"/>
      <c r="FX71" s="58"/>
      <c r="FY71" s="58"/>
      <c r="FZ71" s="58"/>
      <c r="GA71" s="58"/>
      <c r="GB71" s="58"/>
      <c r="GC71" s="58"/>
      <c r="GD71" s="58"/>
      <c r="GE71" s="58"/>
      <c r="GF71" s="58"/>
      <c r="GG71" s="58"/>
      <c r="GH71" s="58"/>
      <c r="GI71" s="58"/>
      <c r="GJ71" s="58"/>
      <c r="GK71" s="58"/>
      <c r="GL71" s="58"/>
      <c r="GM71" s="58"/>
      <c r="GN71" s="58"/>
      <c r="GO71" s="58"/>
      <c r="GP71" s="58"/>
      <c r="GQ71" s="58"/>
      <c r="GR71" s="58"/>
    </row>
    <row r="72" spans="1:200" x14ac:dyDescent="0.25">
      <c r="B72" s="21"/>
      <c r="C72" s="21"/>
      <c r="D72" s="59"/>
      <c r="E72" s="59"/>
      <c r="F72" s="59"/>
      <c r="G72" s="59"/>
      <c r="H72" s="59"/>
      <c r="I72" s="59"/>
      <c r="J72" s="59"/>
      <c r="K72" s="59"/>
      <c r="L72" s="59"/>
      <c r="M72" s="59"/>
      <c r="N72" s="59"/>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58"/>
      <c r="BS72" s="58"/>
      <c r="BT72" s="58"/>
      <c r="BU72" s="58"/>
      <c r="BV72" s="58"/>
      <c r="BW72" s="58"/>
      <c r="BX72" s="58"/>
      <c r="BY72" s="58"/>
      <c r="BZ72" s="58"/>
      <c r="CA72" s="58"/>
      <c r="CB72" s="58"/>
      <c r="CC72" s="58"/>
      <c r="CD72" s="58"/>
      <c r="CE72" s="58"/>
      <c r="CF72" s="58"/>
      <c r="CG72" s="58"/>
      <c r="CH72" s="58"/>
      <c r="CI72" s="58"/>
      <c r="CJ72" s="58"/>
      <c r="CK72" s="58"/>
      <c r="CL72" s="58"/>
      <c r="CM72" s="58"/>
      <c r="CN72" s="58"/>
      <c r="CO72" s="58"/>
      <c r="CP72" s="58"/>
      <c r="CQ72" s="58"/>
      <c r="CR72" s="58"/>
      <c r="CS72" s="58"/>
      <c r="CT72" s="58"/>
      <c r="CU72" s="58"/>
      <c r="CV72" s="58"/>
      <c r="CW72" s="58"/>
      <c r="CX72" s="58"/>
      <c r="CY72" s="58"/>
      <c r="CZ72" s="58"/>
      <c r="DA72" s="58"/>
      <c r="DB72" s="58"/>
      <c r="DC72" s="58"/>
      <c r="DD72" s="58"/>
      <c r="DE72" s="58"/>
      <c r="DF72" s="58"/>
      <c r="DG72" s="58"/>
      <c r="DH72" s="58"/>
      <c r="DI72" s="58"/>
      <c r="DJ72" s="58"/>
      <c r="DK72" s="58"/>
      <c r="DL72" s="58"/>
      <c r="DM72" s="58"/>
      <c r="DN72" s="58"/>
      <c r="DO72" s="58"/>
      <c r="DP72" s="58"/>
      <c r="DQ72" s="58"/>
      <c r="DR72" s="58"/>
      <c r="DS72" s="58"/>
      <c r="DT72" s="58"/>
      <c r="DU72" s="58"/>
      <c r="DV72" s="58"/>
      <c r="DW72" s="58"/>
      <c r="DX72" s="58"/>
      <c r="DY72" s="58"/>
      <c r="DZ72" s="58"/>
      <c r="EA72" s="58"/>
      <c r="EB72" s="58"/>
      <c r="EC72" s="58"/>
      <c r="ED72" s="58"/>
      <c r="EE72" s="58"/>
      <c r="EF72" s="58"/>
      <c r="EG72" s="58"/>
      <c r="EH72" s="58"/>
      <c r="EI72" s="58"/>
      <c r="EJ72" s="58"/>
      <c r="EK72" s="58"/>
      <c r="EL72" s="58"/>
      <c r="EM72" s="58"/>
      <c r="EN72" s="58"/>
      <c r="EO72" s="58"/>
      <c r="EP72" s="58"/>
      <c r="EQ72" s="58"/>
      <c r="ER72" s="58"/>
      <c r="ES72" s="58"/>
      <c r="ET72" s="58"/>
      <c r="EU72" s="58"/>
      <c r="EV72" s="58"/>
      <c r="EW72" s="58"/>
      <c r="EX72" s="58"/>
      <c r="EY72" s="58"/>
      <c r="EZ72" s="58"/>
      <c r="FA72" s="58"/>
      <c r="FB72" s="58"/>
      <c r="FC72" s="58"/>
      <c r="FD72" s="58"/>
      <c r="FE72" s="58"/>
      <c r="FF72" s="58"/>
      <c r="FG72" s="58"/>
      <c r="FH72" s="58"/>
      <c r="FI72" s="58"/>
      <c r="FJ72" s="58"/>
      <c r="FK72" s="58"/>
      <c r="FL72" s="58"/>
      <c r="FM72" s="58"/>
      <c r="FN72" s="58"/>
      <c r="FO72" s="58"/>
      <c r="FP72" s="58"/>
      <c r="FQ72" s="58"/>
      <c r="FR72" s="58"/>
      <c r="FS72" s="58"/>
      <c r="FT72" s="58"/>
      <c r="FU72" s="58"/>
      <c r="FV72" s="58"/>
      <c r="FW72" s="58"/>
      <c r="FX72" s="58"/>
      <c r="FY72" s="58"/>
      <c r="FZ72" s="58"/>
      <c r="GA72" s="58"/>
      <c r="GB72" s="58"/>
      <c r="GC72" s="58"/>
      <c r="GD72" s="58"/>
      <c r="GE72" s="58"/>
      <c r="GF72" s="58"/>
      <c r="GG72" s="58"/>
      <c r="GH72" s="58"/>
      <c r="GI72" s="58"/>
      <c r="GJ72" s="58"/>
      <c r="GK72" s="58"/>
      <c r="GL72" s="58"/>
      <c r="GM72" s="58"/>
      <c r="GN72" s="58"/>
      <c r="GO72" s="58"/>
      <c r="GP72" s="58"/>
      <c r="GQ72" s="58"/>
      <c r="GR72" s="58"/>
    </row>
    <row r="73" spans="1:200" x14ac:dyDescent="0.25">
      <c r="B73" s="22"/>
      <c r="C73" s="21"/>
      <c r="D73" s="59"/>
      <c r="E73" s="59"/>
      <c r="F73" s="59"/>
      <c r="G73" s="59"/>
      <c r="H73" s="59"/>
      <c r="I73" s="59"/>
      <c r="J73" s="59"/>
      <c r="K73" s="59"/>
      <c r="L73" s="59"/>
      <c r="M73" s="59"/>
      <c r="N73" s="59"/>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c r="DQ73" s="58"/>
      <c r="DR73" s="58"/>
      <c r="DS73" s="58"/>
      <c r="DT73" s="58"/>
      <c r="DU73" s="58"/>
      <c r="DV73" s="58"/>
      <c r="DW73" s="58"/>
      <c r="DX73" s="58"/>
      <c r="DY73" s="58"/>
      <c r="DZ73" s="58"/>
      <c r="EA73" s="58"/>
      <c r="EB73" s="58"/>
      <c r="EC73" s="58"/>
      <c r="ED73" s="58"/>
      <c r="EE73" s="58"/>
      <c r="EF73" s="58"/>
      <c r="EG73" s="58"/>
      <c r="EH73" s="58"/>
      <c r="EI73" s="58"/>
      <c r="EJ73" s="58"/>
      <c r="EK73" s="58"/>
      <c r="EL73" s="58"/>
      <c r="EM73" s="58"/>
      <c r="EN73" s="58"/>
      <c r="EO73" s="58"/>
      <c r="EP73" s="58"/>
      <c r="EQ73" s="58"/>
      <c r="ER73" s="58"/>
      <c r="ES73" s="58"/>
      <c r="ET73" s="58"/>
      <c r="EU73" s="58"/>
      <c r="EV73" s="58"/>
      <c r="EW73" s="58"/>
      <c r="EX73" s="58"/>
      <c r="EY73" s="58"/>
      <c r="EZ73" s="58"/>
      <c r="FA73" s="58"/>
      <c r="FB73" s="58"/>
      <c r="FC73" s="58"/>
      <c r="FD73" s="58"/>
      <c r="FE73" s="58"/>
      <c r="FF73" s="58"/>
      <c r="FG73" s="58"/>
      <c r="FH73" s="58"/>
      <c r="FI73" s="58"/>
      <c r="FJ73" s="58"/>
      <c r="FK73" s="58"/>
      <c r="FL73" s="58"/>
      <c r="FM73" s="58"/>
      <c r="FN73" s="58"/>
      <c r="FO73" s="58"/>
      <c r="FP73" s="58"/>
      <c r="FQ73" s="58"/>
      <c r="FR73" s="58"/>
      <c r="FS73" s="58"/>
      <c r="FT73" s="58"/>
      <c r="FU73" s="58"/>
      <c r="FV73" s="58"/>
      <c r="FW73" s="58"/>
      <c r="FX73" s="58"/>
      <c r="FY73" s="58"/>
      <c r="FZ73" s="58"/>
      <c r="GA73" s="58"/>
      <c r="GB73" s="58"/>
      <c r="GC73" s="58"/>
      <c r="GD73" s="58"/>
      <c r="GE73" s="58"/>
      <c r="GF73" s="58"/>
      <c r="GG73" s="58"/>
      <c r="GH73" s="58"/>
      <c r="GI73" s="58"/>
      <c r="GJ73" s="58"/>
      <c r="GK73" s="58"/>
      <c r="GL73" s="58"/>
      <c r="GM73" s="58"/>
      <c r="GN73" s="58"/>
      <c r="GO73" s="58"/>
      <c r="GP73" s="58"/>
      <c r="GQ73" s="58"/>
      <c r="GR73" s="58"/>
    </row>
    <row r="74" spans="1:200" x14ac:dyDescent="0.25">
      <c r="B74" s="21"/>
      <c r="C74" s="21"/>
      <c r="D74" s="59"/>
      <c r="E74" s="59"/>
      <c r="F74" s="59"/>
      <c r="G74" s="59"/>
      <c r="H74" s="59"/>
      <c r="I74" s="59"/>
      <c r="J74" s="59"/>
      <c r="K74" s="59"/>
      <c r="L74" s="59"/>
      <c r="M74" s="59"/>
      <c r="N74" s="59"/>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8"/>
      <c r="BS74" s="58"/>
      <c r="BT74" s="58"/>
      <c r="BU74" s="58"/>
      <c r="BV74" s="58"/>
      <c r="BW74" s="58"/>
      <c r="BX74" s="58"/>
      <c r="BY74" s="58"/>
      <c r="BZ74" s="58"/>
      <c r="CA74" s="58"/>
      <c r="CB74" s="58"/>
      <c r="CC74" s="58"/>
      <c r="CD74" s="58"/>
      <c r="CE74" s="58"/>
      <c r="CF74" s="58"/>
      <c r="CG74" s="58"/>
      <c r="CH74" s="58"/>
      <c r="CI74" s="58"/>
      <c r="CJ74" s="58"/>
      <c r="CK74" s="58"/>
      <c r="CL74" s="58"/>
      <c r="CM74" s="58"/>
      <c r="CN74" s="58"/>
      <c r="CO74" s="58"/>
      <c r="CP74" s="58"/>
      <c r="CQ74" s="58"/>
      <c r="CR74" s="58"/>
      <c r="CS74" s="58"/>
      <c r="CT74" s="58"/>
      <c r="CU74" s="58"/>
      <c r="CV74" s="58"/>
      <c r="CW74" s="58"/>
      <c r="CX74" s="58"/>
      <c r="CY74" s="58"/>
      <c r="CZ74" s="58"/>
      <c r="DA74" s="58"/>
      <c r="DB74" s="58"/>
      <c r="DC74" s="58"/>
      <c r="DD74" s="58"/>
      <c r="DE74" s="58"/>
      <c r="DF74" s="58"/>
      <c r="DG74" s="58"/>
      <c r="DH74" s="58"/>
      <c r="DI74" s="58"/>
      <c r="DJ74" s="58"/>
      <c r="DK74" s="58"/>
      <c r="DL74" s="58"/>
      <c r="DM74" s="58"/>
      <c r="DN74" s="58"/>
      <c r="DO74" s="58"/>
      <c r="DP74" s="58"/>
      <c r="DQ74" s="58"/>
      <c r="DR74" s="58"/>
      <c r="DS74" s="58"/>
      <c r="DT74" s="58"/>
      <c r="DU74" s="58"/>
      <c r="DV74" s="58"/>
      <c r="DW74" s="58"/>
      <c r="DX74" s="58"/>
      <c r="DY74" s="58"/>
      <c r="DZ74" s="58"/>
      <c r="EA74" s="58"/>
      <c r="EB74" s="58"/>
      <c r="EC74" s="58"/>
      <c r="ED74" s="58"/>
      <c r="EE74" s="58"/>
      <c r="EF74" s="58"/>
      <c r="EG74" s="58"/>
      <c r="EH74" s="58"/>
      <c r="EI74" s="58"/>
      <c r="EJ74" s="58"/>
      <c r="EK74" s="58"/>
      <c r="EL74" s="58"/>
      <c r="EM74" s="58"/>
      <c r="EN74" s="58"/>
      <c r="EO74" s="58"/>
      <c r="EP74" s="58"/>
      <c r="EQ74" s="58"/>
      <c r="ER74" s="58"/>
      <c r="ES74" s="58"/>
      <c r="ET74" s="58"/>
      <c r="EU74" s="58"/>
      <c r="EV74" s="58"/>
      <c r="EW74" s="58"/>
      <c r="EX74" s="58"/>
      <c r="EY74" s="58"/>
      <c r="EZ74" s="58"/>
      <c r="FA74" s="58"/>
      <c r="FB74" s="58"/>
      <c r="FC74" s="58"/>
      <c r="FD74" s="58"/>
      <c r="FE74" s="58"/>
      <c r="FF74" s="58"/>
      <c r="FG74" s="58"/>
      <c r="FH74" s="58"/>
      <c r="FI74" s="58"/>
      <c r="FJ74" s="58"/>
      <c r="FK74" s="58"/>
      <c r="FL74" s="58"/>
      <c r="FM74" s="58"/>
      <c r="FN74" s="58"/>
      <c r="FO74" s="58"/>
      <c r="FP74" s="58"/>
      <c r="FQ74" s="58"/>
      <c r="FR74" s="58"/>
      <c r="FS74" s="58"/>
      <c r="FT74" s="58"/>
      <c r="FU74" s="58"/>
      <c r="FV74" s="58"/>
      <c r="FW74" s="58"/>
      <c r="FX74" s="58"/>
      <c r="FY74" s="58"/>
      <c r="FZ74" s="58"/>
      <c r="GA74" s="58"/>
      <c r="GB74" s="58"/>
      <c r="GC74" s="58"/>
      <c r="GD74" s="58"/>
      <c r="GE74" s="58"/>
      <c r="GF74" s="58"/>
      <c r="GG74" s="58"/>
      <c r="GH74" s="58"/>
      <c r="GI74" s="58"/>
      <c r="GJ74" s="58"/>
      <c r="GK74" s="58"/>
      <c r="GL74" s="58"/>
      <c r="GM74" s="58"/>
      <c r="GN74" s="58"/>
      <c r="GO74" s="58"/>
      <c r="GP74" s="58"/>
      <c r="GQ74" s="58"/>
      <c r="GR74" s="58"/>
    </row>
    <row r="75" spans="1:200" x14ac:dyDescent="0.25">
      <c r="B75" s="21"/>
      <c r="C75" s="21"/>
      <c r="D75" s="59"/>
      <c r="E75" s="59"/>
      <c r="F75" s="59"/>
      <c r="G75" s="59"/>
      <c r="H75" s="59"/>
      <c r="I75" s="59"/>
      <c r="J75" s="59"/>
      <c r="K75" s="59"/>
      <c r="L75" s="59"/>
      <c r="M75" s="59"/>
      <c r="N75" s="59"/>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c r="DQ75" s="58"/>
      <c r="DR75" s="58"/>
      <c r="DS75" s="58"/>
      <c r="DT75" s="58"/>
      <c r="DU75" s="58"/>
      <c r="DV75" s="58"/>
      <c r="DW75" s="58"/>
      <c r="DX75" s="58"/>
      <c r="DY75" s="58"/>
      <c r="DZ75" s="58"/>
      <c r="EA75" s="58"/>
      <c r="EB75" s="58"/>
      <c r="EC75" s="58"/>
      <c r="ED75" s="58"/>
      <c r="EE75" s="58"/>
      <c r="EF75" s="58"/>
      <c r="EG75" s="58"/>
      <c r="EH75" s="58"/>
      <c r="EI75" s="58"/>
      <c r="EJ75" s="58"/>
      <c r="EK75" s="58"/>
      <c r="EL75" s="58"/>
      <c r="EM75" s="58"/>
      <c r="EN75" s="58"/>
      <c r="EO75" s="58"/>
      <c r="EP75" s="58"/>
      <c r="EQ75" s="58"/>
      <c r="ER75" s="58"/>
      <c r="ES75" s="58"/>
      <c r="ET75" s="58"/>
      <c r="EU75" s="58"/>
      <c r="EV75" s="58"/>
      <c r="EW75" s="58"/>
      <c r="EX75" s="58"/>
      <c r="EY75" s="58"/>
      <c r="EZ75" s="58"/>
      <c r="FA75" s="58"/>
      <c r="FB75" s="58"/>
      <c r="FC75" s="58"/>
      <c r="FD75" s="58"/>
      <c r="FE75" s="58"/>
      <c r="FF75" s="58"/>
      <c r="FG75" s="58"/>
      <c r="FH75" s="58"/>
      <c r="FI75" s="58"/>
      <c r="FJ75" s="58"/>
      <c r="FK75" s="58"/>
      <c r="FL75" s="58"/>
      <c r="FM75" s="58"/>
      <c r="FN75" s="58"/>
      <c r="FO75" s="58"/>
      <c r="FP75" s="58"/>
      <c r="FQ75" s="58"/>
      <c r="FR75" s="58"/>
      <c r="FS75" s="58"/>
      <c r="FT75" s="58"/>
      <c r="FU75" s="58"/>
      <c r="FV75" s="58"/>
      <c r="FW75" s="58"/>
      <c r="FX75" s="58"/>
      <c r="FY75" s="58"/>
      <c r="FZ75" s="58"/>
      <c r="GA75" s="58"/>
      <c r="GB75" s="58"/>
      <c r="GC75" s="58"/>
      <c r="GD75" s="58"/>
      <c r="GE75" s="58"/>
      <c r="GF75" s="58"/>
      <c r="GG75" s="58"/>
      <c r="GH75" s="58"/>
      <c r="GI75" s="58"/>
      <c r="GJ75" s="58"/>
      <c r="GK75" s="58"/>
      <c r="GL75" s="58"/>
      <c r="GM75" s="58"/>
      <c r="GN75" s="58"/>
      <c r="GO75" s="58"/>
      <c r="GP75" s="58"/>
      <c r="GQ75" s="58"/>
      <c r="GR75" s="58"/>
    </row>
    <row r="76" spans="1:200" x14ac:dyDescent="0.25">
      <c r="B76" s="21"/>
      <c r="C76" s="21"/>
      <c r="D76" s="59"/>
      <c r="E76" s="59"/>
      <c r="F76" s="59"/>
      <c r="G76" s="59"/>
      <c r="H76" s="59"/>
      <c r="I76" s="59"/>
      <c r="J76" s="59"/>
      <c r="K76" s="59"/>
      <c r="L76" s="59"/>
      <c r="M76" s="59"/>
      <c r="N76" s="59"/>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c r="DQ76" s="58"/>
      <c r="DR76" s="58"/>
      <c r="DS76" s="58"/>
      <c r="DT76" s="58"/>
      <c r="DU76" s="58"/>
      <c r="DV76" s="58"/>
      <c r="DW76" s="58"/>
      <c r="DX76" s="58"/>
      <c r="DY76" s="58"/>
      <c r="DZ76" s="58"/>
      <c r="EA76" s="58"/>
      <c r="EB76" s="58"/>
      <c r="EC76" s="58"/>
      <c r="ED76" s="58"/>
      <c r="EE76" s="58"/>
      <c r="EF76" s="58"/>
      <c r="EG76" s="58"/>
      <c r="EH76" s="58"/>
      <c r="EI76" s="58"/>
      <c r="EJ76" s="58"/>
      <c r="EK76" s="58"/>
      <c r="EL76" s="58"/>
      <c r="EM76" s="58"/>
      <c r="EN76" s="58"/>
      <c r="EO76" s="58"/>
      <c r="EP76" s="58"/>
      <c r="EQ76" s="58"/>
      <c r="ER76" s="58"/>
      <c r="ES76" s="58"/>
      <c r="ET76" s="58"/>
      <c r="EU76" s="58"/>
      <c r="EV76" s="58"/>
      <c r="EW76" s="58"/>
      <c r="EX76" s="58"/>
      <c r="EY76" s="58"/>
      <c r="EZ76" s="58"/>
      <c r="FA76" s="58"/>
      <c r="FB76" s="58"/>
      <c r="FC76" s="58"/>
      <c r="FD76" s="58"/>
      <c r="FE76" s="58"/>
      <c r="FF76" s="58"/>
      <c r="FG76" s="58"/>
      <c r="FH76" s="58"/>
      <c r="FI76" s="58"/>
      <c r="FJ76" s="58"/>
      <c r="FK76" s="58"/>
      <c r="FL76" s="58"/>
      <c r="FM76" s="58"/>
      <c r="FN76" s="58"/>
      <c r="FO76" s="58"/>
      <c r="FP76" s="58"/>
      <c r="FQ76" s="58"/>
      <c r="FR76" s="58"/>
      <c r="FS76" s="58"/>
      <c r="FT76" s="58"/>
      <c r="FU76" s="58"/>
      <c r="FV76" s="58"/>
      <c r="FW76" s="58"/>
      <c r="FX76" s="58"/>
      <c r="FY76" s="58"/>
      <c r="FZ76" s="58"/>
      <c r="GA76" s="58"/>
      <c r="GB76" s="58"/>
      <c r="GC76" s="58"/>
      <c r="GD76" s="58"/>
      <c r="GE76" s="58"/>
      <c r="GF76" s="58"/>
      <c r="GG76" s="58"/>
      <c r="GH76" s="58"/>
      <c r="GI76" s="58"/>
      <c r="GJ76" s="58"/>
      <c r="GK76" s="58"/>
      <c r="GL76" s="58"/>
      <c r="GM76" s="58"/>
      <c r="GN76" s="58"/>
      <c r="GO76" s="58"/>
      <c r="GP76" s="58"/>
      <c r="GQ76" s="58"/>
      <c r="GR76" s="58"/>
    </row>
    <row r="77" spans="1:200" x14ac:dyDescent="0.25">
      <c r="B77" s="21"/>
      <c r="C77" s="21"/>
      <c r="D77" s="59"/>
      <c r="E77" s="59"/>
      <c r="F77" s="59"/>
      <c r="G77" s="59"/>
      <c r="H77" s="59"/>
      <c r="I77" s="59"/>
      <c r="J77" s="59"/>
      <c r="K77" s="59"/>
      <c r="L77" s="59"/>
      <c r="M77" s="59"/>
      <c r="N77" s="59"/>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c r="DQ77" s="58"/>
      <c r="DR77" s="58"/>
      <c r="DS77" s="58"/>
      <c r="DT77" s="58"/>
      <c r="DU77" s="58"/>
      <c r="DV77" s="58"/>
      <c r="DW77" s="58"/>
      <c r="DX77" s="58"/>
      <c r="DY77" s="58"/>
      <c r="DZ77" s="58"/>
      <c r="EA77" s="58"/>
      <c r="EB77" s="58"/>
      <c r="EC77" s="58"/>
      <c r="ED77" s="58"/>
      <c r="EE77" s="58"/>
      <c r="EF77" s="58"/>
      <c r="EG77" s="58"/>
      <c r="EH77" s="58"/>
      <c r="EI77" s="58"/>
      <c r="EJ77" s="58"/>
      <c r="EK77" s="58"/>
      <c r="EL77" s="58"/>
      <c r="EM77" s="58"/>
      <c r="EN77" s="58"/>
      <c r="EO77" s="58"/>
      <c r="EP77" s="58"/>
      <c r="EQ77" s="58"/>
      <c r="ER77" s="58"/>
      <c r="ES77" s="58"/>
      <c r="ET77" s="58"/>
      <c r="EU77" s="58"/>
      <c r="EV77" s="58"/>
      <c r="EW77" s="58"/>
      <c r="EX77" s="58"/>
      <c r="EY77" s="58"/>
      <c r="EZ77" s="58"/>
      <c r="FA77" s="58"/>
      <c r="FB77" s="58"/>
      <c r="FC77" s="58"/>
      <c r="FD77" s="58"/>
      <c r="FE77" s="58"/>
      <c r="FF77" s="58"/>
      <c r="FG77" s="58"/>
      <c r="FH77" s="58"/>
      <c r="FI77" s="58"/>
      <c r="FJ77" s="58"/>
      <c r="FK77" s="58"/>
      <c r="FL77" s="58"/>
      <c r="FM77" s="58"/>
      <c r="FN77" s="58"/>
      <c r="FO77" s="58"/>
      <c r="FP77" s="58"/>
      <c r="FQ77" s="58"/>
      <c r="FR77" s="58"/>
      <c r="FS77" s="58"/>
      <c r="FT77" s="58"/>
      <c r="FU77" s="58"/>
      <c r="FV77" s="58"/>
      <c r="FW77" s="58"/>
      <c r="FX77" s="58"/>
      <c r="FY77" s="58"/>
      <c r="FZ77" s="58"/>
      <c r="GA77" s="58"/>
      <c r="GB77" s="58"/>
      <c r="GC77" s="58"/>
      <c r="GD77" s="58"/>
      <c r="GE77" s="58"/>
      <c r="GF77" s="58"/>
      <c r="GG77" s="58"/>
      <c r="GH77" s="58"/>
      <c r="GI77" s="58"/>
      <c r="GJ77" s="58"/>
      <c r="GK77" s="58"/>
      <c r="GL77" s="58"/>
      <c r="GM77" s="58"/>
      <c r="GN77" s="58"/>
      <c r="GO77" s="58"/>
      <c r="GP77" s="58"/>
      <c r="GQ77" s="58"/>
      <c r="GR77" s="58"/>
    </row>
    <row r="78" spans="1:200" x14ac:dyDescent="0.25">
      <c r="B78" s="21"/>
      <c r="C78" s="21"/>
      <c r="D78" s="59"/>
      <c r="E78" s="59"/>
      <c r="F78" s="59"/>
      <c r="G78" s="59"/>
      <c r="H78" s="59"/>
      <c r="I78" s="59"/>
      <c r="J78" s="59"/>
      <c r="K78" s="59"/>
      <c r="L78" s="59"/>
      <c r="M78" s="59"/>
      <c r="N78" s="59"/>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c r="DQ78" s="58"/>
      <c r="DR78" s="58"/>
      <c r="DS78" s="58"/>
      <c r="DT78" s="58"/>
      <c r="DU78" s="58"/>
      <c r="DV78" s="58"/>
      <c r="DW78" s="58"/>
      <c r="DX78" s="58"/>
      <c r="DY78" s="58"/>
      <c r="DZ78" s="58"/>
      <c r="EA78" s="58"/>
      <c r="EB78" s="58"/>
      <c r="EC78" s="58"/>
      <c r="ED78" s="58"/>
      <c r="EE78" s="58"/>
      <c r="EF78" s="58"/>
      <c r="EG78" s="58"/>
      <c r="EH78" s="58"/>
      <c r="EI78" s="58"/>
      <c r="EJ78" s="58"/>
      <c r="EK78" s="58"/>
      <c r="EL78" s="58"/>
      <c r="EM78" s="58"/>
      <c r="EN78" s="58"/>
      <c r="EO78" s="58"/>
      <c r="EP78" s="58"/>
      <c r="EQ78" s="58"/>
      <c r="ER78" s="58"/>
      <c r="ES78" s="58"/>
      <c r="ET78" s="58"/>
      <c r="EU78" s="58"/>
      <c r="EV78" s="58"/>
      <c r="EW78" s="58"/>
      <c r="EX78" s="58"/>
      <c r="EY78" s="58"/>
      <c r="EZ78" s="58"/>
      <c r="FA78" s="58"/>
      <c r="FB78" s="58"/>
      <c r="FC78" s="58"/>
      <c r="FD78" s="58"/>
      <c r="FE78" s="58"/>
      <c r="FF78" s="58"/>
      <c r="FG78" s="58"/>
      <c r="FH78" s="58"/>
      <c r="FI78" s="58"/>
      <c r="FJ78" s="58"/>
      <c r="FK78" s="58"/>
      <c r="FL78" s="58"/>
      <c r="FM78" s="58"/>
      <c r="FN78" s="58"/>
      <c r="FO78" s="58"/>
      <c r="FP78" s="58"/>
      <c r="FQ78" s="58"/>
      <c r="FR78" s="58"/>
      <c r="FS78" s="58"/>
      <c r="FT78" s="58"/>
      <c r="FU78" s="58"/>
      <c r="FV78" s="58"/>
      <c r="FW78" s="58"/>
      <c r="FX78" s="58"/>
      <c r="FY78" s="58"/>
      <c r="FZ78" s="58"/>
      <c r="GA78" s="58"/>
      <c r="GB78" s="58"/>
      <c r="GC78" s="58"/>
      <c r="GD78" s="58"/>
      <c r="GE78" s="58"/>
      <c r="GF78" s="58"/>
      <c r="GG78" s="58"/>
      <c r="GH78" s="58"/>
      <c r="GI78" s="58"/>
      <c r="GJ78" s="58"/>
      <c r="GK78" s="58"/>
      <c r="GL78" s="58"/>
      <c r="GM78" s="58"/>
      <c r="GN78" s="58"/>
      <c r="GO78" s="58"/>
      <c r="GP78" s="58"/>
      <c r="GQ78" s="58"/>
      <c r="GR78" s="58"/>
    </row>
    <row r="79" spans="1:200" x14ac:dyDescent="0.25">
      <c r="B79" s="21"/>
      <c r="C79" s="21"/>
      <c r="D79" s="59"/>
      <c r="E79" s="59"/>
      <c r="F79" s="59"/>
      <c r="G79" s="59"/>
      <c r="H79" s="59"/>
      <c r="I79" s="59"/>
      <c r="J79" s="59"/>
      <c r="K79" s="59"/>
      <c r="L79" s="59"/>
      <c r="M79" s="59"/>
      <c r="N79" s="59"/>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8"/>
      <c r="EC79" s="58"/>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8"/>
      <c r="FD79" s="58"/>
      <c r="FE79" s="58"/>
      <c r="FF79" s="58"/>
      <c r="FG79" s="58"/>
      <c r="FH79" s="58"/>
      <c r="FI79" s="58"/>
      <c r="FJ79" s="58"/>
      <c r="FK79" s="58"/>
      <c r="FL79" s="58"/>
      <c r="FM79" s="58"/>
      <c r="FN79" s="58"/>
      <c r="FO79" s="58"/>
      <c r="FP79" s="58"/>
      <c r="FQ79" s="58"/>
      <c r="FR79" s="58"/>
      <c r="FS79" s="58"/>
      <c r="FT79" s="58"/>
      <c r="FU79" s="58"/>
      <c r="FV79" s="58"/>
      <c r="FW79" s="58"/>
      <c r="FX79" s="58"/>
      <c r="FY79" s="58"/>
      <c r="FZ79" s="58"/>
      <c r="GA79" s="58"/>
      <c r="GB79" s="58"/>
      <c r="GC79" s="58"/>
      <c r="GD79" s="58"/>
      <c r="GE79" s="58"/>
      <c r="GF79" s="58"/>
      <c r="GG79" s="58"/>
      <c r="GH79" s="58"/>
      <c r="GI79" s="58"/>
      <c r="GJ79" s="58"/>
      <c r="GK79" s="58"/>
      <c r="GL79" s="58"/>
      <c r="GM79" s="58"/>
      <c r="GN79" s="58"/>
      <c r="GO79" s="58"/>
      <c r="GP79" s="58"/>
      <c r="GQ79" s="58"/>
      <c r="GR79" s="58"/>
    </row>
    <row r="80" spans="1:200" x14ac:dyDescent="0.25">
      <c r="B80" s="21"/>
      <c r="C80" s="21"/>
      <c r="D80" s="59"/>
      <c r="E80" s="59"/>
      <c r="F80" s="59"/>
      <c r="G80" s="59"/>
      <c r="H80" s="59"/>
      <c r="I80" s="59"/>
      <c r="J80" s="59"/>
      <c r="K80" s="59"/>
      <c r="L80" s="59"/>
      <c r="M80" s="59"/>
      <c r="N80" s="59"/>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c r="DQ80" s="58"/>
      <c r="DR80" s="58"/>
      <c r="DS80" s="58"/>
      <c r="DT80" s="58"/>
      <c r="DU80" s="58"/>
      <c r="DV80" s="58"/>
      <c r="DW80" s="58"/>
      <c r="DX80" s="58"/>
      <c r="DY80" s="58"/>
      <c r="DZ80" s="58"/>
      <c r="EA80" s="58"/>
      <c r="EB80" s="58"/>
      <c r="EC80" s="58"/>
      <c r="ED80" s="58"/>
      <c r="EE80" s="58"/>
      <c r="EF80" s="58"/>
      <c r="EG80" s="58"/>
      <c r="EH80" s="58"/>
      <c r="EI80" s="58"/>
      <c r="EJ80" s="58"/>
      <c r="EK80" s="58"/>
      <c r="EL80" s="58"/>
      <c r="EM80" s="58"/>
      <c r="EN80" s="58"/>
      <c r="EO80" s="58"/>
      <c r="EP80" s="58"/>
      <c r="EQ80" s="58"/>
      <c r="ER80" s="58"/>
      <c r="ES80" s="58"/>
      <c r="ET80" s="58"/>
      <c r="EU80" s="58"/>
      <c r="EV80" s="58"/>
      <c r="EW80" s="58"/>
      <c r="EX80" s="58"/>
      <c r="EY80" s="58"/>
      <c r="EZ80" s="58"/>
      <c r="FA80" s="58"/>
      <c r="FB80" s="58"/>
      <c r="FC80" s="58"/>
      <c r="FD80" s="58"/>
      <c r="FE80" s="58"/>
      <c r="FF80" s="58"/>
      <c r="FG80" s="58"/>
      <c r="FH80" s="58"/>
      <c r="FI80" s="58"/>
      <c r="FJ80" s="58"/>
      <c r="FK80" s="58"/>
      <c r="FL80" s="58"/>
      <c r="FM80" s="58"/>
      <c r="FN80" s="58"/>
      <c r="FO80" s="58"/>
      <c r="FP80" s="58"/>
      <c r="FQ80" s="58"/>
      <c r="FR80" s="58"/>
      <c r="FS80" s="58"/>
      <c r="FT80" s="58"/>
      <c r="FU80" s="58"/>
      <c r="FV80" s="58"/>
      <c r="FW80" s="58"/>
      <c r="FX80" s="58"/>
      <c r="FY80" s="58"/>
      <c r="FZ80" s="58"/>
      <c r="GA80" s="58"/>
      <c r="GB80" s="58"/>
      <c r="GC80" s="58"/>
      <c r="GD80" s="58"/>
      <c r="GE80" s="58"/>
      <c r="GF80" s="58"/>
      <c r="GG80" s="58"/>
      <c r="GH80" s="58"/>
      <c r="GI80" s="58"/>
      <c r="GJ80" s="58"/>
      <c r="GK80" s="58"/>
      <c r="GL80" s="58"/>
      <c r="GM80" s="58"/>
      <c r="GN80" s="58"/>
      <c r="GO80" s="58"/>
      <c r="GP80" s="58"/>
      <c r="GQ80" s="58"/>
      <c r="GR80" s="58"/>
    </row>
    <row r="81" spans="2:200" x14ac:dyDescent="0.25">
      <c r="B81" s="21"/>
      <c r="C81" s="21"/>
      <c r="D81" s="59"/>
      <c r="E81" s="59"/>
      <c r="F81" s="59"/>
      <c r="G81" s="59"/>
      <c r="H81" s="59"/>
      <c r="I81" s="59"/>
      <c r="J81" s="59"/>
      <c r="K81" s="59"/>
      <c r="L81" s="59"/>
      <c r="M81" s="59"/>
      <c r="N81" s="59"/>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c r="DQ81" s="58"/>
      <c r="DR81" s="58"/>
      <c r="DS81" s="58"/>
      <c r="DT81" s="58"/>
      <c r="DU81" s="58"/>
      <c r="DV81" s="58"/>
      <c r="DW81" s="58"/>
      <c r="DX81" s="58"/>
      <c r="DY81" s="58"/>
      <c r="DZ81" s="58"/>
      <c r="EA81" s="58"/>
      <c r="EB81" s="58"/>
      <c r="EC81" s="58"/>
      <c r="ED81" s="58"/>
      <c r="EE81" s="58"/>
      <c r="EF81" s="58"/>
      <c r="EG81" s="58"/>
      <c r="EH81" s="58"/>
      <c r="EI81" s="58"/>
      <c r="EJ81" s="58"/>
      <c r="EK81" s="58"/>
      <c r="EL81" s="58"/>
      <c r="EM81" s="58"/>
      <c r="EN81" s="58"/>
      <c r="EO81" s="58"/>
      <c r="EP81" s="58"/>
      <c r="EQ81" s="58"/>
      <c r="ER81" s="58"/>
      <c r="ES81" s="58"/>
      <c r="ET81" s="58"/>
      <c r="EU81" s="58"/>
      <c r="EV81" s="58"/>
      <c r="EW81" s="58"/>
      <c r="EX81" s="58"/>
      <c r="EY81" s="58"/>
      <c r="EZ81" s="58"/>
      <c r="FA81" s="58"/>
      <c r="FB81" s="58"/>
      <c r="FC81" s="58"/>
      <c r="FD81" s="58"/>
      <c r="FE81" s="58"/>
      <c r="FF81" s="58"/>
      <c r="FG81" s="58"/>
      <c r="FH81" s="58"/>
      <c r="FI81" s="58"/>
      <c r="FJ81" s="58"/>
      <c r="FK81" s="58"/>
      <c r="FL81" s="58"/>
      <c r="FM81" s="58"/>
      <c r="FN81" s="58"/>
      <c r="FO81" s="58"/>
      <c r="FP81" s="58"/>
      <c r="FQ81" s="58"/>
      <c r="FR81" s="58"/>
      <c r="FS81" s="58"/>
      <c r="FT81" s="58"/>
      <c r="FU81" s="58"/>
      <c r="FV81" s="58"/>
      <c r="FW81" s="58"/>
      <c r="FX81" s="58"/>
      <c r="FY81" s="58"/>
      <c r="FZ81" s="58"/>
      <c r="GA81" s="58"/>
      <c r="GB81" s="58"/>
      <c r="GC81" s="58"/>
      <c r="GD81" s="58"/>
      <c r="GE81" s="58"/>
      <c r="GF81" s="58"/>
      <c r="GG81" s="58"/>
      <c r="GH81" s="58"/>
      <c r="GI81" s="58"/>
      <c r="GJ81" s="58"/>
      <c r="GK81" s="58"/>
      <c r="GL81" s="58"/>
      <c r="GM81" s="58"/>
      <c r="GN81" s="58"/>
      <c r="GO81" s="58"/>
      <c r="GP81" s="58"/>
      <c r="GQ81" s="58"/>
      <c r="GR81" s="58"/>
    </row>
    <row r="82" spans="2:200" x14ac:dyDescent="0.25">
      <c r="B82" s="21"/>
      <c r="C82" s="21"/>
      <c r="D82" s="59"/>
      <c r="E82" s="59"/>
      <c r="F82" s="59"/>
      <c r="G82" s="59"/>
      <c r="H82" s="59"/>
      <c r="I82" s="59"/>
      <c r="J82" s="59"/>
      <c r="K82" s="59"/>
      <c r="L82" s="59"/>
      <c r="M82" s="59"/>
      <c r="N82" s="59"/>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c r="DQ82" s="58"/>
      <c r="DR82" s="58"/>
      <c r="DS82" s="58"/>
      <c r="DT82" s="58"/>
      <c r="DU82" s="58"/>
      <c r="DV82" s="58"/>
      <c r="DW82" s="58"/>
      <c r="DX82" s="58"/>
      <c r="DY82" s="58"/>
      <c r="DZ82" s="58"/>
      <c r="EA82" s="58"/>
      <c r="EB82" s="58"/>
      <c r="EC82" s="58"/>
      <c r="ED82" s="58"/>
      <c r="EE82" s="58"/>
      <c r="EF82" s="58"/>
      <c r="EG82" s="58"/>
      <c r="EH82" s="58"/>
      <c r="EI82" s="58"/>
      <c r="EJ82" s="58"/>
      <c r="EK82" s="58"/>
      <c r="EL82" s="58"/>
      <c r="EM82" s="58"/>
      <c r="EN82" s="58"/>
      <c r="EO82" s="58"/>
      <c r="EP82" s="58"/>
      <c r="EQ82" s="58"/>
      <c r="ER82" s="58"/>
      <c r="ES82" s="58"/>
      <c r="ET82" s="58"/>
      <c r="EU82" s="58"/>
      <c r="EV82" s="58"/>
      <c r="EW82" s="58"/>
      <c r="EX82" s="58"/>
      <c r="EY82" s="58"/>
      <c r="EZ82" s="58"/>
      <c r="FA82" s="58"/>
      <c r="FB82" s="58"/>
      <c r="FC82" s="58"/>
      <c r="FD82" s="58"/>
      <c r="FE82" s="58"/>
      <c r="FF82" s="58"/>
      <c r="FG82" s="58"/>
      <c r="FH82" s="58"/>
      <c r="FI82" s="58"/>
      <c r="FJ82" s="58"/>
      <c r="FK82" s="58"/>
      <c r="FL82" s="58"/>
      <c r="FM82" s="58"/>
      <c r="FN82" s="58"/>
      <c r="FO82" s="58"/>
      <c r="FP82" s="58"/>
      <c r="FQ82" s="58"/>
      <c r="FR82" s="58"/>
      <c r="FS82" s="58"/>
      <c r="FT82" s="58"/>
      <c r="FU82" s="58"/>
      <c r="FV82" s="58"/>
      <c r="FW82" s="58"/>
      <c r="FX82" s="58"/>
      <c r="FY82" s="58"/>
      <c r="FZ82" s="58"/>
      <c r="GA82" s="58"/>
      <c r="GB82" s="58"/>
      <c r="GC82" s="58"/>
      <c r="GD82" s="58"/>
      <c r="GE82" s="58"/>
      <c r="GF82" s="58"/>
      <c r="GG82" s="58"/>
      <c r="GH82" s="58"/>
      <c r="GI82" s="58"/>
      <c r="GJ82" s="58"/>
      <c r="GK82" s="58"/>
      <c r="GL82" s="58"/>
      <c r="GM82" s="58"/>
      <c r="GN82" s="58"/>
      <c r="GO82" s="58"/>
      <c r="GP82" s="58"/>
      <c r="GQ82" s="58"/>
      <c r="GR82" s="58"/>
    </row>
    <row r="83" spans="2:200" x14ac:dyDescent="0.25">
      <c r="B83" s="21"/>
      <c r="C83" s="21"/>
      <c r="D83" s="59"/>
      <c r="E83" s="59"/>
      <c r="F83" s="59"/>
      <c r="G83" s="59"/>
      <c r="H83" s="59"/>
      <c r="I83" s="59"/>
      <c r="J83" s="59"/>
      <c r="K83" s="59"/>
      <c r="L83" s="59"/>
      <c r="M83" s="59"/>
      <c r="N83" s="59"/>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c r="BO83" s="58"/>
      <c r="BP83" s="58"/>
      <c r="BQ83" s="58"/>
      <c r="BR83" s="58"/>
      <c r="BS83" s="58"/>
      <c r="BT83" s="58"/>
      <c r="BU83" s="58"/>
      <c r="BV83" s="58"/>
      <c r="BW83" s="58"/>
      <c r="BX83" s="58"/>
      <c r="BY83" s="58"/>
      <c r="BZ83" s="58"/>
      <c r="CA83" s="58"/>
      <c r="CB83" s="58"/>
      <c r="CC83" s="58"/>
      <c r="CD83" s="58"/>
      <c r="CE83" s="58"/>
      <c r="CF83" s="58"/>
      <c r="CG83" s="58"/>
      <c r="CH83" s="58"/>
      <c r="CI83" s="58"/>
      <c r="CJ83" s="58"/>
      <c r="CK83" s="58"/>
      <c r="CL83" s="58"/>
      <c r="CM83" s="58"/>
      <c r="CN83" s="58"/>
      <c r="CO83" s="58"/>
      <c r="CP83" s="58"/>
      <c r="CQ83" s="58"/>
      <c r="CR83" s="58"/>
      <c r="CS83" s="58"/>
      <c r="CT83" s="58"/>
      <c r="CU83" s="58"/>
      <c r="CV83" s="58"/>
      <c r="CW83" s="58"/>
      <c r="CX83" s="58"/>
      <c r="CY83" s="58"/>
      <c r="CZ83" s="58"/>
      <c r="DA83" s="58"/>
      <c r="DB83" s="58"/>
      <c r="DC83" s="58"/>
      <c r="DD83" s="58"/>
      <c r="DE83" s="58"/>
      <c r="DF83" s="58"/>
      <c r="DG83" s="58"/>
      <c r="DH83" s="58"/>
      <c r="DI83" s="58"/>
      <c r="DJ83" s="58"/>
      <c r="DK83" s="58"/>
      <c r="DL83" s="58"/>
      <c r="DM83" s="58"/>
      <c r="DN83" s="58"/>
      <c r="DO83" s="58"/>
      <c r="DP83" s="58"/>
      <c r="DQ83" s="58"/>
      <c r="DR83" s="58"/>
      <c r="DS83" s="58"/>
      <c r="DT83" s="58"/>
      <c r="DU83" s="58"/>
      <c r="DV83" s="58"/>
      <c r="DW83" s="58"/>
      <c r="DX83" s="58"/>
      <c r="DY83" s="58"/>
      <c r="DZ83" s="58"/>
      <c r="EA83" s="58"/>
      <c r="EB83" s="58"/>
      <c r="EC83" s="58"/>
      <c r="ED83" s="58"/>
      <c r="EE83" s="58"/>
      <c r="EF83" s="58"/>
      <c r="EG83" s="58"/>
      <c r="EH83" s="58"/>
      <c r="EI83" s="58"/>
      <c r="EJ83" s="58"/>
      <c r="EK83" s="58"/>
      <c r="EL83" s="58"/>
      <c r="EM83" s="58"/>
      <c r="EN83" s="58"/>
      <c r="EO83" s="58"/>
      <c r="EP83" s="58"/>
      <c r="EQ83" s="58"/>
      <c r="ER83" s="58"/>
      <c r="ES83" s="58"/>
      <c r="ET83" s="58"/>
      <c r="EU83" s="58"/>
      <c r="EV83" s="58"/>
      <c r="EW83" s="58"/>
      <c r="EX83" s="58"/>
      <c r="EY83" s="58"/>
      <c r="EZ83" s="58"/>
      <c r="FA83" s="58"/>
      <c r="FB83" s="58"/>
      <c r="FC83" s="58"/>
      <c r="FD83" s="58"/>
      <c r="FE83" s="58"/>
      <c r="FF83" s="58"/>
      <c r="FG83" s="58"/>
      <c r="FH83" s="58"/>
      <c r="FI83" s="58"/>
      <c r="FJ83" s="58"/>
      <c r="FK83" s="58"/>
      <c r="FL83" s="58"/>
      <c r="FM83" s="58"/>
      <c r="FN83" s="58"/>
      <c r="FO83" s="58"/>
      <c r="FP83" s="58"/>
      <c r="FQ83" s="58"/>
      <c r="FR83" s="58"/>
      <c r="FS83" s="58"/>
      <c r="FT83" s="58"/>
      <c r="FU83" s="58"/>
      <c r="FV83" s="58"/>
      <c r="FW83" s="58"/>
      <c r="FX83" s="58"/>
      <c r="FY83" s="58"/>
      <c r="FZ83" s="58"/>
      <c r="GA83" s="58"/>
      <c r="GB83" s="58"/>
      <c r="GC83" s="58"/>
      <c r="GD83" s="58"/>
      <c r="GE83" s="58"/>
      <c r="GF83" s="58"/>
      <c r="GG83" s="58"/>
      <c r="GH83" s="58"/>
      <c r="GI83" s="58"/>
      <c r="GJ83" s="58"/>
      <c r="GK83" s="58"/>
      <c r="GL83" s="58"/>
      <c r="GM83" s="58"/>
      <c r="GN83" s="58"/>
      <c r="GO83" s="58"/>
      <c r="GP83" s="58"/>
      <c r="GQ83" s="58"/>
      <c r="GR83" s="58"/>
    </row>
    <row r="84" spans="2:200" x14ac:dyDescent="0.25">
      <c r="B84" s="21"/>
      <c r="C84" s="21"/>
      <c r="D84" s="59"/>
      <c r="E84" s="59"/>
      <c r="F84" s="59"/>
      <c r="G84" s="59"/>
      <c r="H84" s="59"/>
      <c r="I84" s="59"/>
      <c r="J84" s="59"/>
      <c r="K84" s="59"/>
      <c r="L84" s="59"/>
      <c r="M84" s="59"/>
      <c r="N84" s="59"/>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c r="BO84" s="58"/>
      <c r="BP84" s="58"/>
      <c r="BQ84" s="58"/>
      <c r="BR84" s="58"/>
      <c r="BS84" s="58"/>
      <c r="BT84" s="58"/>
      <c r="BU84" s="58"/>
      <c r="BV84" s="58"/>
      <c r="BW84" s="58"/>
      <c r="BX84" s="58"/>
      <c r="BY84" s="58"/>
      <c r="BZ84" s="58"/>
      <c r="CA84" s="58"/>
      <c r="CB84" s="58"/>
      <c r="CC84" s="58"/>
      <c r="CD84" s="58"/>
      <c r="CE84" s="58"/>
      <c r="CF84" s="58"/>
      <c r="CG84" s="58"/>
      <c r="CH84" s="58"/>
      <c r="CI84" s="58"/>
      <c r="CJ84" s="58"/>
      <c r="CK84" s="58"/>
      <c r="CL84" s="58"/>
      <c r="CM84" s="58"/>
      <c r="CN84" s="58"/>
      <c r="CO84" s="58"/>
      <c r="CP84" s="58"/>
      <c r="CQ84" s="58"/>
      <c r="CR84" s="58"/>
      <c r="CS84" s="58"/>
      <c r="CT84" s="58"/>
      <c r="CU84" s="58"/>
      <c r="CV84" s="58"/>
      <c r="CW84" s="58"/>
      <c r="CX84" s="58"/>
      <c r="CY84" s="58"/>
      <c r="CZ84" s="58"/>
      <c r="DA84" s="58"/>
      <c r="DB84" s="58"/>
      <c r="DC84" s="58"/>
      <c r="DD84" s="58"/>
      <c r="DE84" s="58"/>
      <c r="DF84" s="58"/>
      <c r="DG84" s="58"/>
      <c r="DH84" s="58"/>
      <c r="DI84" s="58"/>
      <c r="DJ84" s="58"/>
      <c r="DK84" s="58"/>
      <c r="DL84" s="58"/>
      <c r="DM84" s="58"/>
      <c r="DN84" s="58"/>
      <c r="DO84" s="58"/>
      <c r="DP84" s="58"/>
      <c r="DQ84" s="58"/>
      <c r="DR84" s="58"/>
      <c r="DS84" s="58"/>
      <c r="DT84" s="58"/>
      <c r="DU84" s="58"/>
      <c r="DV84" s="58"/>
      <c r="DW84" s="58"/>
      <c r="DX84" s="58"/>
      <c r="DY84" s="58"/>
      <c r="DZ84" s="58"/>
      <c r="EA84" s="58"/>
      <c r="EB84" s="58"/>
      <c r="EC84" s="58"/>
      <c r="ED84" s="58"/>
      <c r="EE84" s="58"/>
      <c r="EF84" s="58"/>
      <c r="EG84" s="58"/>
      <c r="EH84" s="58"/>
      <c r="EI84" s="58"/>
      <c r="EJ84" s="58"/>
      <c r="EK84" s="58"/>
      <c r="EL84" s="58"/>
      <c r="EM84" s="58"/>
      <c r="EN84" s="58"/>
      <c r="EO84" s="58"/>
      <c r="EP84" s="58"/>
      <c r="EQ84" s="58"/>
      <c r="ER84" s="58"/>
      <c r="ES84" s="58"/>
      <c r="ET84" s="58"/>
      <c r="EU84" s="58"/>
      <c r="EV84" s="58"/>
      <c r="EW84" s="58"/>
      <c r="EX84" s="58"/>
      <c r="EY84" s="58"/>
      <c r="EZ84" s="58"/>
      <c r="FA84" s="58"/>
      <c r="FB84" s="58"/>
      <c r="FC84" s="58"/>
      <c r="FD84" s="58"/>
      <c r="FE84" s="58"/>
      <c r="FF84" s="58"/>
      <c r="FG84" s="58"/>
      <c r="FH84" s="58"/>
      <c r="FI84" s="58"/>
      <c r="FJ84" s="58"/>
      <c r="FK84" s="58"/>
      <c r="FL84" s="58"/>
      <c r="FM84" s="58"/>
      <c r="FN84" s="58"/>
      <c r="FO84" s="58"/>
      <c r="FP84" s="58"/>
      <c r="FQ84" s="58"/>
      <c r="FR84" s="58"/>
      <c r="FS84" s="58"/>
      <c r="FT84" s="58"/>
      <c r="FU84" s="58"/>
      <c r="FV84" s="58"/>
      <c r="FW84" s="58"/>
      <c r="FX84" s="58"/>
      <c r="FY84" s="58"/>
      <c r="FZ84" s="58"/>
      <c r="GA84" s="58"/>
      <c r="GB84" s="58"/>
      <c r="GC84" s="58"/>
      <c r="GD84" s="58"/>
      <c r="GE84" s="58"/>
      <c r="GF84" s="58"/>
      <c r="GG84" s="58"/>
      <c r="GH84" s="58"/>
      <c r="GI84" s="58"/>
      <c r="GJ84" s="58"/>
      <c r="GK84" s="58"/>
      <c r="GL84" s="58"/>
      <c r="GM84" s="58"/>
      <c r="GN84" s="58"/>
      <c r="GO84" s="58"/>
      <c r="GP84" s="58"/>
      <c r="GQ84" s="58"/>
      <c r="GR84" s="58"/>
    </row>
    <row r="85" spans="2:200" x14ac:dyDescent="0.25">
      <c r="B85" s="21"/>
      <c r="C85" s="21"/>
      <c r="D85" s="59"/>
      <c r="E85" s="59"/>
      <c r="F85" s="59"/>
      <c r="G85" s="59"/>
      <c r="H85" s="59"/>
      <c r="I85" s="59"/>
      <c r="J85" s="59"/>
      <c r="K85" s="59"/>
      <c r="L85" s="59"/>
      <c r="M85" s="59"/>
      <c r="N85" s="59"/>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c r="BO85" s="58"/>
      <c r="BP85" s="58"/>
      <c r="BQ85" s="58"/>
      <c r="BR85" s="58"/>
      <c r="BS85" s="58"/>
      <c r="BT85" s="58"/>
      <c r="BU85" s="58"/>
      <c r="BV85" s="58"/>
      <c r="BW85" s="58"/>
      <c r="BX85" s="58"/>
      <c r="BY85" s="58"/>
      <c r="BZ85" s="58"/>
      <c r="CA85" s="58"/>
      <c r="CB85" s="58"/>
      <c r="CC85" s="58"/>
      <c r="CD85" s="58"/>
      <c r="CE85" s="58"/>
      <c r="CF85" s="58"/>
      <c r="CG85" s="58"/>
      <c r="CH85" s="58"/>
      <c r="CI85" s="58"/>
      <c r="CJ85" s="58"/>
      <c r="CK85" s="58"/>
      <c r="CL85" s="58"/>
      <c r="CM85" s="58"/>
      <c r="CN85" s="58"/>
      <c r="CO85" s="58"/>
      <c r="CP85" s="58"/>
      <c r="CQ85" s="58"/>
      <c r="CR85" s="58"/>
      <c r="CS85" s="58"/>
      <c r="CT85" s="58"/>
      <c r="CU85" s="58"/>
      <c r="CV85" s="58"/>
      <c r="CW85" s="58"/>
      <c r="CX85" s="58"/>
      <c r="CY85" s="58"/>
      <c r="CZ85" s="58"/>
      <c r="DA85" s="58"/>
      <c r="DB85" s="58"/>
      <c r="DC85" s="58"/>
      <c r="DD85" s="58"/>
      <c r="DE85" s="58"/>
      <c r="DF85" s="58"/>
      <c r="DG85" s="58"/>
      <c r="DH85" s="58"/>
      <c r="DI85" s="58"/>
      <c r="DJ85" s="58"/>
      <c r="DK85" s="58"/>
      <c r="DL85" s="58"/>
      <c r="DM85" s="58"/>
      <c r="DN85" s="58"/>
      <c r="DO85" s="58"/>
      <c r="DP85" s="58"/>
      <c r="DQ85" s="58"/>
      <c r="DR85" s="58"/>
      <c r="DS85" s="58"/>
      <c r="DT85" s="58"/>
      <c r="DU85" s="58"/>
      <c r="DV85" s="58"/>
      <c r="DW85" s="58"/>
      <c r="DX85" s="58"/>
      <c r="DY85" s="58"/>
      <c r="DZ85" s="58"/>
      <c r="EA85" s="58"/>
      <c r="EB85" s="58"/>
      <c r="EC85" s="58"/>
      <c r="ED85" s="58"/>
      <c r="EE85" s="58"/>
      <c r="EF85" s="58"/>
      <c r="EG85" s="58"/>
      <c r="EH85" s="58"/>
      <c r="EI85" s="58"/>
      <c r="EJ85" s="58"/>
      <c r="EK85" s="58"/>
      <c r="EL85" s="58"/>
      <c r="EM85" s="58"/>
      <c r="EN85" s="58"/>
      <c r="EO85" s="58"/>
      <c r="EP85" s="58"/>
      <c r="EQ85" s="58"/>
      <c r="ER85" s="58"/>
      <c r="ES85" s="58"/>
      <c r="ET85" s="58"/>
      <c r="EU85" s="58"/>
      <c r="EV85" s="58"/>
      <c r="EW85" s="58"/>
      <c r="EX85" s="58"/>
      <c r="EY85" s="58"/>
      <c r="EZ85" s="58"/>
      <c r="FA85" s="58"/>
      <c r="FB85" s="58"/>
      <c r="FC85" s="58"/>
      <c r="FD85" s="58"/>
      <c r="FE85" s="58"/>
      <c r="FF85" s="58"/>
      <c r="FG85" s="58"/>
      <c r="FH85" s="58"/>
      <c r="FI85" s="58"/>
      <c r="FJ85" s="58"/>
      <c r="FK85" s="58"/>
      <c r="FL85" s="58"/>
      <c r="FM85" s="58"/>
      <c r="FN85" s="58"/>
      <c r="FO85" s="58"/>
      <c r="FP85" s="58"/>
      <c r="FQ85" s="58"/>
      <c r="FR85" s="58"/>
      <c r="FS85" s="58"/>
      <c r="FT85" s="58"/>
      <c r="FU85" s="58"/>
      <c r="FV85" s="58"/>
      <c r="FW85" s="58"/>
      <c r="FX85" s="58"/>
      <c r="FY85" s="58"/>
      <c r="FZ85" s="58"/>
      <c r="GA85" s="58"/>
      <c r="GB85" s="58"/>
      <c r="GC85" s="58"/>
      <c r="GD85" s="58"/>
      <c r="GE85" s="58"/>
      <c r="GF85" s="58"/>
      <c r="GG85" s="58"/>
      <c r="GH85" s="58"/>
      <c r="GI85" s="58"/>
      <c r="GJ85" s="58"/>
      <c r="GK85" s="58"/>
      <c r="GL85" s="58"/>
      <c r="GM85" s="58"/>
      <c r="GN85" s="58"/>
      <c r="GO85" s="58"/>
      <c r="GP85" s="58"/>
      <c r="GQ85" s="58"/>
      <c r="GR85" s="58"/>
    </row>
    <row r="86" spans="2:200" x14ac:dyDescent="0.25">
      <c r="B86" s="21"/>
      <c r="C86" s="21"/>
      <c r="D86" s="59"/>
      <c r="E86" s="59"/>
      <c r="F86" s="59"/>
      <c r="G86" s="59"/>
      <c r="H86" s="59"/>
      <c r="I86" s="59"/>
      <c r="J86" s="59"/>
      <c r="K86" s="59"/>
      <c r="L86" s="59"/>
      <c r="M86" s="59"/>
      <c r="N86" s="59"/>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c r="BO86" s="58"/>
      <c r="BP86" s="58"/>
      <c r="BQ86" s="58"/>
      <c r="BR86" s="58"/>
      <c r="BS86" s="58"/>
      <c r="BT86" s="58"/>
      <c r="BU86" s="58"/>
      <c r="BV86" s="58"/>
      <c r="BW86" s="58"/>
      <c r="BX86" s="58"/>
      <c r="BY86" s="58"/>
      <c r="BZ86" s="58"/>
      <c r="CA86" s="58"/>
      <c r="CB86" s="58"/>
      <c r="CC86" s="58"/>
      <c r="CD86" s="58"/>
      <c r="CE86" s="58"/>
      <c r="CF86" s="58"/>
      <c r="CG86" s="58"/>
      <c r="CH86" s="58"/>
      <c r="CI86" s="58"/>
      <c r="CJ86" s="58"/>
      <c r="CK86" s="58"/>
      <c r="CL86" s="58"/>
      <c r="CM86" s="58"/>
      <c r="CN86" s="58"/>
      <c r="CO86" s="58"/>
      <c r="CP86" s="58"/>
      <c r="CQ86" s="58"/>
      <c r="CR86" s="58"/>
      <c r="CS86" s="58"/>
      <c r="CT86" s="58"/>
      <c r="CU86" s="58"/>
      <c r="CV86" s="58"/>
      <c r="CW86" s="58"/>
      <c r="CX86" s="58"/>
      <c r="CY86" s="58"/>
      <c r="CZ86" s="58"/>
      <c r="DA86" s="58"/>
      <c r="DB86" s="58"/>
      <c r="DC86" s="58"/>
      <c r="DD86" s="58"/>
      <c r="DE86" s="58"/>
      <c r="DF86" s="58"/>
      <c r="DG86" s="58"/>
      <c r="DH86" s="58"/>
      <c r="DI86" s="58"/>
      <c r="DJ86" s="58"/>
      <c r="DK86" s="58"/>
      <c r="DL86" s="58"/>
      <c r="DM86" s="58"/>
      <c r="DN86" s="58"/>
      <c r="DO86" s="58"/>
      <c r="DP86" s="58"/>
      <c r="DQ86" s="58"/>
      <c r="DR86" s="58"/>
      <c r="DS86" s="58"/>
      <c r="DT86" s="58"/>
      <c r="DU86" s="58"/>
      <c r="DV86" s="58"/>
      <c r="DW86" s="58"/>
      <c r="DX86" s="58"/>
      <c r="DY86" s="58"/>
      <c r="DZ86" s="58"/>
      <c r="EA86" s="58"/>
      <c r="EB86" s="58"/>
      <c r="EC86" s="58"/>
      <c r="ED86" s="58"/>
      <c r="EE86" s="58"/>
      <c r="EF86" s="58"/>
      <c r="EG86" s="58"/>
      <c r="EH86" s="58"/>
      <c r="EI86" s="58"/>
      <c r="EJ86" s="58"/>
      <c r="EK86" s="58"/>
      <c r="EL86" s="58"/>
      <c r="EM86" s="58"/>
      <c r="EN86" s="58"/>
      <c r="EO86" s="58"/>
      <c r="EP86" s="58"/>
      <c r="EQ86" s="58"/>
      <c r="ER86" s="58"/>
      <c r="ES86" s="58"/>
      <c r="ET86" s="58"/>
      <c r="EU86" s="58"/>
      <c r="EV86" s="58"/>
      <c r="EW86" s="58"/>
      <c r="EX86" s="58"/>
      <c r="EY86" s="58"/>
      <c r="EZ86" s="58"/>
      <c r="FA86" s="58"/>
      <c r="FB86" s="58"/>
      <c r="FC86" s="58"/>
      <c r="FD86" s="58"/>
      <c r="FE86" s="58"/>
      <c r="FF86" s="58"/>
      <c r="FG86" s="58"/>
      <c r="FH86" s="58"/>
      <c r="FI86" s="58"/>
      <c r="FJ86" s="58"/>
      <c r="FK86" s="58"/>
      <c r="FL86" s="58"/>
      <c r="FM86" s="58"/>
      <c r="FN86" s="58"/>
      <c r="FO86" s="58"/>
      <c r="FP86" s="58"/>
      <c r="FQ86" s="58"/>
      <c r="FR86" s="58"/>
      <c r="FS86" s="58"/>
      <c r="FT86" s="58"/>
      <c r="FU86" s="58"/>
      <c r="FV86" s="58"/>
      <c r="FW86" s="58"/>
      <c r="FX86" s="58"/>
      <c r="FY86" s="58"/>
      <c r="FZ86" s="58"/>
      <c r="GA86" s="58"/>
      <c r="GB86" s="58"/>
      <c r="GC86" s="58"/>
      <c r="GD86" s="58"/>
      <c r="GE86" s="58"/>
      <c r="GF86" s="58"/>
      <c r="GG86" s="58"/>
      <c r="GH86" s="58"/>
      <c r="GI86" s="58"/>
      <c r="GJ86" s="58"/>
      <c r="GK86" s="58"/>
      <c r="GL86" s="58"/>
      <c r="GM86" s="58"/>
      <c r="GN86" s="58"/>
      <c r="GO86" s="58"/>
      <c r="GP86" s="58"/>
      <c r="GQ86" s="58"/>
      <c r="GR86" s="58"/>
    </row>
    <row r="87" spans="2:200" x14ac:dyDescent="0.25">
      <c r="B87" s="21"/>
      <c r="C87" s="21"/>
      <c r="D87" s="59"/>
      <c r="E87" s="59"/>
      <c r="F87" s="59"/>
      <c r="G87" s="59"/>
      <c r="H87" s="59"/>
      <c r="I87" s="59"/>
      <c r="J87" s="59"/>
      <c r="K87" s="59"/>
      <c r="L87" s="59"/>
      <c r="M87" s="59"/>
      <c r="N87" s="59"/>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c r="BO87" s="58"/>
      <c r="BP87" s="58"/>
      <c r="BQ87" s="58"/>
      <c r="BR87" s="58"/>
      <c r="BS87" s="58"/>
      <c r="BT87" s="58"/>
      <c r="BU87" s="58"/>
      <c r="BV87" s="58"/>
      <c r="BW87" s="58"/>
      <c r="BX87" s="58"/>
      <c r="BY87" s="58"/>
      <c r="BZ87" s="58"/>
      <c r="CA87" s="58"/>
      <c r="CB87" s="58"/>
      <c r="CC87" s="58"/>
      <c r="CD87" s="58"/>
      <c r="CE87" s="58"/>
      <c r="CF87" s="58"/>
      <c r="CG87" s="58"/>
      <c r="CH87" s="58"/>
      <c r="CI87" s="58"/>
      <c r="CJ87" s="58"/>
      <c r="CK87" s="58"/>
      <c r="CL87" s="58"/>
      <c r="CM87" s="58"/>
      <c r="CN87" s="58"/>
      <c r="CO87" s="58"/>
      <c r="CP87" s="58"/>
      <c r="CQ87" s="58"/>
      <c r="CR87" s="58"/>
      <c r="CS87" s="58"/>
      <c r="CT87" s="58"/>
      <c r="CU87" s="58"/>
      <c r="CV87" s="58"/>
      <c r="CW87" s="58"/>
      <c r="CX87" s="58"/>
      <c r="CY87" s="58"/>
      <c r="CZ87" s="58"/>
      <c r="DA87" s="58"/>
      <c r="DB87" s="58"/>
      <c r="DC87" s="58"/>
      <c r="DD87" s="58"/>
      <c r="DE87" s="58"/>
      <c r="DF87" s="58"/>
      <c r="DG87" s="58"/>
      <c r="DH87" s="58"/>
      <c r="DI87" s="58"/>
      <c r="DJ87" s="58"/>
      <c r="DK87" s="58"/>
      <c r="DL87" s="58"/>
      <c r="DM87" s="58"/>
      <c r="DN87" s="58"/>
      <c r="DO87" s="58"/>
      <c r="DP87" s="58"/>
      <c r="DQ87" s="58"/>
      <c r="DR87" s="58"/>
      <c r="DS87" s="58"/>
      <c r="DT87" s="58"/>
      <c r="DU87" s="58"/>
      <c r="DV87" s="58"/>
      <c r="DW87" s="58"/>
      <c r="DX87" s="58"/>
      <c r="DY87" s="58"/>
      <c r="DZ87" s="58"/>
      <c r="EA87" s="58"/>
      <c r="EB87" s="58"/>
      <c r="EC87" s="58"/>
      <c r="ED87" s="58"/>
      <c r="EE87" s="58"/>
      <c r="EF87" s="58"/>
      <c r="EG87" s="58"/>
      <c r="EH87" s="58"/>
      <c r="EI87" s="58"/>
      <c r="EJ87" s="58"/>
      <c r="EK87" s="58"/>
      <c r="EL87" s="58"/>
      <c r="EM87" s="58"/>
      <c r="EN87" s="58"/>
      <c r="EO87" s="58"/>
      <c r="EP87" s="58"/>
      <c r="EQ87" s="58"/>
      <c r="ER87" s="58"/>
      <c r="ES87" s="58"/>
      <c r="ET87" s="58"/>
      <c r="EU87" s="58"/>
      <c r="EV87" s="58"/>
      <c r="EW87" s="58"/>
      <c r="EX87" s="58"/>
      <c r="EY87" s="58"/>
      <c r="EZ87" s="58"/>
      <c r="FA87" s="58"/>
      <c r="FB87" s="58"/>
      <c r="FC87" s="58"/>
      <c r="FD87" s="58"/>
      <c r="FE87" s="58"/>
      <c r="FF87" s="58"/>
      <c r="FG87" s="58"/>
      <c r="FH87" s="58"/>
      <c r="FI87" s="58"/>
      <c r="FJ87" s="58"/>
      <c r="FK87" s="58"/>
      <c r="FL87" s="58"/>
      <c r="FM87" s="58"/>
      <c r="FN87" s="58"/>
      <c r="FO87" s="58"/>
      <c r="FP87" s="58"/>
      <c r="FQ87" s="58"/>
      <c r="FR87" s="58"/>
      <c r="FS87" s="58"/>
      <c r="FT87" s="58"/>
      <c r="FU87" s="58"/>
      <c r="FV87" s="58"/>
      <c r="FW87" s="58"/>
      <c r="FX87" s="58"/>
      <c r="FY87" s="58"/>
      <c r="FZ87" s="58"/>
      <c r="GA87" s="58"/>
      <c r="GB87" s="58"/>
      <c r="GC87" s="58"/>
      <c r="GD87" s="58"/>
      <c r="GE87" s="58"/>
      <c r="GF87" s="58"/>
      <c r="GG87" s="58"/>
      <c r="GH87" s="58"/>
      <c r="GI87" s="58"/>
      <c r="GJ87" s="58"/>
      <c r="GK87" s="58"/>
      <c r="GL87" s="58"/>
      <c r="GM87" s="58"/>
      <c r="GN87" s="58"/>
      <c r="GO87" s="58"/>
      <c r="GP87" s="58"/>
      <c r="GQ87" s="58"/>
      <c r="GR87" s="58"/>
    </row>
    <row r="88" spans="2:200" x14ac:dyDescent="0.25">
      <c r="B88" s="21"/>
      <c r="C88" s="21"/>
      <c r="D88" s="59"/>
      <c r="E88" s="59"/>
      <c r="F88" s="59"/>
      <c r="G88" s="59"/>
      <c r="H88" s="59"/>
      <c r="I88" s="59"/>
      <c r="J88" s="59"/>
      <c r="K88" s="59"/>
      <c r="L88" s="59"/>
      <c r="M88" s="59"/>
      <c r="N88" s="59"/>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c r="CF88" s="58"/>
      <c r="CG88" s="58"/>
      <c r="CH88" s="58"/>
      <c r="CI88" s="58"/>
      <c r="CJ88" s="58"/>
      <c r="CK88" s="58"/>
      <c r="CL88" s="58"/>
      <c r="CM88" s="58"/>
      <c r="CN88" s="58"/>
      <c r="CO88" s="58"/>
      <c r="CP88" s="58"/>
      <c r="CQ88" s="58"/>
      <c r="CR88" s="58"/>
      <c r="CS88" s="58"/>
      <c r="CT88" s="58"/>
      <c r="CU88" s="58"/>
      <c r="CV88" s="58"/>
      <c r="CW88" s="58"/>
      <c r="CX88" s="58"/>
      <c r="CY88" s="58"/>
      <c r="CZ88" s="58"/>
      <c r="DA88" s="58"/>
      <c r="DB88" s="58"/>
      <c r="DC88" s="58"/>
      <c r="DD88" s="58"/>
      <c r="DE88" s="58"/>
      <c r="DF88" s="58"/>
      <c r="DG88" s="58"/>
      <c r="DH88" s="58"/>
      <c r="DI88" s="58"/>
      <c r="DJ88" s="58"/>
      <c r="DK88" s="58"/>
      <c r="DL88" s="58"/>
      <c r="DM88" s="58"/>
      <c r="DN88" s="58"/>
      <c r="DO88" s="58"/>
      <c r="DP88" s="58"/>
      <c r="DQ88" s="58"/>
      <c r="DR88" s="58"/>
      <c r="DS88" s="58"/>
      <c r="DT88" s="58"/>
      <c r="DU88" s="58"/>
      <c r="DV88" s="58"/>
      <c r="DW88" s="58"/>
      <c r="DX88" s="58"/>
      <c r="DY88" s="58"/>
      <c r="DZ88" s="58"/>
      <c r="EA88" s="58"/>
      <c r="EB88" s="58"/>
      <c r="EC88" s="58"/>
      <c r="ED88" s="58"/>
      <c r="EE88" s="58"/>
      <c r="EF88" s="58"/>
      <c r="EG88" s="58"/>
      <c r="EH88" s="58"/>
      <c r="EI88" s="58"/>
      <c r="EJ88" s="58"/>
      <c r="EK88" s="58"/>
      <c r="EL88" s="58"/>
      <c r="EM88" s="58"/>
      <c r="EN88" s="58"/>
      <c r="EO88" s="58"/>
      <c r="EP88" s="58"/>
      <c r="EQ88" s="58"/>
      <c r="ER88" s="58"/>
      <c r="ES88" s="58"/>
      <c r="ET88" s="58"/>
      <c r="EU88" s="58"/>
      <c r="EV88" s="58"/>
      <c r="EW88" s="58"/>
      <c r="EX88" s="58"/>
      <c r="EY88" s="58"/>
      <c r="EZ88" s="58"/>
      <c r="FA88" s="58"/>
      <c r="FB88" s="58"/>
      <c r="FC88" s="58"/>
      <c r="FD88" s="58"/>
      <c r="FE88" s="58"/>
      <c r="FF88" s="58"/>
      <c r="FG88" s="58"/>
      <c r="FH88" s="58"/>
      <c r="FI88" s="58"/>
      <c r="FJ88" s="58"/>
      <c r="FK88" s="58"/>
      <c r="FL88" s="58"/>
      <c r="FM88" s="58"/>
      <c r="FN88" s="58"/>
      <c r="FO88" s="58"/>
      <c r="FP88" s="58"/>
      <c r="FQ88" s="58"/>
      <c r="FR88" s="58"/>
      <c r="FS88" s="58"/>
      <c r="FT88" s="58"/>
      <c r="FU88" s="58"/>
      <c r="FV88" s="58"/>
      <c r="FW88" s="58"/>
      <c r="FX88" s="58"/>
      <c r="FY88" s="58"/>
      <c r="FZ88" s="58"/>
      <c r="GA88" s="58"/>
      <c r="GB88" s="58"/>
      <c r="GC88" s="58"/>
      <c r="GD88" s="58"/>
      <c r="GE88" s="58"/>
      <c r="GF88" s="58"/>
      <c r="GG88" s="58"/>
      <c r="GH88" s="58"/>
      <c r="GI88" s="58"/>
      <c r="GJ88" s="58"/>
      <c r="GK88" s="58"/>
      <c r="GL88" s="58"/>
      <c r="GM88" s="58"/>
      <c r="GN88" s="58"/>
      <c r="GO88" s="58"/>
      <c r="GP88" s="58"/>
      <c r="GQ88" s="58"/>
      <c r="GR88" s="58"/>
    </row>
    <row r="89" spans="2:200" x14ac:dyDescent="0.25">
      <c r="B89" s="21"/>
      <c r="C89" s="21"/>
      <c r="D89" s="59"/>
      <c r="E89" s="59"/>
      <c r="F89" s="59"/>
      <c r="G89" s="59"/>
      <c r="H89" s="59"/>
      <c r="I89" s="59"/>
      <c r="J89" s="59"/>
      <c r="K89" s="59"/>
      <c r="L89" s="59"/>
      <c r="M89" s="59"/>
      <c r="N89" s="59"/>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c r="CF89" s="58"/>
      <c r="CG89" s="58"/>
      <c r="CH89" s="58"/>
      <c r="CI89" s="58"/>
      <c r="CJ89" s="58"/>
      <c r="CK89" s="58"/>
      <c r="CL89" s="58"/>
      <c r="CM89" s="58"/>
      <c r="CN89" s="58"/>
      <c r="CO89" s="58"/>
      <c r="CP89" s="58"/>
      <c r="CQ89" s="58"/>
      <c r="CR89" s="58"/>
      <c r="CS89" s="58"/>
      <c r="CT89" s="58"/>
      <c r="CU89" s="58"/>
      <c r="CV89" s="58"/>
      <c r="CW89" s="58"/>
      <c r="CX89" s="58"/>
      <c r="CY89" s="58"/>
      <c r="CZ89" s="58"/>
      <c r="DA89" s="58"/>
      <c r="DB89" s="58"/>
      <c r="DC89" s="58"/>
      <c r="DD89" s="58"/>
      <c r="DE89" s="58"/>
      <c r="DF89" s="58"/>
      <c r="DG89" s="58"/>
      <c r="DH89" s="58"/>
      <c r="DI89" s="58"/>
      <c r="DJ89" s="58"/>
      <c r="DK89" s="58"/>
      <c r="DL89" s="58"/>
      <c r="DM89" s="58"/>
      <c r="DN89" s="58"/>
      <c r="DO89" s="58"/>
      <c r="DP89" s="58"/>
      <c r="DQ89" s="58"/>
      <c r="DR89" s="58"/>
      <c r="DS89" s="58"/>
      <c r="DT89" s="58"/>
      <c r="DU89" s="58"/>
      <c r="DV89" s="58"/>
      <c r="DW89" s="58"/>
      <c r="DX89" s="58"/>
      <c r="DY89" s="58"/>
      <c r="DZ89" s="58"/>
      <c r="EA89" s="58"/>
      <c r="EB89" s="58"/>
      <c r="EC89" s="58"/>
      <c r="ED89" s="58"/>
      <c r="EE89" s="58"/>
      <c r="EF89" s="58"/>
      <c r="EG89" s="58"/>
      <c r="EH89" s="58"/>
      <c r="EI89" s="58"/>
      <c r="EJ89" s="58"/>
      <c r="EK89" s="58"/>
      <c r="EL89" s="58"/>
      <c r="EM89" s="58"/>
      <c r="EN89" s="58"/>
      <c r="EO89" s="58"/>
      <c r="EP89" s="58"/>
      <c r="EQ89" s="58"/>
      <c r="ER89" s="58"/>
      <c r="ES89" s="58"/>
      <c r="ET89" s="58"/>
      <c r="EU89" s="58"/>
      <c r="EV89" s="58"/>
      <c r="EW89" s="58"/>
      <c r="EX89" s="58"/>
      <c r="EY89" s="58"/>
      <c r="EZ89" s="58"/>
      <c r="FA89" s="58"/>
      <c r="FB89" s="58"/>
      <c r="FC89" s="58"/>
      <c r="FD89" s="58"/>
      <c r="FE89" s="58"/>
      <c r="FF89" s="58"/>
      <c r="FG89" s="58"/>
      <c r="FH89" s="58"/>
      <c r="FI89" s="58"/>
      <c r="FJ89" s="58"/>
      <c r="FK89" s="58"/>
      <c r="FL89" s="58"/>
      <c r="FM89" s="58"/>
      <c r="FN89" s="58"/>
      <c r="FO89" s="58"/>
      <c r="FP89" s="58"/>
      <c r="FQ89" s="58"/>
      <c r="FR89" s="58"/>
      <c r="FS89" s="58"/>
      <c r="FT89" s="58"/>
      <c r="FU89" s="58"/>
      <c r="FV89" s="58"/>
      <c r="FW89" s="58"/>
      <c r="FX89" s="58"/>
      <c r="FY89" s="58"/>
      <c r="FZ89" s="58"/>
      <c r="GA89" s="58"/>
      <c r="GB89" s="58"/>
      <c r="GC89" s="58"/>
      <c r="GD89" s="58"/>
      <c r="GE89" s="58"/>
      <c r="GF89" s="58"/>
      <c r="GG89" s="58"/>
      <c r="GH89" s="58"/>
      <c r="GI89" s="58"/>
      <c r="GJ89" s="58"/>
      <c r="GK89" s="58"/>
      <c r="GL89" s="58"/>
      <c r="GM89" s="58"/>
      <c r="GN89" s="58"/>
      <c r="GO89" s="58"/>
      <c r="GP89" s="58"/>
      <c r="GQ89" s="58"/>
      <c r="GR89" s="58"/>
    </row>
    <row r="90" spans="2:200" x14ac:dyDescent="0.25">
      <c r="B90" s="21"/>
      <c r="C90" s="21"/>
      <c r="D90" s="59"/>
      <c r="E90" s="59"/>
      <c r="F90" s="59"/>
      <c r="G90" s="59"/>
      <c r="H90" s="59"/>
      <c r="I90" s="59"/>
      <c r="J90" s="59"/>
      <c r="K90" s="59"/>
      <c r="L90" s="59"/>
      <c r="M90" s="59"/>
      <c r="N90" s="59"/>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c r="CF90" s="58"/>
      <c r="CG90" s="58"/>
      <c r="CH90" s="58"/>
      <c r="CI90" s="58"/>
      <c r="CJ90" s="58"/>
      <c r="CK90" s="58"/>
      <c r="CL90" s="58"/>
      <c r="CM90" s="58"/>
      <c r="CN90" s="58"/>
      <c r="CO90" s="58"/>
      <c r="CP90" s="58"/>
      <c r="CQ90" s="58"/>
      <c r="CR90" s="58"/>
      <c r="CS90" s="58"/>
      <c r="CT90" s="58"/>
      <c r="CU90" s="58"/>
      <c r="CV90" s="58"/>
      <c r="CW90" s="58"/>
      <c r="CX90" s="58"/>
      <c r="CY90" s="58"/>
      <c r="CZ90" s="58"/>
      <c r="DA90" s="58"/>
      <c r="DB90" s="58"/>
      <c r="DC90" s="58"/>
      <c r="DD90" s="58"/>
      <c r="DE90" s="58"/>
      <c r="DF90" s="58"/>
      <c r="DG90" s="58"/>
      <c r="DH90" s="58"/>
      <c r="DI90" s="58"/>
      <c r="DJ90" s="58"/>
      <c r="DK90" s="58"/>
      <c r="DL90" s="58"/>
      <c r="DM90" s="58"/>
      <c r="DN90" s="58"/>
      <c r="DO90" s="58"/>
      <c r="DP90" s="58"/>
      <c r="DQ90" s="58"/>
      <c r="DR90" s="58"/>
      <c r="DS90" s="58"/>
      <c r="DT90" s="58"/>
      <c r="DU90" s="58"/>
      <c r="DV90" s="58"/>
      <c r="DW90" s="58"/>
      <c r="DX90" s="58"/>
      <c r="DY90" s="58"/>
      <c r="DZ90" s="58"/>
      <c r="EA90" s="58"/>
      <c r="EB90" s="58"/>
      <c r="EC90" s="58"/>
      <c r="ED90" s="58"/>
      <c r="EE90" s="58"/>
      <c r="EF90" s="58"/>
      <c r="EG90" s="58"/>
      <c r="EH90" s="58"/>
      <c r="EI90" s="58"/>
      <c r="EJ90" s="58"/>
      <c r="EK90" s="58"/>
      <c r="EL90" s="58"/>
      <c r="EM90" s="58"/>
      <c r="EN90" s="58"/>
      <c r="EO90" s="58"/>
      <c r="EP90" s="58"/>
      <c r="EQ90" s="58"/>
      <c r="ER90" s="58"/>
      <c r="ES90" s="58"/>
      <c r="ET90" s="58"/>
      <c r="EU90" s="58"/>
      <c r="EV90" s="58"/>
      <c r="EW90" s="58"/>
      <c r="EX90" s="58"/>
      <c r="EY90" s="58"/>
      <c r="EZ90" s="58"/>
      <c r="FA90" s="58"/>
      <c r="FB90" s="58"/>
      <c r="FC90" s="58"/>
      <c r="FD90" s="58"/>
      <c r="FE90" s="58"/>
      <c r="FF90" s="58"/>
      <c r="FG90" s="58"/>
      <c r="FH90" s="58"/>
      <c r="FI90" s="58"/>
      <c r="FJ90" s="58"/>
      <c r="FK90" s="58"/>
      <c r="FL90" s="58"/>
      <c r="FM90" s="58"/>
      <c r="FN90" s="58"/>
      <c r="FO90" s="58"/>
      <c r="FP90" s="58"/>
      <c r="FQ90" s="58"/>
      <c r="FR90" s="58"/>
      <c r="FS90" s="58"/>
      <c r="FT90" s="58"/>
      <c r="FU90" s="58"/>
      <c r="FV90" s="58"/>
      <c r="FW90" s="58"/>
      <c r="FX90" s="58"/>
      <c r="FY90" s="58"/>
      <c r="FZ90" s="58"/>
      <c r="GA90" s="58"/>
      <c r="GB90" s="58"/>
      <c r="GC90" s="58"/>
      <c r="GD90" s="58"/>
      <c r="GE90" s="58"/>
      <c r="GF90" s="58"/>
      <c r="GG90" s="58"/>
      <c r="GH90" s="58"/>
      <c r="GI90" s="58"/>
      <c r="GJ90" s="58"/>
      <c r="GK90" s="58"/>
      <c r="GL90" s="58"/>
      <c r="GM90" s="58"/>
      <c r="GN90" s="58"/>
      <c r="GO90" s="58"/>
      <c r="GP90" s="58"/>
      <c r="GQ90" s="58"/>
      <c r="GR90" s="58"/>
    </row>
    <row r="91" spans="2:200" x14ac:dyDescent="0.25">
      <c r="B91" s="21"/>
      <c r="C91" s="21"/>
      <c r="D91" s="59"/>
      <c r="E91" s="59"/>
      <c r="F91" s="59"/>
      <c r="G91" s="59"/>
      <c r="H91" s="59"/>
      <c r="I91" s="59"/>
      <c r="J91" s="59"/>
      <c r="K91" s="59"/>
      <c r="L91" s="59"/>
      <c r="M91" s="59"/>
      <c r="N91" s="59"/>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c r="BO91" s="58"/>
      <c r="BP91" s="58"/>
      <c r="BQ91" s="58"/>
      <c r="BR91" s="58"/>
      <c r="BS91" s="58"/>
      <c r="BT91" s="58"/>
      <c r="BU91" s="58"/>
      <c r="BV91" s="58"/>
      <c r="BW91" s="58"/>
      <c r="BX91" s="58"/>
      <c r="BY91" s="58"/>
      <c r="BZ91" s="58"/>
      <c r="CA91" s="58"/>
      <c r="CB91" s="58"/>
      <c r="CC91" s="58"/>
      <c r="CD91" s="58"/>
      <c r="CE91" s="58"/>
      <c r="CF91" s="58"/>
      <c r="CG91" s="58"/>
      <c r="CH91" s="58"/>
      <c r="CI91" s="58"/>
      <c r="CJ91" s="58"/>
      <c r="CK91" s="58"/>
      <c r="CL91" s="58"/>
      <c r="CM91" s="58"/>
      <c r="CN91" s="58"/>
      <c r="CO91" s="58"/>
      <c r="CP91" s="58"/>
      <c r="CQ91" s="58"/>
      <c r="CR91" s="58"/>
      <c r="CS91" s="58"/>
      <c r="CT91" s="58"/>
      <c r="CU91" s="58"/>
      <c r="CV91" s="58"/>
      <c r="CW91" s="58"/>
      <c r="CX91" s="58"/>
      <c r="CY91" s="58"/>
      <c r="CZ91" s="58"/>
      <c r="DA91" s="58"/>
      <c r="DB91" s="58"/>
      <c r="DC91" s="58"/>
      <c r="DD91" s="58"/>
      <c r="DE91" s="58"/>
      <c r="DF91" s="58"/>
      <c r="DG91" s="58"/>
      <c r="DH91" s="58"/>
      <c r="DI91" s="58"/>
      <c r="DJ91" s="58"/>
      <c r="DK91" s="58"/>
      <c r="DL91" s="58"/>
      <c r="DM91" s="58"/>
      <c r="DN91" s="58"/>
      <c r="DO91" s="58"/>
      <c r="DP91" s="58"/>
      <c r="DQ91" s="58"/>
      <c r="DR91" s="58"/>
      <c r="DS91" s="58"/>
      <c r="DT91" s="58"/>
      <c r="DU91" s="58"/>
      <c r="DV91" s="58"/>
      <c r="DW91" s="58"/>
      <c r="DX91" s="58"/>
      <c r="DY91" s="58"/>
      <c r="DZ91" s="58"/>
      <c r="EA91" s="58"/>
      <c r="EB91" s="58"/>
      <c r="EC91" s="58"/>
      <c r="ED91" s="58"/>
      <c r="EE91" s="58"/>
      <c r="EF91" s="58"/>
      <c r="EG91" s="58"/>
      <c r="EH91" s="58"/>
      <c r="EI91" s="58"/>
      <c r="EJ91" s="58"/>
      <c r="EK91" s="58"/>
      <c r="EL91" s="58"/>
      <c r="EM91" s="58"/>
      <c r="EN91" s="58"/>
      <c r="EO91" s="58"/>
      <c r="EP91" s="58"/>
      <c r="EQ91" s="58"/>
      <c r="ER91" s="58"/>
      <c r="ES91" s="58"/>
      <c r="ET91" s="58"/>
      <c r="EU91" s="58"/>
      <c r="EV91" s="58"/>
      <c r="EW91" s="58"/>
      <c r="EX91" s="58"/>
      <c r="EY91" s="58"/>
      <c r="EZ91" s="58"/>
      <c r="FA91" s="58"/>
      <c r="FB91" s="58"/>
      <c r="FC91" s="58"/>
      <c r="FD91" s="58"/>
      <c r="FE91" s="58"/>
      <c r="FF91" s="58"/>
      <c r="FG91" s="58"/>
      <c r="FH91" s="58"/>
      <c r="FI91" s="58"/>
      <c r="FJ91" s="58"/>
      <c r="FK91" s="58"/>
      <c r="FL91" s="58"/>
      <c r="FM91" s="58"/>
      <c r="FN91" s="58"/>
      <c r="FO91" s="58"/>
      <c r="FP91" s="58"/>
      <c r="FQ91" s="58"/>
      <c r="FR91" s="58"/>
      <c r="FS91" s="58"/>
      <c r="FT91" s="58"/>
      <c r="FU91" s="58"/>
      <c r="FV91" s="58"/>
      <c r="FW91" s="58"/>
      <c r="FX91" s="58"/>
      <c r="FY91" s="58"/>
      <c r="FZ91" s="58"/>
      <c r="GA91" s="58"/>
      <c r="GB91" s="58"/>
      <c r="GC91" s="58"/>
      <c r="GD91" s="58"/>
      <c r="GE91" s="58"/>
      <c r="GF91" s="58"/>
      <c r="GG91" s="58"/>
      <c r="GH91" s="58"/>
      <c r="GI91" s="58"/>
      <c r="GJ91" s="58"/>
      <c r="GK91" s="58"/>
      <c r="GL91" s="58"/>
      <c r="GM91" s="58"/>
      <c r="GN91" s="58"/>
      <c r="GO91" s="58"/>
      <c r="GP91" s="58"/>
      <c r="GQ91" s="58"/>
      <c r="GR91" s="58"/>
    </row>
    <row r="92" spans="2:200" x14ac:dyDescent="0.25">
      <c r="B92" s="21"/>
      <c r="C92" s="21"/>
      <c r="D92" s="59"/>
      <c r="E92" s="59"/>
      <c r="F92" s="59"/>
      <c r="G92" s="59"/>
      <c r="H92" s="59"/>
      <c r="I92" s="59"/>
      <c r="J92" s="59"/>
      <c r="K92" s="59"/>
      <c r="L92" s="59"/>
      <c r="M92" s="59"/>
      <c r="N92" s="59"/>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c r="BO92" s="58"/>
      <c r="BP92" s="58"/>
      <c r="BQ92" s="58"/>
      <c r="BR92" s="58"/>
      <c r="BS92" s="58"/>
      <c r="BT92" s="58"/>
      <c r="BU92" s="58"/>
      <c r="BV92" s="58"/>
      <c r="BW92" s="58"/>
      <c r="BX92" s="58"/>
      <c r="BY92" s="58"/>
      <c r="BZ92" s="58"/>
      <c r="CA92" s="58"/>
      <c r="CB92" s="58"/>
      <c r="CC92" s="58"/>
      <c r="CD92" s="58"/>
      <c r="CE92" s="58"/>
      <c r="CF92" s="58"/>
      <c r="CG92" s="58"/>
      <c r="CH92" s="58"/>
      <c r="CI92" s="58"/>
      <c r="CJ92" s="58"/>
      <c r="CK92" s="58"/>
      <c r="CL92" s="58"/>
      <c r="CM92" s="58"/>
      <c r="CN92" s="58"/>
      <c r="CO92" s="58"/>
      <c r="CP92" s="58"/>
      <c r="CQ92" s="58"/>
      <c r="CR92" s="58"/>
      <c r="CS92" s="58"/>
      <c r="CT92" s="58"/>
      <c r="CU92" s="58"/>
      <c r="CV92" s="58"/>
      <c r="CW92" s="58"/>
      <c r="CX92" s="58"/>
      <c r="CY92" s="58"/>
      <c r="CZ92" s="58"/>
      <c r="DA92" s="58"/>
      <c r="DB92" s="58"/>
      <c r="DC92" s="58"/>
      <c r="DD92" s="58"/>
      <c r="DE92" s="58"/>
      <c r="DF92" s="58"/>
      <c r="DG92" s="58"/>
      <c r="DH92" s="58"/>
      <c r="DI92" s="58"/>
      <c r="DJ92" s="58"/>
      <c r="DK92" s="58"/>
      <c r="DL92" s="58"/>
      <c r="DM92" s="58"/>
      <c r="DN92" s="58"/>
      <c r="DO92" s="58"/>
      <c r="DP92" s="58"/>
      <c r="DQ92" s="58"/>
      <c r="DR92" s="58"/>
      <c r="DS92" s="58"/>
      <c r="DT92" s="58"/>
      <c r="DU92" s="58"/>
      <c r="DV92" s="58"/>
      <c r="DW92" s="58"/>
      <c r="DX92" s="58"/>
      <c r="DY92" s="58"/>
      <c r="DZ92" s="58"/>
      <c r="EA92" s="58"/>
      <c r="EB92" s="58"/>
      <c r="EC92" s="58"/>
      <c r="ED92" s="58"/>
      <c r="EE92" s="58"/>
      <c r="EF92" s="58"/>
      <c r="EG92" s="58"/>
      <c r="EH92" s="58"/>
      <c r="EI92" s="58"/>
      <c r="EJ92" s="58"/>
      <c r="EK92" s="58"/>
      <c r="EL92" s="58"/>
      <c r="EM92" s="58"/>
      <c r="EN92" s="58"/>
      <c r="EO92" s="58"/>
      <c r="EP92" s="58"/>
      <c r="EQ92" s="58"/>
      <c r="ER92" s="58"/>
      <c r="ES92" s="58"/>
      <c r="ET92" s="58"/>
      <c r="EU92" s="58"/>
      <c r="EV92" s="58"/>
      <c r="EW92" s="58"/>
      <c r="EX92" s="58"/>
      <c r="EY92" s="58"/>
      <c r="EZ92" s="58"/>
      <c r="FA92" s="58"/>
      <c r="FB92" s="58"/>
      <c r="FC92" s="58"/>
      <c r="FD92" s="58"/>
      <c r="FE92" s="58"/>
      <c r="FF92" s="58"/>
      <c r="FG92" s="58"/>
      <c r="FH92" s="58"/>
      <c r="FI92" s="58"/>
      <c r="FJ92" s="58"/>
      <c r="FK92" s="58"/>
      <c r="FL92" s="58"/>
      <c r="FM92" s="58"/>
      <c r="FN92" s="58"/>
      <c r="FO92" s="58"/>
      <c r="FP92" s="58"/>
      <c r="FQ92" s="58"/>
      <c r="FR92" s="58"/>
      <c r="FS92" s="58"/>
      <c r="FT92" s="58"/>
      <c r="FU92" s="58"/>
      <c r="FV92" s="58"/>
      <c r="FW92" s="58"/>
      <c r="FX92" s="58"/>
      <c r="FY92" s="58"/>
      <c r="FZ92" s="58"/>
      <c r="GA92" s="58"/>
      <c r="GB92" s="58"/>
      <c r="GC92" s="58"/>
      <c r="GD92" s="58"/>
      <c r="GE92" s="58"/>
      <c r="GF92" s="58"/>
      <c r="GG92" s="58"/>
      <c r="GH92" s="58"/>
      <c r="GI92" s="58"/>
      <c r="GJ92" s="58"/>
      <c r="GK92" s="58"/>
      <c r="GL92" s="58"/>
      <c r="GM92" s="58"/>
      <c r="GN92" s="58"/>
      <c r="GO92" s="58"/>
      <c r="GP92" s="58"/>
      <c r="GQ92" s="58"/>
      <c r="GR92" s="58"/>
    </row>
    <row r="93" spans="2:200" x14ac:dyDescent="0.25">
      <c r="B93" s="21"/>
      <c r="C93" s="21"/>
      <c r="D93" s="59"/>
      <c r="E93" s="59"/>
      <c r="F93" s="59"/>
      <c r="G93" s="59"/>
      <c r="H93" s="59"/>
      <c r="I93" s="59"/>
      <c r="J93" s="59"/>
      <c r="K93" s="59"/>
      <c r="L93" s="59"/>
      <c r="M93" s="59"/>
      <c r="N93" s="59"/>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c r="BO93" s="58"/>
      <c r="BP93" s="58"/>
      <c r="BQ93" s="58"/>
      <c r="BR93" s="58"/>
      <c r="BS93" s="58"/>
      <c r="BT93" s="58"/>
      <c r="BU93" s="58"/>
      <c r="BV93" s="58"/>
      <c r="BW93" s="58"/>
      <c r="BX93" s="58"/>
      <c r="BY93" s="58"/>
      <c r="BZ93" s="58"/>
      <c r="CA93" s="58"/>
      <c r="CB93" s="58"/>
      <c r="CC93" s="58"/>
      <c r="CD93" s="58"/>
      <c r="CE93" s="58"/>
      <c r="CF93" s="58"/>
      <c r="CG93" s="58"/>
      <c r="CH93" s="58"/>
      <c r="CI93" s="58"/>
      <c r="CJ93" s="58"/>
      <c r="CK93" s="58"/>
      <c r="CL93" s="58"/>
      <c r="CM93" s="58"/>
      <c r="CN93" s="58"/>
      <c r="CO93" s="58"/>
      <c r="CP93" s="58"/>
      <c r="CQ93" s="58"/>
      <c r="CR93" s="58"/>
      <c r="CS93" s="58"/>
      <c r="CT93" s="58"/>
      <c r="CU93" s="58"/>
      <c r="CV93" s="58"/>
      <c r="CW93" s="58"/>
      <c r="CX93" s="58"/>
      <c r="CY93" s="58"/>
      <c r="CZ93" s="58"/>
      <c r="DA93" s="58"/>
      <c r="DB93" s="58"/>
      <c r="DC93" s="58"/>
      <c r="DD93" s="58"/>
      <c r="DE93" s="58"/>
      <c r="DF93" s="58"/>
      <c r="DG93" s="58"/>
      <c r="DH93" s="58"/>
      <c r="DI93" s="58"/>
      <c r="DJ93" s="58"/>
      <c r="DK93" s="58"/>
      <c r="DL93" s="58"/>
      <c r="DM93" s="58"/>
      <c r="DN93" s="58"/>
      <c r="DO93" s="58"/>
      <c r="DP93" s="58"/>
      <c r="DQ93" s="58"/>
      <c r="DR93" s="58"/>
      <c r="DS93" s="58"/>
      <c r="DT93" s="58"/>
      <c r="DU93" s="58"/>
      <c r="DV93" s="58"/>
      <c r="DW93" s="58"/>
      <c r="DX93" s="58"/>
      <c r="DY93" s="58"/>
      <c r="DZ93" s="58"/>
      <c r="EA93" s="58"/>
      <c r="EB93" s="58"/>
      <c r="EC93" s="58"/>
      <c r="ED93" s="58"/>
      <c r="EE93" s="58"/>
      <c r="EF93" s="58"/>
      <c r="EG93" s="58"/>
      <c r="EH93" s="58"/>
      <c r="EI93" s="58"/>
      <c r="EJ93" s="58"/>
      <c r="EK93" s="58"/>
      <c r="EL93" s="58"/>
      <c r="EM93" s="58"/>
      <c r="EN93" s="58"/>
      <c r="EO93" s="58"/>
      <c r="EP93" s="58"/>
      <c r="EQ93" s="58"/>
      <c r="ER93" s="58"/>
      <c r="ES93" s="58"/>
      <c r="ET93" s="58"/>
      <c r="EU93" s="58"/>
      <c r="EV93" s="58"/>
      <c r="EW93" s="58"/>
      <c r="EX93" s="58"/>
      <c r="EY93" s="58"/>
      <c r="EZ93" s="58"/>
      <c r="FA93" s="58"/>
      <c r="FB93" s="58"/>
      <c r="FC93" s="58"/>
      <c r="FD93" s="58"/>
      <c r="FE93" s="58"/>
      <c r="FF93" s="58"/>
      <c r="FG93" s="58"/>
      <c r="FH93" s="58"/>
      <c r="FI93" s="58"/>
      <c r="FJ93" s="58"/>
      <c r="FK93" s="58"/>
      <c r="FL93" s="58"/>
      <c r="FM93" s="58"/>
      <c r="FN93" s="58"/>
      <c r="FO93" s="58"/>
      <c r="FP93" s="58"/>
      <c r="FQ93" s="58"/>
      <c r="FR93" s="58"/>
      <c r="FS93" s="58"/>
      <c r="FT93" s="58"/>
      <c r="FU93" s="58"/>
      <c r="FV93" s="58"/>
      <c r="FW93" s="58"/>
      <c r="FX93" s="58"/>
      <c r="FY93" s="58"/>
      <c r="FZ93" s="58"/>
      <c r="GA93" s="58"/>
      <c r="GB93" s="58"/>
      <c r="GC93" s="58"/>
      <c r="GD93" s="58"/>
      <c r="GE93" s="58"/>
      <c r="GF93" s="58"/>
      <c r="GG93" s="58"/>
      <c r="GH93" s="58"/>
      <c r="GI93" s="58"/>
      <c r="GJ93" s="58"/>
      <c r="GK93" s="58"/>
      <c r="GL93" s="58"/>
      <c r="GM93" s="58"/>
      <c r="GN93" s="58"/>
      <c r="GO93" s="58"/>
      <c r="GP93" s="58"/>
      <c r="GQ93" s="58"/>
      <c r="GR93" s="58"/>
    </row>
    <row r="94" spans="2:200" x14ac:dyDescent="0.25">
      <c r="B94" s="21"/>
      <c r="C94" s="21"/>
      <c r="D94" s="59"/>
      <c r="E94" s="59"/>
      <c r="F94" s="59"/>
      <c r="G94" s="59"/>
      <c r="H94" s="59"/>
      <c r="I94" s="59"/>
      <c r="J94" s="59"/>
      <c r="K94" s="59"/>
      <c r="L94" s="59"/>
      <c r="M94" s="59"/>
      <c r="N94" s="59"/>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c r="BO94" s="58"/>
      <c r="BP94" s="58"/>
      <c r="BQ94" s="58"/>
      <c r="BR94" s="58"/>
      <c r="BS94" s="58"/>
      <c r="BT94" s="58"/>
      <c r="BU94" s="58"/>
      <c r="BV94" s="58"/>
      <c r="BW94" s="58"/>
      <c r="BX94" s="58"/>
      <c r="BY94" s="58"/>
      <c r="BZ94" s="58"/>
      <c r="CA94" s="58"/>
      <c r="CB94" s="58"/>
      <c r="CC94" s="58"/>
      <c r="CD94" s="58"/>
      <c r="CE94" s="58"/>
      <c r="CF94" s="58"/>
      <c r="CG94" s="58"/>
      <c r="CH94" s="58"/>
      <c r="CI94" s="58"/>
      <c r="CJ94" s="58"/>
      <c r="CK94" s="58"/>
      <c r="CL94" s="58"/>
      <c r="CM94" s="58"/>
      <c r="CN94" s="58"/>
      <c r="CO94" s="58"/>
      <c r="CP94" s="58"/>
      <c r="CQ94" s="58"/>
      <c r="CR94" s="58"/>
      <c r="CS94" s="58"/>
      <c r="CT94" s="58"/>
      <c r="CU94" s="58"/>
      <c r="CV94" s="58"/>
      <c r="CW94" s="58"/>
      <c r="CX94" s="58"/>
      <c r="CY94" s="58"/>
      <c r="CZ94" s="58"/>
      <c r="DA94" s="58"/>
      <c r="DB94" s="58"/>
      <c r="DC94" s="58"/>
      <c r="DD94" s="58"/>
      <c r="DE94" s="58"/>
      <c r="DF94" s="58"/>
      <c r="DG94" s="58"/>
      <c r="DH94" s="58"/>
      <c r="DI94" s="58"/>
      <c r="DJ94" s="58"/>
      <c r="DK94" s="58"/>
      <c r="DL94" s="58"/>
      <c r="DM94" s="58"/>
      <c r="DN94" s="58"/>
      <c r="DO94" s="58"/>
      <c r="DP94" s="58"/>
      <c r="DQ94" s="58"/>
      <c r="DR94" s="58"/>
      <c r="DS94" s="58"/>
      <c r="DT94" s="58"/>
      <c r="DU94" s="58"/>
      <c r="DV94" s="58"/>
      <c r="DW94" s="58"/>
      <c r="DX94" s="58"/>
      <c r="DY94" s="58"/>
      <c r="DZ94" s="58"/>
      <c r="EA94" s="58"/>
      <c r="EB94" s="58"/>
      <c r="EC94" s="58"/>
      <c r="ED94" s="58"/>
      <c r="EE94" s="58"/>
      <c r="EF94" s="58"/>
      <c r="EG94" s="58"/>
      <c r="EH94" s="58"/>
      <c r="EI94" s="58"/>
      <c r="EJ94" s="58"/>
      <c r="EK94" s="58"/>
      <c r="EL94" s="58"/>
      <c r="EM94" s="58"/>
      <c r="EN94" s="58"/>
      <c r="EO94" s="58"/>
      <c r="EP94" s="58"/>
      <c r="EQ94" s="58"/>
      <c r="ER94" s="58"/>
      <c r="ES94" s="58"/>
      <c r="ET94" s="58"/>
      <c r="EU94" s="58"/>
      <c r="EV94" s="58"/>
      <c r="EW94" s="58"/>
      <c r="EX94" s="58"/>
      <c r="EY94" s="58"/>
      <c r="EZ94" s="58"/>
      <c r="FA94" s="58"/>
      <c r="FB94" s="58"/>
      <c r="FC94" s="58"/>
      <c r="FD94" s="58"/>
      <c r="FE94" s="58"/>
      <c r="FF94" s="58"/>
      <c r="FG94" s="58"/>
      <c r="FH94" s="58"/>
      <c r="FI94" s="58"/>
      <c r="FJ94" s="58"/>
      <c r="FK94" s="58"/>
      <c r="FL94" s="58"/>
      <c r="FM94" s="58"/>
      <c r="FN94" s="58"/>
      <c r="FO94" s="58"/>
      <c r="FP94" s="58"/>
      <c r="FQ94" s="58"/>
      <c r="FR94" s="58"/>
      <c r="FS94" s="58"/>
      <c r="FT94" s="58"/>
      <c r="FU94" s="58"/>
      <c r="FV94" s="58"/>
      <c r="FW94" s="58"/>
      <c r="FX94" s="58"/>
      <c r="FY94" s="58"/>
      <c r="FZ94" s="58"/>
      <c r="GA94" s="58"/>
      <c r="GB94" s="58"/>
      <c r="GC94" s="58"/>
      <c r="GD94" s="58"/>
      <c r="GE94" s="58"/>
      <c r="GF94" s="58"/>
      <c r="GG94" s="58"/>
      <c r="GH94" s="58"/>
      <c r="GI94" s="58"/>
      <c r="GJ94" s="58"/>
      <c r="GK94" s="58"/>
      <c r="GL94" s="58"/>
      <c r="GM94" s="58"/>
      <c r="GN94" s="58"/>
      <c r="GO94" s="58"/>
      <c r="GP94" s="58"/>
      <c r="GQ94" s="58"/>
      <c r="GR94" s="58"/>
    </row>
    <row r="95" spans="2:200" x14ac:dyDescent="0.25">
      <c r="B95" s="21"/>
      <c r="C95" s="21"/>
      <c r="D95" s="59"/>
      <c r="E95" s="59"/>
      <c r="F95" s="59"/>
      <c r="G95" s="59"/>
      <c r="H95" s="59"/>
      <c r="I95" s="59"/>
      <c r="J95" s="59"/>
      <c r="K95" s="59"/>
      <c r="L95" s="59"/>
      <c r="M95" s="59"/>
      <c r="N95" s="59"/>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c r="BO95" s="58"/>
      <c r="BP95" s="58"/>
      <c r="BQ95" s="58"/>
      <c r="BR95" s="58"/>
      <c r="BS95" s="58"/>
      <c r="BT95" s="58"/>
      <c r="BU95" s="58"/>
      <c r="BV95" s="58"/>
      <c r="BW95" s="58"/>
      <c r="BX95" s="58"/>
      <c r="BY95" s="58"/>
      <c r="BZ95" s="58"/>
      <c r="CA95" s="58"/>
      <c r="CB95" s="58"/>
      <c r="CC95" s="58"/>
      <c r="CD95" s="58"/>
      <c r="CE95" s="58"/>
      <c r="CF95" s="58"/>
      <c r="CG95" s="58"/>
      <c r="CH95" s="58"/>
      <c r="CI95" s="58"/>
      <c r="CJ95" s="58"/>
      <c r="CK95" s="58"/>
      <c r="CL95" s="58"/>
      <c r="CM95" s="58"/>
      <c r="CN95" s="58"/>
      <c r="CO95" s="58"/>
      <c r="CP95" s="58"/>
      <c r="CQ95" s="58"/>
      <c r="CR95" s="58"/>
      <c r="CS95" s="58"/>
      <c r="CT95" s="58"/>
      <c r="CU95" s="58"/>
      <c r="CV95" s="58"/>
      <c r="CW95" s="58"/>
      <c r="CX95" s="58"/>
      <c r="CY95" s="58"/>
      <c r="CZ95" s="58"/>
      <c r="DA95" s="58"/>
      <c r="DB95" s="58"/>
      <c r="DC95" s="58"/>
      <c r="DD95" s="58"/>
      <c r="DE95" s="58"/>
      <c r="DF95" s="58"/>
      <c r="DG95" s="58"/>
      <c r="DH95" s="58"/>
      <c r="DI95" s="58"/>
      <c r="DJ95" s="58"/>
      <c r="DK95" s="58"/>
      <c r="DL95" s="58"/>
      <c r="DM95" s="58"/>
      <c r="DN95" s="58"/>
      <c r="DO95" s="58"/>
      <c r="DP95" s="58"/>
      <c r="DQ95" s="58"/>
      <c r="DR95" s="58"/>
      <c r="DS95" s="58"/>
      <c r="DT95" s="58"/>
      <c r="DU95" s="58"/>
      <c r="DV95" s="58"/>
      <c r="DW95" s="58"/>
      <c r="DX95" s="58"/>
      <c r="DY95" s="58"/>
      <c r="DZ95" s="58"/>
      <c r="EA95" s="58"/>
      <c r="EB95" s="58"/>
      <c r="EC95" s="58"/>
      <c r="ED95" s="58"/>
      <c r="EE95" s="58"/>
      <c r="EF95" s="58"/>
      <c r="EG95" s="58"/>
      <c r="EH95" s="58"/>
      <c r="EI95" s="58"/>
      <c r="EJ95" s="58"/>
      <c r="EK95" s="58"/>
      <c r="EL95" s="58"/>
      <c r="EM95" s="58"/>
      <c r="EN95" s="58"/>
      <c r="EO95" s="58"/>
      <c r="EP95" s="58"/>
      <c r="EQ95" s="58"/>
      <c r="ER95" s="58"/>
      <c r="ES95" s="58"/>
      <c r="ET95" s="58"/>
      <c r="EU95" s="58"/>
      <c r="EV95" s="58"/>
      <c r="EW95" s="58"/>
      <c r="EX95" s="58"/>
      <c r="EY95" s="58"/>
      <c r="EZ95" s="58"/>
      <c r="FA95" s="58"/>
      <c r="FB95" s="58"/>
      <c r="FC95" s="58"/>
      <c r="FD95" s="58"/>
      <c r="FE95" s="58"/>
      <c r="FF95" s="58"/>
      <c r="FG95" s="58"/>
      <c r="FH95" s="58"/>
      <c r="FI95" s="58"/>
      <c r="FJ95" s="58"/>
      <c r="FK95" s="58"/>
      <c r="FL95" s="58"/>
      <c r="FM95" s="58"/>
      <c r="FN95" s="58"/>
      <c r="FO95" s="58"/>
      <c r="FP95" s="58"/>
      <c r="FQ95" s="58"/>
      <c r="FR95" s="58"/>
      <c r="FS95" s="58"/>
      <c r="FT95" s="58"/>
      <c r="FU95" s="58"/>
      <c r="FV95" s="58"/>
      <c r="FW95" s="58"/>
      <c r="FX95" s="58"/>
      <c r="FY95" s="58"/>
      <c r="FZ95" s="58"/>
      <c r="GA95" s="58"/>
      <c r="GB95" s="58"/>
      <c r="GC95" s="58"/>
      <c r="GD95" s="58"/>
      <c r="GE95" s="58"/>
      <c r="GF95" s="58"/>
      <c r="GG95" s="58"/>
      <c r="GH95" s="58"/>
      <c r="GI95" s="58"/>
      <c r="GJ95" s="58"/>
      <c r="GK95" s="58"/>
      <c r="GL95" s="58"/>
      <c r="GM95" s="58"/>
      <c r="GN95" s="58"/>
      <c r="GO95" s="58"/>
      <c r="GP95" s="58"/>
      <c r="GQ95" s="58"/>
      <c r="GR95" s="58"/>
    </row>
    <row r="96" spans="2:200" x14ac:dyDescent="0.25">
      <c r="B96" s="21"/>
      <c r="C96" s="21"/>
      <c r="D96" s="59"/>
      <c r="E96" s="59"/>
      <c r="F96" s="59"/>
      <c r="G96" s="59"/>
      <c r="H96" s="59"/>
      <c r="I96" s="59"/>
      <c r="J96" s="59"/>
      <c r="K96" s="59"/>
      <c r="L96" s="59"/>
      <c r="M96" s="59"/>
      <c r="N96" s="59"/>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c r="BO96" s="58"/>
      <c r="BP96" s="58"/>
      <c r="BQ96" s="58"/>
      <c r="BR96" s="58"/>
      <c r="BS96" s="58"/>
      <c r="BT96" s="58"/>
      <c r="BU96" s="58"/>
      <c r="BV96" s="58"/>
      <c r="BW96" s="58"/>
      <c r="BX96" s="58"/>
      <c r="BY96" s="58"/>
      <c r="BZ96" s="58"/>
      <c r="CA96" s="58"/>
      <c r="CB96" s="58"/>
      <c r="CC96" s="58"/>
      <c r="CD96" s="58"/>
      <c r="CE96" s="58"/>
      <c r="CF96" s="58"/>
      <c r="CG96" s="58"/>
      <c r="CH96" s="58"/>
      <c r="CI96" s="58"/>
      <c r="CJ96" s="58"/>
      <c r="CK96" s="58"/>
      <c r="CL96" s="58"/>
      <c r="CM96" s="58"/>
      <c r="CN96" s="58"/>
      <c r="CO96" s="58"/>
      <c r="CP96" s="58"/>
      <c r="CQ96" s="58"/>
      <c r="CR96" s="58"/>
      <c r="CS96" s="58"/>
      <c r="CT96" s="58"/>
      <c r="CU96" s="58"/>
      <c r="CV96" s="58"/>
      <c r="CW96" s="58"/>
      <c r="CX96" s="58"/>
      <c r="CY96" s="58"/>
      <c r="CZ96" s="58"/>
      <c r="DA96" s="58"/>
      <c r="DB96" s="58"/>
      <c r="DC96" s="58"/>
      <c r="DD96" s="58"/>
      <c r="DE96" s="58"/>
      <c r="DF96" s="58"/>
      <c r="DG96" s="58"/>
      <c r="DH96" s="58"/>
      <c r="DI96" s="58"/>
      <c r="DJ96" s="58"/>
      <c r="DK96" s="58"/>
      <c r="DL96" s="58"/>
      <c r="DM96" s="58"/>
      <c r="DN96" s="58"/>
      <c r="DO96" s="58"/>
      <c r="DP96" s="58"/>
      <c r="DQ96" s="58"/>
      <c r="DR96" s="58"/>
      <c r="DS96" s="58"/>
      <c r="DT96" s="58"/>
      <c r="DU96" s="58"/>
      <c r="DV96" s="58"/>
      <c r="DW96" s="58"/>
      <c r="DX96" s="58"/>
      <c r="DY96" s="58"/>
      <c r="DZ96" s="58"/>
      <c r="EA96" s="58"/>
      <c r="EB96" s="58"/>
      <c r="EC96" s="58"/>
      <c r="ED96" s="58"/>
      <c r="EE96" s="58"/>
      <c r="EF96" s="58"/>
      <c r="EG96" s="58"/>
      <c r="EH96" s="58"/>
      <c r="EI96" s="58"/>
      <c r="EJ96" s="58"/>
      <c r="EK96" s="58"/>
      <c r="EL96" s="58"/>
      <c r="EM96" s="58"/>
      <c r="EN96" s="58"/>
      <c r="EO96" s="58"/>
      <c r="EP96" s="58"/>
      <c r="EQ96" s="58"/>
      <c r="ER96" s="58"/>
      <c r="ES96" s="58"/>
      <c r="ET96" s="58"/>
      <c r="EU96" s="58"/>
      <c r="EV96" s="58"/>
      <c r="EW96" s="58"/>
      <c r="EX96" s="58"/>
      <c r="EY96" s="58"/>
      <c r="EZ96" s="58"/>
      <c r="FA96" s="58"/>
      <c r="FB96" s="58"/>
      <c r="FC96" s="58"/>
      <c r="FD96" s="58"/>
      <c r="FE96" s="58"/>
      <c r="FF96" s="58"/>
      <c r="FG96" s="58"/>
      <c r="FH96" s="58"/>
      <c r="FI96" s="58"/>
      <c r="FJ96" s="58"/>
      <c r="FK96" s="58"/>
      <c r="FL96" s="58"/>
      <c r="FM96" s="58"/>
      <c r="FN96" s="58"/>
      <c r="FO96" s="58"/>
      <c r="FP96" s="58"/>
      <c r="FQ96" s="58"/>
      <c r="FR96" s="58"/>
      <c r="FS96" s="58"/>
      <c r="FT96" s="58"/>
      <c r="FU96" s="58"/>
      <c r="FV96" s="58"/>
      <c r="FW96" s="58"/>
      <c r="FX96" s="58"/>
      <c r="FY96" s="58"/>
      <c r="FZ96" s="58"/>
      <c r="GA96" s="58"/>
      <c r="GB96" s="58"/>
      <c r="GC96" s="58"/>
      <c r="GD96" s="58"/>
      <c r="GE96" s="58"/>
      <c r="GF96" s="58"/>
      <c r="GG96" s="58"/>
      <c r="GH96" s="58"/>
      <c r="GI96" s="58"/>
      <c r="GJ96" s="58"/>
      <c r="GK96" s="58"/>
      <c r="GL96" s="58"/>
      <c r="GM96" s="58"/>
      <c r="GN96" s="58"/>
      <c r="GO96" s="58"/>
      <c r="GP96" s="58"/>
      <c r="GQ96" s="58"/>
      <c r="GR96" s="58"/>
    </row>
    <row r="97" spans="2:200" x14ac:dyDescent="0.25">
      <c r="B97" s="21"/>
      <c r="C97" s="21"/>
      <c r="D97" s="59"/>
      <c r="E97" s="59"/>
      <c r="F97" s="59"/>
      <c r="G97" s="59"/>
      <c r="H97" s="59"/>
      <c r="I97" s="59"/>
      <c r="J97" s="59"/>
      <c r="K97" s="59"/>
      <c r="L97" s="59"/>
      <c r="M97" s="59"/>
      <c r="N97" s="59"/>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c r="BO97" s="58"/>
      <c r="BP97" s="58"/>
      <c r="BQ97" s="58"/>
      <c r="BR97" s="58"/>
      <c r="BS97" s="58"/>
      <c r="BT97" s="58"/>
      <c r="BU97" s="58"/>
      <c r="BV97" s="58"/>
      <c r="BW97" s="58"/>
      <c r="BX97" s="58"/>
      <c r="BY97" s="58"/>
      <c r="BZ97" s="58"/>
      <c r="CA97" s="58"/>
      <c r="CB97" s="58"/>
      <c r="CC97" s="58"/>
      <c r="CD97" s="58"/>
      <c r="CE97" s="58"/>
      <c r="CF97" s="58"/>
      <c r="CG97" s="58"/>
      <c r="CH97" s="58"/>
      <c r="CI97" s="58"/>
      <c r="CJ97" s="58"/>
      <c r="CK97" s="58"/>
      <c r="CL97" s="58"/>
      <c r="CM97" s="58"/>
      <c r="CN97" s="58"/>
      <c r="CO97" s="58"/>
      <c r="CP97" s="58"/>
      <c r="CQ97" s="58"/>
      <c r="CR97" s="58"/>
      <c r="CS97" s="58"/>
      <c r="CT97" s="58"/>
      <c r="CU97" s="58"/>
      <c r="CV97" s="58"/>
      <c r="CW97" s="58"/>
      <c r="CX97" s="58"/>
      <c r="CY97" s="58"/>
      <c r="CZ97" s="58"/>
      <c r="DA97" s="58"/>
      <c r="DB97" s="58"/>
      <c r="DC97" s="58"/>
      <c r="DD97" s="58"/>
      <c r="DE97" s="58"/>
      <c r="DF97" s="58"/>
      <c r="DG97" s="58"/>
      <c r="DH97" s="58"/>
      <c r="DI97" s="58"/>
      <c r="DJ97" s="58"/>
      <c r="DK97" s="58"/>
      <c r="DL97" s="58"/>
      <c r="DM97" s="58"/>
      <c r="DN97" s="58"/>
      <c r="DO97" s="58"/>
      <c r="DP97" s="58"/>
      <c r="DQ97" s="58"/>
      <c r="DR97" s="58"/>
      <c r="DS97" s="58"/>
      <c r="DT97" s="58"/>
      <c r="DU97" s="58"/>
      <c r="DV97" s="58"/>
      <c r="DW97" s="58"/>
      <c r="DX97" s="58"/>
      <c r="DY97" s="58"/>
      <c r="DZ97" s="58"/>
      <c r="EA97" s="58"/>
      <c r="EB97" s="58"/>
      <c r="EC97" s="58"/>
      <c r="ED97" s="58"/>
      <c r="EE97" s="58"/>
      <c r="EF97" s="58"/>
      <c r="EG97" s="58"/>
      <c r="EH97" s="58"/>
      <c r="EI97" s="58"/>
      <c r="EJ97" s="58"/>
      <c r="EK97" s="58"/>
      <c r="EL97" s="58"/>
      <c r="EM97" s="58"/>
      <c r="EN97" s="58"/>
      <c r="EO97" s="58"/>
      <c r="EP97" s="58"/>
      <c r="EQ97" s="58"/>
      <c r="ER97" s="58"/>
      <c r="ES97" s="58"/>
      <c r="ET97" s="58"/>
      <c r="EU97" s="58"/>
      <c r="EV97" s="58"/>
      <c r="EW97" s="58"/>
      <c r="EX97" s="58"/>
      <c r="EY97" s="58"/>
      <c r="EZ97" s="58"/>
      <c r="FA97" s="58"/>
      <c r="FB97" s="58"/>
      <c r="FC97" s="58"/>
      <c r="FD97" s="58"/>
      <c r="FE97" s="58"/>
      <c r="FF97" s="58"/>
      <c r="FG97" s="58"/>
      <c r="FH97" s="58"/>
      <c r="FI97" s="58"/>
      <c r="FJ97" s="58"/>
      <c r="FK97" s="58"/>
      <c r="FL97" s="58"/>
      <c r="FM97" s="58"/>
      <c r="FN97" s="58"/>
      <c r="FO97" s="58"/>
      <c r="FP97" s="58"/>
      <c r="FQ97" s="58"/>
      <c r="FR97" s="58"/>
      <c r="FS97" s="58"/>
      <c r="FT97" s="58"/>
      <c r="FU97" s="58"/>
      <c r="FV97" s="58"/>
      <c r="FW97" s="58"/>
      <c r="FX97" s="58"/>
      <c r="FY97" s="58"/>
      <c r="FZ97" s="58"/>
      <c r="GA97" s="58"/>
      <c r="GB97" s="58"/>
      <c r="GC97" s="58"/>
      <c r="GD97" s="58"/>
      <c r="GE97" s="58"/>
      <c r="GF97" s="58"/>
      <c r="GG97" s="58"/>
      <c r="GH97" s="58"/>
      <c r="GI97" s="58"/>
      <c r="GJ97" s="58"/>
      <c r="GK97" s="58"/>
      <c r="GL97" s="58"/>
      <c r="GM97" s="58"/>
      <c r="GN97" s="58"/>
      <c r="GO97" s="58"/>
      <c r="GP97" s="58"/>
      <c r="GQ97" s="58"/>
      <c r="GR97" s="58"/>
    </row>
    <row r="98" spans="2:200" x14ac:dyDescent="0.25">
      <c r="B98" s="21"/>
      <c r="C98" s="21"/>
      <c r="D98" s="59"/>
      <c r="E98" s="59"/>
      <c r="F98" s="59"/>
      <c r="G98" s="59"/>
      <c r="H98" s="59"/>
      <c r="I98" s="59"/>
      <c r="J98" s="59"/>
      <c r="K98" s="59"/>
      <c r="L98" s="59"/>
      <c r="M98" s="59"/>
      <c r="N98" s="59"/>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c r="BO98" s="58"/>
      <c r="BP98" s="58"/>
      <c r="BQ98" s="58"/>
      <c r="BR98" s="58"/>
      <c r="BS98" s="58"/>
      <c r="BT98" s="58"/>
      <c r="BU98" s="58"/>
      <c r="BV98" s="58"/>
      <c r="BW98" s="58"/>
      <c r="BX98" s="58"/>
      <c r="BY98" s="58"/>
      <c r="BZ98" s="58"/>
      <c r="CA98" s="58"/>
      <c r="CB98" s="58"/>
      <c r="CC98" s="58"/>
      <c r="CD98" s="58"/>
      <c r="CE98" s="58"/>
      <c r="CF98" s="58"/>
      <c r="CG98" s="58"/>
      <c r="CH98" s="58"/>
      <c r="CI98" s="58"/>
      <c r="CJ98" s="58"/>
      <c r="CK98" s="58"/>
      <c r="CL98" s="58"/>
      <c r="CM98" s="58"/>
      <c r="CN98" s="58"/>
      <c r="CO98" s="58"/>
      <c r="CP98" s="58"/>
      <c r="CQ98" s="58"/>
      <c r="CR98" s="58"/>
      <c r="CS98" s="58"/>
      <c r="CT98" s="58"/>
      <c r="CU98" s="58"/>
      <c r="CV98" s="58"/>
      <c r="CW98" s="58"/>
      <c r="CX98" s="58"/>
      <c r="CY98" s="58"/>
      <c r="CZ98" s="58"/>
      <c r="DA98" s="58"/>
      <c r="DB98" s="58"/>
      <c r="DC98" s="58"/>
      <c r="DD98" s="58"/>
      <c r="DE98" s="58"/>
      <c r="DF98" s="58"/>
      <c r="DG98" s="58"/>
      <c r="DH98" s="58"/>
      <c r="DI98" s="58"/>
      <c r="DJ98" s="58"/>
      <c r="DK98" s="58"/>
      <c r="DL98" s="58"/>
      <c r="DM98" s="58"/>
      <c r="DN98" s="58"/>
      <c r="DO98" s="58"/>
      <c r="DP98" s="58"/>
      <c r="DQ98" s="58"/>
      <c r="DR98" s="58"/>
      <c r="DS98" s="58"/>
      <c r="DT98" s="58"/>
      <c r="DU98" s="58"/>
      <c r="DV98" s="58"/>
      <c r="DW98" s="58"/>
      <c r="DX98" s="58"/>
      <c r="DY98" s="58"/>
      <c r="DZ98" s="58"/>
      <c r="EA98" s="58"/>
      <c r="EB98" s="58"/>
      <c r="EC98" s="58"/>
      <c r="ED98" s="58"/>
      <c r="EE98" s="58"/>
      <c r="EF98" s="58"/>
      <c r="EG98" s="58"/>
      <c r="EH98" s="58"/>
      <c r="EI98" s="58"/>
      <c r="EJ98" s="58"/>
      <c r="EK98" s="58"/>
      <c r="EL98" s="58"/>
      <c r="EM98" s="58"/>
      <c r="EN98" s="58"/>
      <c r="EO98" s="58"/>
      <c r="EP98" s="58"/>
      <c r="EQ98" s="58"/>
      <c r="ER98" s="58"/>
      <c r="ES98" s="58"/>
      <c r="ET98" s="58"/>
      <c r="EU98" s="58"/>
      <c r="EV98" s="58"/>
      <c r="EW98" s="58"/>
      <c r="EX98" s="58"/>
      <c r="EY98" s="58"/>
      <c r="EZ98" s="58"/>
      <c r="FA98" s="58"/>
      <c r="FB98" s="58"/>
      <c r="FC98" s="58"/>
      <c r="FD98" s="58"/>
      <c r="FE98" s="58"/>
      <c r="FF98" s="58"/>
      <c r="FG98" s="58"/>
      <c r="FH98" s="58"/>
      <c r="FI98" s="58"/>
      <c r="FJ98" s="58"/>
      <c r="FK98" s="58"/>
      <c r="FL98" s="58"/>
      <c r="FM98" s="58"/>
      <c r="FN98" s="58"/>
      <c r="FO98" s="58"/>
      <c r="FP98" s="58"/>
      <c r="FQ98" s="58"/>
      <c r="FR98" s="58"/>
      <c r="FS98" s="58"/>
      <c r="FT98" s="58"/>
      <c r="FU98" s="58"/>
      <c r="FV98" s="58"/>
      <c r="FW98" s="58"/>
      <c r="FX98" s="58"/>
      <c r="FY98" s="58"/>
      <c r="FZ98" s="58"/>
      <c r="GA98" s="58"/>
      <c r="GB98" s="58"/>
      <c r="GC98" s="58"/>
      <c r="GD98" s="58"/>
      <c r="GE98" s="58"/>
      <c r="GF98" s="58"/>
      <c r="GG98" s="58"/>
      <c r="GH98" s="58"/>
      <c r="GI98" s="58"/>
      <c r="GJ98" s="58"/>
      <c r="GK98" s="58"/>
      <c r="GL98" s="58"/>
      <c r="GM98" s="58"/>
      <c r="GN98" s="58"/>
      <c r="GO98" s="58"/>
      <c r="GP98" s="58"/>
      <c r="GQ98" s="58"/>
      <c r="GR98" s="58"/>
    </row>
    <row r="99" spans="2:200" x14ac:dyDescent="0.25">
      <c r="B99" s="21"/>
      <c r="C99" s="21"/>
      <c r="D99" s="59"/>
      <c r="E99" s="59"/>
      <c r="F99" s="59"/>
      <c r="G99" s="59"/>
      <c r="H99" s="59"/>
      <c r="I99" s="59"/>
      <c r="J99" s="59"/>
      <c r="K99" s="59"/>
      <c r="L99" s="59"/>
      <c r="M99" s="59"/>
      <c r="N99" s="59"/>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c r="BO99" s="58"/>
      <c r="BP99" s="58"/>
      <c r="BQ99" s="58"/>
      <c r="BR99" s="58"/>
      <c r="BS99" s="58"/>
      <c r="BT99" s="58"/>
      <c r="BU99" s="58"/>
      <c r="BV99" s="58"/>
      <c r="BW99" s="58"/>
      <c r="BX99" s="58"/>
      <c r="BY99" s="58"/>
      <c r="BZ99" s="58"/>
      <c r="CA99" s="58"/>
      <c r="CB99" s="58"/>
      <c r="CC99" s="58"/>
      <c r="CD99" s="58"/>
      <c r="CE99" s="58"/>
      <c r="CF99" s="58"/>
      <c r="CG99" s="58"/>
      <c r="CH99" s="58"/>
      <c r="CI99" s="58"/>
      <c r="CJ99" s="58"/>
      <c r="CK99" s="58"/>
      <c r="CL99" s="58"/>
      <c r="CM99" s="58"/>
      <c r="CN99" s="58"/>
      <c r="CO99" s="58"/>
      <c r="CP99" s="58"/>
      <c r="CQ99" s="58"/>
      <c r="CR99" s="58"/>
      <c r="CS99" s="58"/>
      <c r="CT99" s="58"/>
      <c r="CU99" s="58"/>
      <c r="CV99" s="58"/>
      <c r="CW99" s="58"/>
      <c r="CX99" s="58"/>
      <c r="CY99" s="58"/>
      <c r="CZ99" s="58"/>
      <c r="DA99" s="58"/>
      <c r="DB99" s="58"/>
      <c r="DC99" s="58"/>
      <c r="DD99" s="58"/>
      <c r="DE99" s="58"/>
      <c r="DF99" s="58"/>
      <c r="DG99" s="58"/>
      <c r="DH99" s="58"/>
      <c r="DI99" s="58"/>
      <c r="DJ99" s="58"/>
      <c r="DK99" s="58"/>
      <c r="DL99" s="58"/>
      <c r="DM99" s="58"/>
      <c r="DN99" s="58"/>
      <c r="DO99" s="58"/>
      <c r="DP99" s="58"/>
      <c r="DQ99" s="58"/>
      <c r="DR99" s="58"/>
      <c r="DS99" s="58"/>
      <c r="DT99" s="58"/>
      <c r="DU99" s="58"/>
      <c r="DV99" s="58"/>
      <c r="DW99" s="58"/>
      <c r="DX99" s="58"/>
      <c r="DY99" s="58"/>
      <c r="DZ99" s="58"/>
      <c r="EA99" s="58"/>
      <c r="EB99" s="58"/>
      <c r="EC99" s="58"/>
      <c r="ED99" s="58"/>
      <c r="EE99" s="58"/>
      <c r="EF99" s="58"/>
      <c r="EG99" s="58"/>
      <c r="EH99" s="58"/>
      <c r="EI99" s="58"/>
      <c r="EJ99" s="58"/>
      <c r="EK99" s="58"/>
      <c r="EL99" s="58"/>
      <c r="EM99" s="58"/>
      <c r="EN99" s="58"/>
      <c r="EO99" s="58"/>
      <c r="EP99" s="58"/>
      <c r="EQ99" s="58"/>
      <c r="ER99" s="58"/>
      <c r="ES99" s="58"/>
      <c r="ET99" s="58"/>
      <c r="EU99" s="58"/>
      <c r="EV99" s="58"/>
      <c r="EW99" s="58"/>
      <c r="EX99" s="58"/>
      <c r="EY99" s="58"/>
      <c r="EZ99" s="58"/>
      <c r="FA99" s="58"/>
      <c r="FB99" s="58"/>
      <c r="FC99" s="58"/>
      <c r="FD99" s="58"/>
      <c r="FE99" s="58"/>
      <c r="FF99" s="58"/>
      <c r="FG99" s="58"/>
      <c r="FH99" s="58"/>
      <c r="FI99" s="58"/>
      <c r="FJ99" s="58"/>
      <c r="FK99" s="58"/>
      <c r="FL99" s="58"/>
      <c r="FM99" s="58"/>
      <c r="FN99" s="58"/>
      <c r="FO99" s="58"/>
      <c r="FP99" s="58"/>
      <c r="FQ99" s="58"/>
      <c r="FR99" s="58"/>
      <c r="FS99" s="58"/>
      <c r="FT99" s="58"/>
      <c r="FU99" s="58"/>
      <c r="FV99" s="58"/>
      <c r="FW99" s="58"/>
      <c r="FX99" s="58"/>
      <c r="FY99" s="58"/>
      <c r="FZ99" s="58"/>
      <c r="GA99" s="58"/>
      <c r="GB99" s="58"/>
      <c r="GC99" s="58"/>
      <c r="GD99" s="58"/>
      <c r="GE99" s="58"/>
      <c r="GF99" s="58"/>
      <c r="GG99" s="58"/>
      <c r="GH99" s="58"/>
      <c r="GI99" s="58"/>
      <c r="GJ99" s="58"/>
      <c r="GK99" s="58"/>
      <c r="GL99" s="58"/>
      <c r="GM99" s="58"/>
      <c r="GN99" s="58"/>
      <c r="GO99" s="58"/>
      <c r="GP99" s="58"/>
      <c r="GQ99" s="58"/>
      <c r="GR99" s="58"/>
    </row>
    <row r="100" spans="2:200" x14ac:dyDescent="0.25">
      <c r="B100" s="21"/>
      <c r="C100" s="21"/>
      <c r="D100" s="59"/>
      <c r="E100" s="59"/>
      <c r="F100" s="59"/>
      <c r="G100" s="59"/>
      <c r="H100" s="59"/>
      <c r="I100" s="59"/>
      <c r="J100" s="59"/>
      <c r="K100" s="59"/>
      <c r="L100" s="59"/>
      <c r="M100" s="59"/>
      <c r="N100" s="59"/>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c r="BO100" s="58"/>
      <c r="BP100" s="58"/>
      <c r="BQ100" s="58"/>
      <c r="BR100" s="58"/>
      <c r="BS100" s="58"/>
      <c r="BT100" s="58"/>
      <c r="BU100" s="58"/>
      <c r="BV100" s="58"/>
      <c r="BW100" s="58"/>
      <c r="BX100" s="58"/>
      <c r="BY100" s="58"/>
      <c r="BZ100" s="58"/>
      <c r="CA100" s="58"/>
      <c r="CB100" s="58"/>
      <c r="CC100" s="58"/>
      <c r="CD100" s="58"/>
      <c r="CE100" s="58"/>
      <c r="CF100" s="58"/>
      <c r="CG100" s="58"/>
      <c r="CH100" s="58"/>
      <c r="CI100" s="58"/>
      <c r="CJ100" s="58"/>
      <c r="CK100" s="58"/>
      <c r="CL100" s="58"/>
      <c r="CM100" s="58"/>
      <c r="CN100" s="58"/>
      <c r="CO100" s="58"/>
      <c r="CP100" s="58"/>
      <c r="CQ100" s="58"/>
      <c r="CR100" s="58"/>
      <c r="CS100" s="58"/>
      <c r="CT100" s="58"/>
      <c r="CU100" s="58"/>
      <c r="CV100" s="58"/>
      <c r="CW100" s="58"/>
      <c r="CX100" s="58"/>
      <c r="CY100" s="58"/>
      <c r="CZ100" s="58"/>
      <c r="DA100" s="58"/>
      <c r="DB100" s="58"/>
      <c r="DC100" s="58"/>
      <c r="DD100" s="58"/>
      <c r="DE100" s="58"/>
      <c r="DF100" s="58"/>
      <c r="DG100" s="58"/>
      <c r="DH100" s="58"/>
      <c r="DI100" s="58"/>
      <c r="DJ100" s="58"/>
      <c r="DK100" s="58"/>
      <c r="DL100" s="58"/>
      <c r="DM100" s="58"/>
      <c r="DN100" s="58"/>
      <c r="DO100" s="58"/>
      <c r="DP100" s="58"/>
      <c r="DQ100" s="58"/>
      <c r="DR100" s="58"/>
      <c r="DS100" s="58"/>
      <c r="DT100" s="58"/>
      <c r="DU100" s="58"/>
      <c r="DV100" s="58"/>
      <c r="DW100" s="58"/>
      <c r="DX100" s="58"/>
      <c r="DY100" s="58"/>
      <c r="DZ100" s="58"/>
      <c r="EA100" s="58"/>
      <c r="EB100" s="58"/>
      <c r="EC100" s="58"/>
      <c r="ED100" s="58"/>
      <c r="EE100" s="58"/>
      <c r="EF100" s="58"/>
      <c r="EG100" s="58"/>
      <c r="EH100" s="58"/>
      <c r="EI100" s="58"/>
      <c r="EJ100" s="58"/>
      <c r="EK100" s="58"/>
      <c r="EL100" s="58"/>
      <c r="EM100" s="58"/>
      <c r="EN100" s="58"/>
      <c r="EO100" s="58"/>
      <c r="EP100" s="58"/>
      <c r="EQ100" s="58"/>
      <c r="ER100" s="58"/>
      <c r="ES100" s="58"/>
      <c r="ET100" s="58"/>
      <c r="EU100" s="58"/>
      <c r="EV100" s="58"/>
      <c r="EW100" s="58"/>
      <c r="EX100" s="58"/>
      <c r="EY100" s="58"/>
      <c r="EZ100" s="58"/>
      <c r="FA100" s="58"/>
      <c r="FB100" s="58"/>
      <c r="FC100" s="58"/>
      <c r="FD100" s="58"/>
      <c r="FE100" s="58"/>
      <c r="FF100" s="58"/>
      <c r="FG100" s="58"/>
      <c r="FH100" s="58"/>
      <c r="FI100" s="58"/>
      <c r="FJ100" s="58"/>
      <c r="FK100" s="58"/>
      <c r="FL100" s="58"/>
      <c r="FM100" s="58"/>
      <c r="FN100" s="58"/>
      <c r="FO100" s="58"/>
      <c r="FP100" s="58"/>
      <c r="FQ100" s="58"/>
      <c r="FR100" s="58"/>
      <c r="FS100" s="58"/>
      <c r="FT100" s="58"/>
      <c r="FU100" s="58"/>
      <c r="FV100" s="58"/>
      <c r="FW100" s="58"/>
      <c r="FX100" s="58"/>
      <c r="FY100" s="58"/>
      <c r="FZ100" s="58"/>
      <c r="GA100" s="58"/>
      <c r="GB100" s="58"/>
      <c r="GC100" s="58"/>
      <c r="GD100" s="58"/>
      <c r="GE100" s="58"/>
      <c r="GF100" s="58"/>
      <c r="GG100" s="58"/>
      <c r="GH100" s="58"/>
      <c r="GI100" s="58"/>
      <c r="GJ100" s="58"/>
      <c r="GK100" s="58"/>
      <c r="GL100" s="58"/>
      <c r="GM100" s="58"/>
      <c r="GN100" s="58"/>
      <c r="GO100" s="58"/>
      <c r="GP100" s="58"/>
      <c r="GQ100" s="58"/>
      <c r="GR100" s="58"/>
    </row>
    <row r="101" spans="2:200" x14ac:dyDescent="0.25">
      <c r="B101" s="21"/>
      <c r="C101" s="21"/>
      <c r="D101" s="59"/>
      <c r="E101" s="59"/>
      <c r="F101" s="59"/>
      <c r="G101" s="59"/>
      <c r="H101" s="59"/>
      <c r="I101" s="59"/>
      <c r="J101" s="59"/>
      <c r="K101" s="59"/>
      <c r="L101" s="59"/>
      <c r="M101" s="59"/>
      <c r="N101" s="59"/>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c r="BQ101" s="58"/>
      <c r="BR101" s="58"/>
      <c r="BS101" s="58"/>
      <c r="BT101" s="58"/>
      <c r="BU101" s="58"/>
      <c r="BV101" s="58"/>
      <c r="BW101" s="58"/>
      <c r="BX101" s="58"/>
      <c r="BY101" s="58"/>
      <c r="BZ101" s="58"/>
      <c r="CA101" s="58"/>
      <c r="CB101" s="58"/>
      <c r="CC101" s="58"/>
      <c r="CD101" s="58"/>
      <c r="CE101" s="58"/>
      <c r="CF101" s="58"/>
      <c r="CG101" s="58"/>
      <c r="CH101" s="58"/>
      <c r="CI101" s="58"/>
      <c r="CJ101" s="58"/>
      <c r="CK101" s="58"/>
      <c r="CL101" s="58"/>
      <c r="CM101" s="58"/>
      <c r="CN101" s="58"/>
      <c r="CO101" s="58"/>
      <c r="CP101" s="58"/>
      <c r="CQ101" s="58"/>
      <c r="CR101" s="58"/>
      <c r="CS101" s="58"/>
      <c r="CT101" s="58"/>
      <c r="CU101" s="58"/>
      <c r="CV101" s="58"/>
      <c r="CW101" s="58"/>
      <c r="CX101" s="58"/>
      <c r="CY101" s="58"/>
      <c r="CZ101" s="58"/>
      <c r="DA101" s="58"/>
      <c r="DB101" s="58"/>
      <c r="DC101" s="58"/>
      <c r="DD101" s="58"/>
      <c r="DE101" s="58"/>
      <c r="DF101" s="58"/>
      <c r="DG101" s="58"/>
      <c r="DH101" s="58"/>
      <c r="DI101" s="58"/>
      <c r="DJ101" s="58"/>
      <c r="DK101" s="58"/>
      <c r="DL101" s="58"/>
      <c r="DM101" s="58"/>
      <c r="DN101" s="58"/>
      <c r="DO101" s="58"/>
      <c r="DP101" s="58"/>
      <c r="DQ101" s="58"/>
      <c r="DR101" s="58"/>
      <c r="DS101" s="58"/>
      <c r="DT101" s="58"/>
      <c r="DU101" s="58"/>
      <c r="DV101" s="58"/>
      <c r="DW101" s="58"/>
      <c r="DX101" s="58"/>
      <c r="DY101" s="58"/>
      <c r="DZ101" s="58"/>
      <c r="EA101" s="58"/>
      <c r="EB101" s="58"/>
      <c r="EC101" s="58"/>
      <c r="ED101" s="58"/>
      <c r="EE101" s="58"/>
      <c r="EF101" s="58"/>
      <c r="EG101" s="58"/>
      <c r="EH101" s="58"/>
      <c r="EI101" s="58"/>
      <c r="EJ101" s="58"/>
      <c r="EK101" s="58"/>
      <c r="EL101" s="58"/>
      <c r="EM101" s="58"/>
      <c r="EN101" s="58"/>
      <c r="EO101" s="58"/>
      <c r="EP101" s="58"/>
      <c r="EQ101" s="58"/>
      <c r="ER101" s="58"/>
      <c r="ES101" s="58"/>
      <c r="ET101" s="58"/>
      <c r="EU101" s="58"/>
      <c r="EV101" s="58"/>
      <c r="EW101" s="58"/>
      <c r="EX101" s="58"/>
      <c r="EY101" s="58"/>
      <c r="EZ101" s="58"/>
      <c r="FA101" s="58"/>
      <c r="FB101" s="58"/>
      <c r="FC101" s="58"/>
      <c r="FD101" s="58"/>
      <c r="FE101" s="58"/>
      <c r="FF101" s="58"/>
      <c r="FG101" s="58"/>
      <c r="FH101" s="58"/>
      <c r="FI101" s="58"/>
      <c r="FJ101" s="58"/>
      <c r="FK101" s="58"/>
      <c r="FL101" s="58"/>
      <c r="FM101" s="58"/>
      <c r="FN101" s="58"/>
      <c r="FO101" s="58"/>
      <c r="FP101" s="58"/>
      <c r="FQ101" s="58"/>
      <c r="FR101" s="58"/>
      <c r="FS101" s="58"/>
      <c r="FT101" s="58"/>
      <c r="FU101" s="58"/>
      <c r="FV101" s="58"/>
      <c r="FW101" s="58"/>
      <c r="FX101" s="58"/>
      <c r="FY101" s="58"/>
      <c r="FZ101" s="58"/>
      <c r="GA101" s="58"/>
      <c r="GB101" s="58"/>
      <c r="GC101" s="58"/>
      <c r="GD101" s="58"/>
      <c r="GE101" s="58"/>
      <c r="GF101" s="58"/>
      <c r="GG101" s="58"/>
      <c r="GH101" s="58"/>
      <c r="GI101" s="58"/>
      <c r="GJ101" s="58"/>
      <c r="GK101" s="58"/>
      <c r="GL101" s="58"/>
      <c r="GM101" s="58"/>
      <c r="GN101" s="58"/>
      <c r="GO101" s="58"/>
      <c r="GP101" s="58"/>
      <c r="GQ101" s="58"/>
      <c r="GR101" s="58"/>
    </row>
    <row r="102" spans="2:200" x14ac:dyDescent="0.25">
      <c r="B102" s="21"/>
      <c r="C102" s="21"/>
      <c r="D102" s="59"/>
      <c r="E102" s="59"/>
      <c r="F102" s="59"/>
      <c r="G102" s="59"/>
      <c r="H102" s="59"/>
      <c r="I102" s="59"/>
      <c r="J102" s="59"/>
      <c r="K102" s="59"/>
      <c r="L102" s="59"/>
      <c r="M102" s="59"/>
      <c r="N102" s="59"/>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c r="BO102" s="58"/>
      <c r="BP102" s="58"/>
      <c r="BQ102" s="58"/>
      <c r="BR102" s="58"/>
      <c r="BS102" s="58"/>
      <c r="BT102" s="58"/>
      <c r="BU102" s="58"/>
      <c r="BV102" s="58"/>
      <c r="BW102" s="58"/>
      <c r="BX102" s="58"/>
      <c r="BY102" s="58"/>
      <c r="BZ102" s="58"/>
      <c r="CA102" s="58"/>
      <c r="CB102" s="58"/>
      <c r="CC102" s="58"/>
      <c r="CD102" s="58"/>
      <c r="CE102" s="58"/>
      <c r="CF102" s="58"/>
      <c r="CG102" s="58"/>
      <c r="CH102" s="58"/>
      <c r="CI102" s="58"/>
      <c r="CJ102" s="58"/>
      <c r="CK102" s="58"/>
      <c r="CL102" s="58"/>
      <c r="CM102" s="58"/>
      <c r="CN102" s="58"/>
      <c r="CO102" s="58"/>
      <c r="CP102" s="58"/>
      <c r="CQ102" s="58"/>
      <c r="CR102" s="58"/>
      <c r="CS102" s="58"/>
      <c r="CT102" s="58"/>
      <c r="CU102" s="58"/>
      <c r="CV102" s="58"/>
      <c r="CW102" s="58"/>
      <c r="CX102" s="58"/>
      <c r="CY102" s="58"/>
      <c r="CZ102" s="58"/>
      <c r="DA102" s="58"/>
      <c r="DB102" s="58"/>
      <c r="DC102" s="58"/>
      <c r="DD102" s="58"/>
      <c r="DE102" s="58"/>
      <c r="DF102" s="58"/>
      <c r="DG102" s="58"/>
      <c r="DH102" s="58"/>
      <c r="DI102" s="58"/>
      <c r="DJ102" s="58"/>
      <c r="DK102" s="58"/>
      <c r="DL102" s="58"/>
      <c r="DM102" s="58"/>
      <c r="DN102" s="58"/>
      <c r="DO102" s="58"/>
      <c r="DP102" s="58"/>
      <c r="DQ102" s="58"/>
      <c r="DR102" s="58"/>
      <c r="DS102" s="58"/>
      <c r="DT102" s="58"/>
      <c r="DU102" s="58"/>
      <c r="DV102" s="58"/>
      <c r="DW102" s="58"/>
      <c r="DX102" s="58"/>
      <c r="DY102" s="58"/>
      <c r="DZ102" s="58"/>
      <c r="EA102" s="58"/>
      <c r="EB102" s="58"/>
      <c r="EC102" s="58"/>
      <c r="ED102" s="58"/>
      <c r="EE102" s="58"/>
      <c r="EF102" s="58"/>
      <c r="EG102" s="58"/>
      <c r="EH102" s="58"/>
      <c r="EI102" s="58"/>
      <c r="EJ102" s="58"/>
      <c r="EK102" s="58"/>
      <c r="EL102" s="58"/>
      <c r="EM102" s="58"/>
      <c r="EN102" s="58"/>
      <c r="EO102" s="58"/>
      <c r="EP102" s="58"/>
      <c r="EQ102" s="58"/>
      <c r="ER102" s="58"/>
      <c r="ES102" s="58"/>
      <c r="ET102" s="58"/>
      <c r="EU102" s="58"/>
      <c r="EV102" s="58"/>
      <c r="EW102" s="58"/>
      <c r="EX102" s="58"/>
      <c r="EY102" s="58"/>
      <c r="EZ102" s="58"/>
      <c r="FA102" s="58"/>
      <c r="FB102" s="58"/>
      <c r="FC102" s="58"/>
      <c r="FD102" s="58"/>
      <c r="FE102" s="58"/>
      <c r="FF102" s="58"/>
      <c r="FG102" s="58"/>
      <c r="FH102" s="58"/>
      <c r="FI102" s="58"/>
      <c r="FJ102" s="58"/>
      <c r="FK102" s="58"/>
      <c r="FL102" s="58"/>
      <c r="FM102" s="58"/>
      <c r="FN102" s="58"/>
      <c r="FO102" s="58"/>
      <c r="FP102" s="58"/>
      <c r="FQ102" s="58"/>
      <c r="FR102" s="58"/>
      <c r="FS102" s="58"/>
      <c r="FT102" s="58"/>
      <c r="FU102" s="58"/>
      <c r="FV102" s="58"/>
      <c r="FW102" s="58"/>
      <c r="FX102" s="58"/>
      <c r="FY102" s="58"/>
      <c r="FZ102" s="58"/>
      <c r="GA102" s="58"/>
      <c r="GB102" s="58"/>
      <c r="GC102" s="58"/>
      <c r="GD102" s="58"/>
      <c r="GE102" s="58"/>
      <c r="GF102" s="58"/>
      <c r="GG102" s="58"/>
      <c r="GH102" s="58"/>
      <c r="GI102" s="58"/>
      <c r="GJ102" s="58"/>
      <c r="GK102" s="58"/>
      <c r="GL102" s="58"/>
      <c r="GM102" s="58"/>
      <c r="GN102" s="58"/>
      <c r="GO102" s="58"/>
      <c r="GP102" s="58"/>
      <c r="GQ102" s="58"/>
      <c r="GR102" s="58"/>
    </row>
    <row r="103" spans="2:200" x14ac:dyDescent="0.25">
      <c r="B103" s="21"/>
      <c r="C103" s="21"/>
      <c r="D103" s="59"/>
      <c r="E103" s="59"/>
      <c r="F103" s="59"/>
      <c r="G103" s="59"/>
      <c r="H103" s="59"/>
      <c r="I103" s="59"/>
      <c r="J103" s="59"/>
      <c r="K103" s="59"/>
      <c r="L103" s="59"/>
      <c r="M103" s="59"/>
      <c r="N103" s="59"/>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c r="BO103" s="58"/>
      <c r="BP103" s="58"/>
      <c r="BQ103" s="58"/>
      <c r="BR103" s="58"/>
      <c r="BS103" s="58"/>
      <c r="BT103" s="58"/>
      <c r="BU103" s="58"/>
      <c r="BV103" s="58"/>
      <c r="BW103" s="58"/>
      <c r="BX103" s="58"/>
      <c r="BY103" s="58"/>
      <c r="BZ103" s="58"/>
      <c r="CA103" s="58"/>
      <c r="CB103" s="58"/>
      <c r="CC103" s="58"/>
      <c r="CD103" s="58"/>
      <c r="CE103" s="58"/>
      <c r="CF103" s="58"/>
      <c r="CG103" s="58"/>
      <c r="CH103" s="58"/>
      <c r="CI103" s="58"/>
      <c r="CJ103" s="58"/>
      <c r="CK103" s="58"/>
      <c r="CL103" s="58"/>
      <c r="CM103" s="58"/>
      <c r="CN103" s="58"/>
      <c r="CO103" s="58"/>
      <c r="CP103" s="58"/>
      <c r="CQ103" s="58"/>
      <c r="CR103" s="58"/>
      <c r="CS103" s="58"/>
      <c r="CT103" s="58"/>
      <c r="CU103" s="58"/>
      <c r="CV103" s="58"/>
      <c r="CW103" s="58"/>
      <c r="CX103" s="58"/>
      <c r="CY103" s="58"/>
      <c r="CZ103" s="58"/>
      <c r="DA103" s="58"/>
      <c r="DB103" s="58"/>
      <c r="DC103" s="58"/>
      <c r="DD103" s="58"/>
      <c r="DE103" s="58"/>
      <c r="DF103" s="58"/>
      <c r="DG103" s="58"/>
      <c r="DH103" s="58"/>
      <c r="DI103" s="58"/>
      <c r="DJ103" s="58"/>
      <c r="DK103" s="58"/>
      <c r="DL103" s="58"/>
      <c r="DM103" s="58"/>
      <c r="DN103" s="58"/>
      <c r="DO103" s="58"/>
      <c r="DP103" s="58"/>
      <c r="DQ103" s="58"/>
      <c r="DR103" s="58"/>
      <c r="DS103" s="58"/>
      <c r="DT103" s="58"/>
      <c r="DU103" s="58"/>
      <c r="DV103" s="58"/>
      <c r="DW103" s="58"/>
      <c r="DX103" s="58"/>
      <c r="DY103" s="58"/>
      <c r="DZ103" s="58"/>
      <c r="EA103" s="58"/>
      <c r="EB103" s="58"/>
      <c r="EC103" s="58"/>
      <c r="ED103" s="58"/>
      <c r="EE103" s="58"/>
      <c r="EF103" s="58"/>
      <c r="EG103" s="58"/>
      <c r="EH103" s="58"/>
      <c r="EI103" s="58"/>
      <c r="EJ103" s="58"/>
      <c r="EK103" s="58"/>
      <c r="EL103" s="58"/>
      <c r="EM103" s="58"/>
      <c r="EN103" s="58"/>
      <c r="EO103" s="58"/>
      <c r="EP103" s="58"/>
      <c r="EQ103" s="58"/>
      <c r="ER103" s="58"/>
      <c r="ES103" s="58"/>
      <c r="ET103" s="58"/>
      <c r="EU103" s="58"/>
      <c r="EV103" s="58"/>
      <c r="EW103" s="58"/>
      <c r="EX103" s="58"/>
      <c r="EY103" s="58"/>
      <c r="EZ103" s="58"/>
      <c r="FA103" s="58"/>
      <c r="FB103" s="58"/>
      <c r="FC103" s="58"/>
      <c r="FD103" s="58"/>
      <c r="FE103" s="58"/>
      <c r="FF103" s="58"/>
      <c r="FG103" s="58"/>
      <c r="FH103" s="58"/>
      <c r="FI103" s="58"/>
      <c r="FJ103" s="58"/>
      <c r="FK103" s="58"/>
      <c r="FL103" s="58"/>
      <c r="FM103" s="58"/>
      <c r="FN103" s="58"/>
      <c r="FO103" s="58"/>
      <c r="FP103" s="58"/>
      <c r="FQ103" s="58"/>
      <c r="FR103" s="58"/>
      <c r="FS103" s="58"/>
      <c r="FT103" s="58"/>
      <c r="FU103" s="58"/>
      <c r="FV103" s="58"/>
      <c r="FW103" s="58"/>
      <c r="FX103" s="58"/>
      <c r="FY103" s="58"/>
      <c r="FZ103" s="58"/>
      <c r="GA103" s="58"/>
      <c r="GB103" s="58"/>
      <c r="GC103" s="58"/>
      <c r="GD103" s="58"/>
      <c r="GE103" s="58"/>
      <c r="GF103" s="58"/>
      <c r="GG103" s="58"/>
      <c r="GH103" s="58"/>
      <c r="GI103" s="58"/>
      <c r="GJ103" s="58"/>
      <c r="GK103" s="58"/>
      <c r="GL103" s="58"/>
      <c r="GM103" s="58"/>
      <c r="GN103" s="58"/>
      <c r="GO103" s="58"/>
      <c r="GP103" s="58"/>
      <c r="GQ103" s="58"/>
      <c r="GR103" s="58"/>
    </row>
    <row r="104" spans="2:200" x14ac:dyDescent="0.25">
      <c r="B104" s="21"/>
      <c r="C104" s="21"/>
      <c r="D104" s="59"/>
      <c r="E104" s="59"/>
      <c r="F104" s="59"/>
      <c r="G104" s="59"/>
      <c r="H104" s="59"/>
      <c r="I104" s="59"/>
      <c r="J104" s="59"/>
      <c r="K104" s="59"/>
      <c r="L104" s="59"/>
      <c r="M104" s="59"/>
      <c r="N104" s="59"/>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c r="BO104" s="58"/>
      <c r="BP104" s="58"/>
      <c r="BQ104" s="58"/>
      <c r="BR104" s="58"/>
      <c r="BS104" s="58"/>
      <c r="BT104" s="58"/>
      <c r="BU104" s="58"/>
      <c r="BV104" s="58"/>
      <c r="BW104" s="58"/>
      <c r="BX104" s="58"/>
      <c r="BY104" s="58"/>
      <c r="BZ104" s="58"/>
      <c r="CA104" s="58"/>
      <c r="CB104" s="58"/>
      <c r="CC104" s="58"/>
      <c r="CD104" s="58"/>
      <c r="CE104" s="58"/>
      <c r="CF104" s="58"/>
      <c r="CG104" s="58"/>
      <c r="CH104" s="58"/>
      <c r="CI104" s="58"/>
      <c r="CJ104" s="58"/>
      <c r="CK104" s="58"/>
      <c r="CL104" s="58"/>
      <c r="CM104" s="58"/>
      <c r="CN104" s="58"/>
      <c r="CO104" s="58"/>
      <c r="CP104" s="58"/>
      <c r="CQ104" s="58"/>
      <c r="CR104" s="58"/>
      <c r="CS104" s="58"/>
      <c r="CT104" s="58"/>
      <c r="CU104" s="58"/>
      <c r="CV104" s="58"/>
      <c r="CW104" s="58"/>
      <c r="CX104" s="58"/>
      <c r="CY104" s="58"/>
      <c r="CZ104" s="58"/>
      <c r="DA104" s="58"/>
      <c r="DB104" s="58"/>
      <c r="DC104" s="58"/>
      <c r="DD104" s="58"/>
      <c r="DE104" s="58"/>
      <c r="DF104" s="58"/>
      <c r="DG104" s="58"/>
      <c r="DH104" s="58"/>
      <c r="DI104" s="58"/>
      <c r="DJ104" s="58"/>
      <c r="DK104" s="58"/>
      <c r="DL104" s="58"/>
      <c r="DM104" s="58"/>
      <c r="DN104" s="58"/>
      <c r="DO104" s="58"/>
      <c r="DP104" s="58"/>
      <c r="DQ104" s="58"/>
      <c r="DR104" s="58"/>
      <c r="DS104" s="58"/>
      <c r="DT104" s="58"/>
      <c r="DU104" s="58"/>
      <c r="DV104" s="58"/>
      <c r="DW104" s="58"/>
      <c r="DX104" s="58"/>
      <c r="DY104" s="58"/>
      <c r="DZ104" s="58"/>
      <c r="EA104" s="58"/>
      <c r="EB104" s="58"/>
      <c r="EC104" s="58"/>
      <c r="ED104" s="58"/>
      <c r="EE104" s="58"/>
      <c r="EF104" s="58"/>
      <c r="EG104" s="58"/>
      <c r="EH104" s="58"/>
      <c r="EI104" s="58"/>
      <c r="EJ104" s="58"/>
      <c r="EK104" s="58"/>
      <c r="EL104" s="58"/>
      <c r="EM104" s="58"/>
      <c r="EN104" s="58"/>
      <c r="EO104" s="58"/>
      <c r="EP104" s="58"/>
      <c r="EQ104" s="58"/>
      <c r="ER104" s="58"/>
      <c r="ES104" s="58"/>
      <c r="ET104" s="58"/>
      <c r="EU104" s="58"/>
      <c r="EV104" s="58"/>
      <c r="EW104" s="58"/>
      <c r="EX104" s="58"/>
      <c r="EY104" s="58"/>
      <c r="EZ104" s="58"/>
      <c r="FA104" s="58"/>
      <c r="FB104" s="58"/>
      <c r="FC104" s="58"/>
      <c r="FD104" s="58"/>
      <c r="FE104" s="58"/>
      <c r="FF104" s="58"/>
      <c r="FG104" s="58"/>
      <c r="FH104" s="58"/>
      <c r="FI104" s="58"/>
      <c r="FJ104" s="58"/>
      <c r="FK104" s="58"/>
      <c r="FL104" s="58"/>
      <c r="FM104" s="58"/>
      <c r="FN104" s="58"/>
      <c r="FO104" s="58"/>
      <c r="FP104" s="58"/>
      <c r="FQ104" s="58"/>
      <c r="FR104" s="58"/>
      <c r="FS104" s="58"/>
      <c r="FT104" s="58"/>
      <c r="FU104" s="58"/>
      <c r="FV104" s="58"/>
      <c r="FW104" s="58"/>
      <c r="FX104" s="58"/>
      <c r="FY104" s="58"/>
      <c r="FZ104" s="58"/>
      <c r="GA104" s="58"/>
      <c r="GB104" s="58"/>
      <c r="GC104" s="58"/>
      <c r="GD104" s="58"/>
      <c r="GE104" s="58"/>
      <c r="GF104" s="58"/>
      <c r="GG104" s="58"/>
      <c r="GH104" s="58"/>
      <c r="GI104" s="58"/>
      <c r="GJ104" s="58"/>
      <c r="GK104" s="58"/>
      <c r="GL104" s="58"/>
      <c r="GM104" s="58"/>
      <c r="GN104" s="58"/>
      <c r="GO104" s="58"/>
      <c r="GP104" s="58"/>
      <c r="GQ104" s="58"/>
      <c r="GR104" s="58"/>
    </row>
    <row r="105" spans="2:200" x14ac:dyDescent="0.25">
      <c r="B105" s="21"/>
      <c r="C105" s="21"/>
      <c r="D105" s="59"/>
      <c r="E105" s="59"/>
      <c r="F105" s="59"/>
      <c r="G105" s="59"/>
      <c r="H105" s="59"/>
      <c r="I105" s="59"/>
      <c r="J105" s="59"/>
      <c r="K105" s="59"/>
      <c r="L105" s="59"/>
      <c r="M105" s="59"/>
      <c r="N105" s="59"/>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c r="BO105" s="58"/>
      <c r="BP105" s="58"/>
      <c r="BQ105" s="58"/>
      <c r="BR105" s="58"/>
      <c r="BS105" s="58"/>
      <c r="BT105" s="58"/>
      <c r="BU105" s="58"/>
      <c r="BV105" s="58"/>
      <c r="BW105" s="58"/>
      <c r="BX105" s="58"/>
      <c r="BY105" s="58"/>
      <c r="BZ105" s="58"/>
      <c r="CA105" s="58"/>
      <c r="CB105" s="58"/>
      <c r="CC105" s="58"/>
      <c r="CD105" s="58"/>
      <c r="CE105" s="58"/>
      <c r="CF105" s="58"/>
      <c r="CG105" s="58"/>
      <c r="CH105" s="58"/>
      <c r="CI105" s="58"/>
      <c r="CJ105" s="58"/>
      <c r="CK105" s="58"/>
      <c r="CL105" s="58"/>
      <c r="CM105" s="58"/>
      <c r="CN105" s="58"/>
      <c r="CO105" s="58"/>
      <c r="CP105" s="58"/>
      <c r="CQ105" s="58"/>
      <c r="CR105" s="58"/>
      <c r="CS105" s="58"/>
      <c r="CT105" s="58"/>
      <c r="CU105" s="58"/>
      <c r="CV105" s="58"/>
      <c r="CW105" s="58"/>
      <c r="CX105" s="58"/>
      <c r="CY105" s="58"/>
      <c r="CZ105" s="58"/>
      <c r="DA105" s="58"/>
      <c r="DB105" s="58"/>
      <c r="DC105" s="58"/>
      <c r="DD105" s="58"/>
      <c r="DE105" s="58"/>
      <c r="DF105" s="58"/>
      <c r="DG105" s="58"/>
      <c r="DH105" s="58"/>
      <c r="DI105" s="58"/>
      <c r="DJ105" s="58"/>
      <c r="DK105" s="58"/>
      <c r="DL105" s="58"/>
      <c r="DM105" s="58"/>
      <c r="DN105" s="58"/>
      <c r="DO105" s="58"/>
      <c r="DP105" s="58"/>
      <c r="DQ105" s="58"/>
      <c r="DR105" s="58"/>
      <c r="DS105" s="58"/>
      <c r="DT105" s="58"/>
      <c r="DU105" s="58"/>
      <c r="DV105" s="58"/>
      <c r="DW105" s="58"/>
      <c r="DX105" s="58"/>
      <c r="DY105" s="58"/>
      <c r="DZ105" s="58"/>
      <c r="EA105" s="58"/>
      <c r="EB105" s="58"/>
      <c r="EC105" s="58"/>
      <c r="ED105" s="58"/>
      <c r="EE105" s="58"/>
      <c r="EF105" s="58"/>
      <c r="EG105" s="58"/>
      <c r="EH105" s="58"/>
      <c r="EI105" s="58"/>
      <c r="EJ105" s="58"/>
      <c r="EK105" s="58"/>
      <c r="EL105" s="58"/>
      <c r="EM105" s="58"/>
      <c r="EN105" s="58"/>
      <c r="EO105" s="58"/>
      <c r="EP105" s="58"/>
      <c r="EQ105" s="58"/>
      <c r="ER105" s="58"/>
      <c r="ES105" s="58"/>
      <c r="ET105" s="58"/>
      <c r="EU105" s="58"/>
      <c r="EV105" s="58"/>
      <c r="EW105" s="58"/>
      <c r="EX105" s="58"/>
      <c r="EY105" s="58"/>
      <c r="EZ105" s="58"/>
      <c r="FA105" s="58"/>
      <c r="FB105" s="58"/>
      <c r="FC105" s="58"/>
      <c r="FD105" s="58"/>
      <c r="FE105" s="58"/>
      <c r="FF105" s="58"/>
      <c r="FG105" s="58"/>
      <c r="FH105" s="58"/>
      <c r="FI105" s="58"/>
      <c r="FJ105" s="58"/>
      <c r="FK105" s="58"/>
      <c r="FL105" s="58"/>
      <c r="FM105" s="58"/>
      <c r="FN105" s="58"/>
      <c r="FO105" s="58"/>
      <c r="FP105" s="58"/>
      <c r="FQ105" s="58"/>
      <c r="FR105" s="58"/>
      <c r="FS105" s="58"/>
      <c r="FT105" s="58"/>
      <c r="FU105" s="58"/>
      <c r="FV105" s="58"/>
      <c r="FW105" s="58"/>
      <c r="FX105" s="58"/>
      <c r="FY105" s="58"/>
      <c r="FZ105" s="58"/>
      <c r="GA105" s="58"/>
      <c r="GB105" s="58"/>
      <c r="GC105" s="58"/>
      <c r="GD105" s="58"/>
      <c r="GE105" s="58"/>
      <c r="GF105" s="58"/>
      <c r="GG105" s="58"/>
      <c r="GH105" s="58"/>
      <c r="GI105" s="58"/>
      <c r="GJ105" s="58"/>
      <c r="GK105" s="58"/>
      <c r="GL105" s="58"/>
      <c r="GM105" s="58"/>
      <c r="GN105" s="58"/>
      <c r="GO105" s="58"/>
      <c r="GP105" s="58"/>
      <c r="GQ105" s="58"/>
      <c r="GR105" s="58"/>
    </row>
    <row r="106" spans="2:200" x14ac:dyDescent="0.25">
      <c r="B106" s="21"/>
      <c r="C106" s="21"/>
      <c r="D106" s="59"/>
      <c r="E106" s="59"/>
      <c r="F106" s="59"/>
      <c r="G106" s="59"/>
      <c r="H106" s="59"/>
      <c r="I106" s="59"/>
      <c r="J106" s="59"/>
      <c r="K106" s="59"/>
      <c r="L106" s="59"/>
      <c r="M106" s="59"/>
      <c r="N106" s="59"/>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c r="BO106" s="58"/>
      <c r="BP106" s="58"/>
      <c r="BQ106" s="58"/>
      <c r="BR106" s="58"/>
      <c r="BS106" s="58"/>
      <c r="BT106" s="58"/>
      <c r="BU106" s="58"/>
      <c r="BV106" s="58"/>
      <c r="BW106" s="58"/>
      <c r="BX106" s="58"/>
      <c r="BY106" s="58"/>
      <c r="BZ106" s="58"/>
      <c r="CA106" s="58"/>
      <c r="CB106" s="58"/>
      <c r="CC106" s="58"/>
      <c r="CD106" s="58"/>
      <c r="CE106" s="58"/>
      <c r="CF106" s="58"/>
      <c r="CG106" s="58"/>
      <c r="CH106" s="58"/>
      <c r="CI106" s="58"/>
      <c r="CJ106" s="58"/>
      <c r="CK106" s="58"/>
      <c r="CL106" s="58"/>
      <c r="CM106" s="58"/>
      <c r="CN106" s="58"/>
      <c r="CO106" s="58"/>
      <c r="CP106" s="58"/>
      <c r="CQ106" s="58"/>
      <c r="CR106" s="58"/>
      <c r="CS106" s="58"/>
      <c r="CT106" s="58"/>
      <c r="CU106" s="58"/>
      <c r="CV106" s="58"/>
      <c r="CW106" s="58"/>
      <c r="CX106" s="58"/>
      <c r="CY106" s="58"/>
      <c r="CZ106" s="58"/>
      <c r="DA106" s="58"/>
      <c r="DB106" s="58"/>
      <c r="DC106" s="58"/>
      <c r="DD106" s="58"/>
      <c r="DE106" s="58"/>
      <c r="DF106" s="58"/>
      <c r="DG106" s="58"/>
      <c r="DH106" s="58"/>
      <c r="DI106" s="58"/>
      <c r="DJ106" s="58"/>
      <c r="DK106" s="58"/>
      <c r="DL106" s="58"/>
      <c r="DM106" s="58"/>
      <c r="DN106" s="58"/>
      <c r="DO106" s="58"/>
      <c r="DP106" s="58"/>
      <c r="DQ106" s="58"/>
      <c r="DR106" s="58"/>
      <c r="DS106" s="58"/>
      <c r="DT106" s="58"/>
      <c r="DU106" s="58"/>
      <c r="DV106" s="58"/>
      <c r="DW106" s="58"/>
      <c r="DX106" s="58"/>
      <c r="DY106" s="58"/>
      <c r="DZ106" s="58"/>
      <c r="EA106" s="58"/>
      <c r="EB106" s="58"/>
      <c r="EC106" s="58"/>
      <c r="ED106" s="58"/>
      <c r="EE106" s="58"/>
      <c r="EF106" s="58"/>
      <c r="EG106" s="58"/>
      <c r="EH106" s="58"/>
      <c r="EI106" s="58"/>
      <c r="EJ106" s="58"/>
      <c r="EK106" s="58"/>
      <c r="EL106" s="58"/>
      <c r="EM106" s="58"/>
      <c r="EN106" s="58"/>
      <c r="EO106" s="58"/>
      <c r="EP106" s="58"/>
      <c r="EQ106" s="58"/>
      <c r="ER106" s="58"/>
      <c r="ES106" s="58"/>
      <c r="ET106" s="58"/>
      <c r="EU106" s="58"/>
      <c r="EV106" s="58"/>
      <c r="EW106" s="58"/>
      <c r="EX106" s="58"/>
      <c r="EY106" s="58"/>
      <c r="EZ106" s="58"/>
      <c r="FA106" s="58"/>
      <c r="FB106" s="58"/>
      <c r="FC106" s="58"/>
      <c r="FD106" s="58"/>
      <c r="FE106" s="58"/>
      <c r="FF106" s="58"/>
      <c r="FG106" s="58"/>
      <c r="FH106" s="58"/>
      <c r="FI106" s="58"/>
      <c r="FJ106" s="58"/>
      <c r="FK106" s="58"/>
      <c r="FL106" s="58"/>
      <c r="FM106" s="58"/>
      <c r="FN106" s="58"/>
      <c r="FO106" s="58"/>
      <c r="FP106" s="58"/>
      <c r="FQ106" s="58"/>
      <c r="FR106" s="58"/>
      <c r="FS106" s="58"/>
      <c r="FT106" s="58"/>
      <c r="FU106" s="58"/>
      <c r="FV106" s="58"/>
      <c r="FW106" s="58"/>
      <c r="FX106" s="58"/>
      <c r="FY106" s="58"/>
      <c r="FZ106" s="58"/>
      <c r="GA106" s="58"/>
      <c r="GB106" s="58"/>
      <c r="GC106" s="58"/>
      <c r="GD106" s="58"/>
      <c r="GE106" s="58"/>
      <c r="GF106" s="58"/>
      <c r="GG106" s="58"/>
      <c r="GH106" s="58"/>
      <c r="GI106" s="58"/>
      <c r="GJ106" s="58"/>
      <c r="GK106" s="58"/>
      <c r="GL106" s="58"/>
      <c r="GM106" s="58"/>
      <c r="GN106" s="58"/>
      <c r="GO106" s="58"/>
      <c r="GP106" s="58"/>
      <c r="GQ106" s="58"/>
      <c r="GR106" s="58"/>
    </row>
    <row r="107" spans="2:200" x14ac:dyDescent="0.25">
      <c r="B107" s="21"/>
      <c r="C107" s="21"/>
      <c r="D107" s="59"/>
      <c r="E107" s="59"/>
      <c r="F107" s="59"/>
      <c r="G107" s="59"/>
      <c r="H107" s="59"/>
      <c r="I107" s="59"/>
      <c r="J107" s="59"/>
      <c r="K107" s="59"/>
      <c r="L107" s="59"/>
      <c r="M107" s="59"/>
      <c r="N107" s="59"/>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c r="BQ107" s="58"/>
      <c r="BR107" s="58"/>
      <c r="BS107" s="58"/>
      <c r="BT107" s="58"/>
      <c r="BU107" s="58"/>
      <c r="BV107" s="58"/>
      <c r="BW107" s="58"/>
      <c r="BX107" s="58"/>
      <c r="BY107" s="58"/>
      <c r="BZ107" s="58"/>
      <c r="CA107" s="58"/>
      <c r="CB107" s="58"/>
      <c r="CC107" s="58"/>
      <c r="CD107" s="58"/>
      <c r="CE107" s="58"/>
      <c r="CF107" s="58"/>
      <c r="CG107" s="58"/>
      <c r="CH107" s="58"/>
      <c r="CI107" s="58"/>
      <c r="CJ107" s="58"/>
      <c r="CK107" s="58"/>
      <c r="CL107" s="58"/>
      <c r="CM107" s="58"/>
      <c r="CN107" s="58"/>
      <c r="CO107" s="58"/>
      <c r="CP107" s="58"/>
      <c r="CQ107" s="58"/>
      <c r="CR107" s="58"/>
      <c r="CS107" s="58"/>
      <c r="CT107" s="58"/>
      <c r="CU107" s="58"/>
      <c r="CV107" s="58"/>
      <c r="CW107" s="58"/>
      <c r="CX107" s="58"/>
      <c r="CY107" s="58"/>
      <c r="CZ107" s="58"/>
      <c r="DA107" s="58"/>
      <c r="DB107" s="58"/>
      <c r="DC107" s="58"/>
      <c r="DD107" s="58"/>
      <c r="DE107" s="58"/>
      <c r="DF107" s="58"/>
      <c r="DG107" s="58"/>
      <c r="DH107" s="58"/>
      <c r="DI107" s="58"/>
      <c r="DJ107" s="58"/>
      <c r="DK107" s="58"/>
      <c r="DL107" s="58"/>
      <c r="DM107" s="58"/>
      <c r="DN107" s="58"/>
      <c r="DO107" s="58"/>
      <c r="DP107" s="58"/>
      <c r="DQ107" s="58"/>
      <c r="DR107" s="58"/>
      <c r="DS107" s="58"/>
      <c r="DT107" s="58"/>
      <c r="DU107" s="58"/>
      <c r="DV107" s="58"/>
      <c r="DW107" s="58"/>
      <c r="DX107" s="58"/>
      <c r="DY107" s="58"/>
      <c r="DZ107" s="58"/>
      <c r="EA107" s="58"/>
      <c r="EB107" s="58"/>
      <c r="EC107" s="58"/>
      <c r="ED107" s="58"/>
      <c r="EE107" s="58"/>
      <c r="EF107" s="58"/>
      <c r="EG107" s="58"/>
      <c r="EH107" s="58"/>
      <c r="EI107" s="58"/>
      <c r="EJ107" s="58"/>
      <c r="EK107" s="58"/>
      <c r="EL107" s="58"/>
      <c r="EM107" s="58"/>
      <c r="EN107" s="58"/>
      <c r="EO107" s="58"/>
      <c r="EP107" s="58"/>
      <c r="EQ107" s="58"/>
      <c r="ER107" s="58"/>
      <c r="ES107" s="58"/>
      <c r="ET107" s="58"/>
      <c r="EU107" s="58"/>
      <c r="EV107" s="58"/>
      <c r="EW107" s="58"/>
      <c r="EX107" s="58"/>
      <c r="EY107" s="58"/>
      <c r="EZ107" s="58"/>
      <c r="FA107" s="58"/>
      <c r="FB107" s="58"/>
      <c r="FC107" s="58"/>
      <c r="FD107" s="58"/>
      <c r="FE107" s="58"/>
      <c r="FF107" s="58"/>
      <c r="FG107" s="58"/>
      <c r="FH107" s="58"/>
      <c r="FI107" s="58"/>
      <c r="FJ107" s="58"/>
      <c r="FK107" s="58"/>
      <c r="FL107" s="58"/>
      <c r="FM107" s="58"/>
      <c r="FN107" s="58"/>
      <c r="FO107" s="58"/>
      <c r="FP107" s="58"/>
      <c r="FQ107" s="58"/>
      <c r="FR107" s="58"/>
      <c r="FS107" s="58"/>
      <c r="FT107" s="58"/>
      <c r="FU107" s="58"/>
      <c r="FV107" s="58"/>
      <c r="FW107" s="58"/>
      <c r="FX107" s="58"/>
      <c r="FY107" s="58"/>
      <c r="FZ107" s="58"/>
      <c r="GA107" s="58"/>
      <c r="GB107" s="58"/>
      <c r="GC107" s="58"/>
      <c r="GD107" s="58"/>
      <c r="GE107" s="58"/>
      <c r="GF107" s="58"/>
      <c r="GG107" s="58"/>
      <c r="GH107" s="58"/>
      <c r="GI107" s="58"/>
      <c r="GJ107" s="58"/>
      <c r="GK107" s="58"/>
      <c r="GL107" s="58"/>
      <c r="GM107" s="58"/>
      <c r="GN107" s="58"/>
      <c r="GO107" s="58"/>
      <c r="GP107" s="58"/>
      <c r="GQ107" s="58"/>
      <c r="GR107" s="58"/>
    </row>
    <row r="108" spans="2:200" x14ac:dyDescent="0.25">
      <c r="B108" s="21"/>
      <c r="C108" s="21"/>
      <c r="D108" s="59"/>
      <c r="E108" s="59"/>
      <c r="F108" s="59"/>
      <c r="G108" s="59"/>
      <c r="H108" s="59"/>
      <c r="I108" s="59"/>
      <c r="J108" s="59"/>
      <c r="K108" s="59"/>
      <c r="L108" s="59"/>
      <c r="M108" s="59"/>
      <c r="N108" s="59"/>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c r="BO108" s="58"/>
      <c r="BP108" s="58"/>
      <c r="BQ108" s="58"/>
      <c r="BR108" s="58"/>
      <c r="BS108" s="58"/>
      <c r="BT108" s="58"/>
      <c r="BU108" s="58"/>
      <c r="BV108" s="58"/>
      <c r="BW108" s="58"/>
      <c r="BX108" s="58"/>
      <c r="BY108" s="58"/>
      <c r="BZ108" s="58"/>
      <c r="CA108" s="58"/>
      <c r="CB108" s="58"/>
      <c r="CC108" s="58"/>
      <c r="CD108" s="58"/>
      <c r="CE108" s="58"/>
      <c r="CF108" s="58"/>
      <c r="CG108" s="58"/>
      <c r="CH108" s="58"/>
      <c r="CI108" s="58"/>
      <c r="CJ108" s="58"/>
      <c r="CK108" s="58"/>
      <c r="CL108" s="58"/>
      <c r="CM108" s="58"/>
      <c r="CN108" s="58"/>
      <c r="CO108" s="58"/>
      <c r="CP108" s="58"/>
      <c r="CQ108" s="58"/>
      <c r="CR108" s="58"/>
      <c r="CS108" s="58"/>
      <c r="CT108" s="58"/>
      <c r="CU108" s="58"/>
      <c r="CV108" s="58"/>
      <c r="CW108" s="58"/>
      <c r="CX108" s="58"/>
      <c r="CY108" s="58"/>
      <c r="CZ108" s="58"/>
      <c r="DA108" s="58"/>
      <c r="DB108" s="58"/>
      <c r="DC108" s="58"/>
      <c r="DD108" s="58"/>
      <c r="DE108" s="58"/>
      <c r="DF108" s="58"/>
      <c r="DG108" s="58"/>
      <c r="DH108" s="58"/>
      <c r="DI108" s="58"/>
      <c r="DJ108" s="58"/>
      <c r="DK108" s="58"/>
      <c r="DL108" s="58"/>
      <c r="DM108" s="58"/>
      <c r="DN108" s="58"/>
      <c r="DO108" s="58"/>
      <c r="DP108" s="58"/>
      <c r="DQ108" s="58"/>
      <c r="DR108" s="58"/>
      <c r="DS108" s="58"/>
      <c r="DT108" s="58"/>
      <c r="DU108" s="58"/>
      <c r="DV108" s="58"/>
      <c r="DW108" s="58"/>
      <c r="DX108" s="58"/>
      <c r="DY108" s="58"/>
      <c r="DZ108" s="58"/>
      <c r="EA108" s="58"/>
      <c r="EB108" s="58"/>
      <c r="EC108" s="58"/>
      <c r="ED108" s="58"/>
      <c r="EE108" s="58"/>
      <c r="EF108" s="58"/>
      <c r="EG108" s="58"/>
      <c r="EH108" s="58"/>
      <c r="EI108" s="58"/>
      <c r="EJ108" s="58"/>
      <c r="EK108" s="58"/>
      <c r="EL108" s="58"/>
      <c r="EM108" s="58"/>
      <c r="EN108" s="58"/>
      <c r="EO108" s="58"/>
      <c r="EP108" s="58"/>
      <c r="EQ108" s="58"/>
      <c r="ER108" s="58"/>
      <c r="ES108" s="58"/>
      <c r="ET108" s="58"/>
      <c r="EU108" s="58"/>
      <c r="EV108" s="58"/>
      <c r="EW108" s="58"/>
      <c r="EX108" s="58"/>
      <c r="EY108" s="58"/>
      <c r="EZ108" s="58"/>
      <c r="FA108" s="58"/>
      <c r="FB108" s="58"/>
      <c r="FC108" s="58"/>
      <c r="FD108" s="58"/>
      <c r="FE108" s="58"/>
      <c r="FF108" s="58"/>
      <c r="FG108" s="58"/>
      <c r="FH108" s="58"/>
      <c r="FI108" s="58"/>
      <c r="FJ108" s="58"/>
      <c r="FK108" s="58"/>
      <c r="FL108" s="58"/>
      <c r="FM108" s="58"/>
      <c r="FN108" s="58"/>
      <c r="FO108" s="58"/>
      <c r="FP108" s="58"/>
      <c r="FQ108" s="58"/>
      <c r="FR108" s="58"/>
      <c r="FS108" s="58"/>
      <c r="FT108" s="58"/>
      <c r="FU108" s="58"/>
      <c r="FV108" s="58"/>
      <c r="FW108" s="58"/>
      <c r="FX108" s="58"/>
      <c r="FY108" s="58"/>
      <c r="FZ108" s="58"/>
      <c r="GA108" s="58"/>
      <c r="GB108" s="58"/>
      <c r="GC108" s="58"/>
      <c r="GD108" s="58"/>
      <c r="GE108" s="58"/>
      <c r="GF108" s="58"/>
      <c r="GG108" s="58"/>
      <c r="GH108" s="58"/>
      <c r="GI108" s="58"/>
      <c r="GJ108" s="58"/>
      <c r="GK108" s="58"/>
      <c r="GL108" s="58"/>
      <c r="GM108" s="58"/>
      <c r="GN108" s="58"/>
      <c r="GO108" s="58"/>
      <c r="GP108" s="58"/>
      <c r="GQ108" s="58"/>
      <c r="GR108" s="58"/>
    </row>
    <row r="109" spans="2:200" x14ac:dyDescent="0.25">
      <c r="B109" s="21"/>
      <c r="C109" s="21"/>
      <c r="D109" s="59"/>
      <c r="E109" s="59"/>
      <c r="F109" s="59"/>
      <c r="G109" s="59"/>
      <c r="H109" s="59"/>
      <c r="I109" s="59"/>
      <c r="J109" s="59"/>
      <c r="K109" s="59"/>
      <c r="L109" s="59"/>
      <c r="M109" s="59"/>
      <c r="N109" s="59"/>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c r="BO109" s="58"/>
      <c r="BP109" s="58"/>
      <c r="BQ109" s="58"/>
      <c r="BR109" s="58"/>
      <c r="BS109" s="58"/>
      <c r="BT109" s="58"/>
      <c r="BU109" s="58"/>
      <c r="BV109" s="58"/>
      <c r="BW109" s="58"/>
      <c r="BX109" s="58"/>
      <c r="BY109" s="58"/>
      <c r="BZ109" s="58"/>
      <c r="CA109" s="58"/>
      <c r="CB109" s="58"/>
      <c r="CC109" s="58"/>
      <c r="CD109" s="58"/>
      <c r="CE109" s="58"/>
      <c r="CF109" s="58"/>
      <c r="CG109" s="58"/>
      <c r="CH109" s="58"/>
      <c r="CI109" s="58"/>
      <c r="CJ109" s="58"/>
      <c r="CK109" s="58"/>
      <c r="CL109" s="58"/>
      <c r="CM109" s="58"/>
      <c r="CN109" s="58"/>
      <c r="CO109" s="58"/>
      <c r="CP109" s="58"/>
      <c r="CQ109" s="58"/>
      <c r="CR109" s="58"/>
      <c r="CS109" s="58"/>
      <c r="CT109" s="58"/>
      <c r="CU109" s="58"/>
      <c r="CV109" s="58"/>
      <c r="CW109" s="58"/>
      <c r="CX109" s="58"/>
      <c r="CY109" s="58"/>
      <c r="CZ109" s="58"/>
      <c r="DA109" s="58"/>
      <c r="DB109" s="58"/>
      <c r="DC109" s="58"/>
      <c r="DD109" s="58"/>
      <c r="DE109" s="58"/>
      <c r="DF109" s="58"/>
      <c r="DG109" s="58"/>
      <c r="DH109" s="58"/>
      <c r="DI109" s="58"/>
      <c r="DJ109" s="58"/>
      <c r="DK109" s="58"/>
      <c r="DL109" s="58"/>
      <c r="DM109" s="58"/>
      <c r="DN109" s="58"/>
      <c r="DO109" s="58"/>
      <c r="DP109" s="58"/>
      <c r="DQ109" s="58"/>
      <c r="DR109" s="58"/>
      <c r="DS109" s="58"/>
      <c r="DT109" s="58"/>
      <c r="DU109" s="58"/>
      <c r="DV109" s="58"/>
      <c r="DW109" s="58"/>
      <c r="DX109" s="58"/>
      <c r="DY109" s="58"/>
      <c r="DZ109" s="58"/>
      <c r="EA109" s="58"/>
      <c r="EB109" s="58"/>
      <c r="EC109" s="58"/>
      <c r="ED109" s="58"/>
      <c r="EE109" s="58"/>
      <c r="EF109" s="58"/>
      <c r="EG109" s="58"/>
      <c r="EH109" s="58"/>
      <c r="EI109" s="58"/>
      <c r="EJ109" s="58"/>
      <c r="EK109" s="58"/>
      <c r="EL109" s="58"/>
      <c r="EM109" s="58"/>
      <c r="EN109" s="58"/>
      <c r="EO109" s="58"/>
      <c r="EP109" s="58"/>
      <c r="EQ109" s="58"/>
      <c r="ER109" s="58"/>
      <c r="ES109" s="58"/>
      <c r="ET109" s="58"/>
      <c r="EU109" s="58"/>
      <c r="EV109" s="58"/>
      <c r="EW109" s="58"/>
      <c r="EX109" s="58"/>
      <c r="EY109" s="58"/>
      <c r="EZ109" s="58"/>
      <c r="FA109" s="58"/>
      <c r="FB109" s="58"/>
      <c r="FC109" s="58"/>
      <c r="FD109" s="58"/>
      <c r="FE109" s="58"/>
      <c r="FF109" s="58"/>
      <c r="FG109" s="58"/>
      <c r="FH109" s="58"/>
      <c r="FI109" s="58"/>
      <c r="FJ109" s="58"/>
      <c r="FK109" s="58"/>
      <c r="FL109" s="58"/>
      <c r="FM109" s="58"/>
      <c r="FN109" s="58"/>
      <c r="FO109" s="58"/>
      <c r="FP109" s="58"/>
      <c r="FQ109" s="58"/>
      <c r="FR109" s="58"/>
      <c r="FS109" s="58"/>
      <c r="FT109" s="58"/>
      <c r="FU109" s="58"/>
      <c r="FV109" s="58"/>
      <c r="FW109" s="58"/>
      <c r="FX109" s="58"/>
      <c r="FY109" s="58"/>
      <c r="FZ109" s="58"/>
      <c r="GA109" s="58"/>
      <c r="GB109" s="58"/>
      <c r="GC109" s="58"/>
      <c r="GD109" s="58"/>
      <c r="GE109" s="58"/>
      <c r="GF109" s="58"/>
      <c r="GG109" s="58"/>
      <c r="GH109" s="58"/>
      <c r="GI109" s="58"/>
      <c r="GJ109" s="58"/>
      <c r="GK109" s="58"/>
      <c r="GL109" s="58"/>
      <c r="GM109" s="58"/>
      <c r="GN109" s="58"/>
      <c r="GO109" s="58"/>
      <c r="GP109" s="58"/>
      <c r="GQ109" s="58"/>
      <c r="GR109" s="58"/>
    </row>
    <row r="110" spans="2:200" x14ac:dyDescent="0.25">
      <c r="B110" s="21"/>
      <c r="C110" s="21"/>
      <c r="D110" s="59"/>
      <c r="E110" s="59"/>
      <c r="F110" s="59"/>
      <c r="G110" s="59"/>
      <c r="H110" s="59"/>
      <c r="I110" s="59"/>
      <c r="J110" s="59"/>
      <c r="K110" s="59"/>
      <c r="L110" s="59"/>
      <c r="M110" s="59"/>
      <c r="N110" s="59"/>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c r="CH110" s="58"/>
      <c r="CI110" s="58"/>
      <c r="CJ110" s="58"/>
      <c r="CK110" s="58"/>
      <c r="CL110" s="58"/>
      <c r="CM110" s="58"/>
      <c r="CN110" s="58"/>
      <c r="CO110" s="58"/>
      <c r="CP110" s="58"/>
      <c r="CQ110" s="58"/>
      <c r="CR110" s="58"/>
      <c r="CS110" s="58"/>
      <c r="CT110" s="58"/>
      <c r="CU110" s="58"/>
      <c r="CV110" s="58"/>
      <c r="CW110" s="58"/>
      <c r="CX110" s="58"/>
      <c r="CY110" s="58"/>
      <c r="CZ110" s="58"/>
      <c r="DA110" s="58"/>
      <c r="DB110" s="58"/>
      <c r="DC110" s="58"/>
      <c r="DD110" s="58"/>
      <c r="DE110" s="58"/>
      <c r="DF110" s="58"/>
      <c r="DG110" s="58"/>
      <c r="DH110" s="58"/>
      <c r="DI110" s="58"/>
      <c r="DJ110" s="58"/>
      <c r="DK110" s="58"/>
      <c r="DL110" s="58"/>
      <c r="DM110" s="58"/>
      <c r="DN110" s="58"/>
      <c r="DO110" s="58"/>
      <c r="DP110" s="58"/>
      <c r="DQ110" s="58"/>
      <c r="DR110" s="58"/>
      <c r="DS110" s="58"/>
      <c r="DT110" s="58"/>
      <c r="DU110" s="58"/>
      <c r="DV110" s="58"/>
      <c r="DW110" s="58"/>
      <c r="DX110" s="58"/>
      <c r="DY110" s="58"/>
      <c r="DZ110" s="58"/>
      <c r="EA110" s="58"/>
      <c r="EB110" s="58"/>
      <c r="EC110" s="58"/>
      <c r="ED110" s="58"/>
      <c r="EE110" s="58"/>
      <c r="EF110" s="58"/>
      <c r="EG110" s="58"/>
      <c r="EH110" s="58"/>
      <c r="EI110" s="58"/>
      <c r="EJ110" s="58"/>
      <c r="EK110" s="58"/>
      <c r="EL110" s="58"/>
      <c r="EM110" s="58"/>
      <c r="EN110" s="58"/>
      <c r="EO110" s="58"/>
      <c r="EP110" s="58"/>
      <c r="EQ110" s="58"/>
      <c r="ER110" s="58"/>
      <c r="ES110" s="58"/>
      <c r="ET110" s="58"/>
      <c r="EU110" s="58"/>
      <c r="EV110" s="58"/>
      <c r="EW110" s="58"/>
      <c r="EX110" s="58"/>
      <c r="EY110" s="58"/>
      <c r="EZ110" s="58"/>
      <c r="FA110" s="58"/>
      <c r="FB110" s="58"/>
      <c r="FC110" s="58"/>
      <c r="FD110" s="58"/>
      <c r="FE110" s="58"/>
      <c r="FF110" s="58"/>
      <c r="FG110" s="58"/>
      <c r="FH110" s="58"/>
      <c r="FI110" s="58"/>
      <c r="FJ110" s="58"/>
      <c r="FK110" s="58"/>
      <c r="FL110" s="58"/>
      <c r="FM110" s="58"/>
      <c r="FN110" s="58"/>
      <c r="FO110" s="58"/>
      <c r="FP110" s="58"/>
      <c r="FQ110" s="58"/>
      <c r="FR110" s="58"/>
      <c r="FS110" s="58"/>
      <c r="FT110" s="58"/>
      <c r="FU110" s="58"/>
      <c r="FV110" s="58"/>
      <c r="FW110" s="58"/>
      <c r="FX110" s="58"/>
      <c r="FY110" s="58"/>
      <c r="FZ110" s="58"/>
      <c r="GA110" s="58"/>
      <c r="GB110" s="58"/>
      <c r="GC110" s="58"/>
      <c r="GD110" s="58"/>
      <c r="GE110" s="58"/>
      <c r="GF110" s="58"/>
      <c r="GG110" s="58"/>
      <c r="GH110" s="58"/>
      <c r="GI110" s="58"/>
      <c r="GJ110" s="58"/>
      <c r="GK110" s="58"/>
      <c r="GL110" s="58"/>
      <c r="GM110" s="58"/>
      <c r="GN110" s="58"/>
      <c r="GO110" s="58"/>
      <c r="GP110" s="58"/>
      <c r="GQ110" s="58"/>
      <c r="GR110" s="58"/>
    </row>
    <row r="111" spans="2:200" x14ac:dyDescent="0.25">
      <c r="B111" s="21"/>
      <c r="C111" s="21"/>
      <c r="D111" s="59"/>
      <c r="E111" s="59"/>
      <c r="F111" s="59"/>
      <c r="G111" s="59"/>
      <c r="H111" s="59"/>
      <c r="I111" s="59"/>
      <c r="J111" s="59"/>
      <c r="K111" s="59"/>
      <c r="L111" s="59"/>
      <c r="M111" s="59"/>
      <c r="N111" s="59"/>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c r="BO111" s="58"/>
      <c r="BP111" s="58"/>
      <c r="BQ111" s="58"/>
      <c r="BR111" s="58"/>
      <c r="BS111" s="58"/>
      <c r="BT111" s="58"/>
      <c r="BU111" s="58"/>
      <c r="BV111" s="58"/>
      <c r="BW111" s="58"/>
      <c r="BX111" s="58"/>
      <c r="BY111" s="58"/>
      <c r="BZ111" s="58"/>
      <c r="CA111" s="58"/>
      <c r="CB111" s="58"/>
      <c r="CC111" s="58"/>
      <c r="CD111" s="58"/>
      <c r="CE111" s="58"/>
      <c r="CF111" s="58"/>
      <c r="CG111" s="58"/>
      <c r="CH111" s="58"/>
      <c r="CI111" s="58"/>
      <c r="CJ111" s="58"/>
      <c r="CK111" s="58"/>
      <c r="CL111" s="58"/>
      <c r="CM111" s="58"/>
      <c r="CN111" s="58"/>
      <c r="CO111" s="58"/>
      <c r="CP111" s="58"/>
      <c r="CQ111" s="58"/>
      <c r="CR111" s="58"/>
      <c r="CS111" s="58"/>
      <c r="CT111" s="58"/>
      <c r="CU111" s="58"/>
      <c r="CV111" s="58"/>
      <c r="CW111" s="58"/>
      <c r="CX111" s="58"/>
      <c r="CY111" s="58"/>
      <c r="CZ111" s="58"/>
      <c r="DA111" s="58"/>
      <c r="DB111" s="58"/>
      <c r="DC111" s="58"/>
      <c r="DD111" s="58"/>
      <c r="DE111" s="58"/>
      <c r="DF111" s="58"/>
      <c r="DG111" s="58"/>
      <c r="DH111" s="58"/>
      <c r="DI111" s="58"/>
      <c r="DJ111" s="58"/>
      <c r="DK111" s="58"/>
      <c r="DL111" s="58"/>
      <c r="DM111" s="58"/>
      <c r="DN111" s="58"/>
      <c r="DO111" s="58"/>
      <c r="DP111" s="58"/>
      <c r="DQ111" s="58"/>
      <c r="DR111" s="58"/>
      <c r="DS111" s="58"/>
      <c r="DT111" s="58"/>
      <c r="DU111" s="58"/>
      <c r="DV111" s="58"/>
      <c r="DW111" s="58"/>
      <c r="DX111" s="58"/>
      <c r="DY111" s="58"/>
      <c r="DZ111" s="58"/>
      <c r="EA111" s="58"/>
      <c r="EB111" s="58"/>
      <c r="EC111" s="58"/>
      <c r="ED111" s="58"/>
      <c r="EE111" s="58"/>
      <c r="EF111" s="58"/>
      <c r="EG111" s="58"/>
      <c r="EH111" s="58"/>
      <c r="EI111" s="58"/>
      <c r="EJ111" s="58"/>
      <c r="EK111" s="58"/>
      <c r="EL111" s="58"/>
      <c r="EM111" s="58"/>
      <c r="EN111" s="58"/>
      <c r="EO111" s="58"/>
      <c r="EP111" s="58"/>
      <c r="EQ111" s="58"/>
      <c r="ER111" s="58"/>
      <c r="ES111" s="58"/>
      <c r="ET111" s="58"/>
      <c r="EU111" s="58"/>
      <c r="EV111" s="58"/>
      <c r="EW111" s="58"/>
      <c r="EX111" s="58"/>
      <c r="EY111" s="58"/>
      <c r="EZ111" s="58"/>
      <c r="FA111" s="58"/>
      <c r="FB111" s="58"/>
      <c r="FC111" s="58"/>
      <c r="FD111" s="58"/>
      <c r="FE111" s="58"/>
      <c r="FF111" s="58"/>
      <c r="FG111" s="58"/>
      <c r="FH111" s="58"/>
      <c r="FI111" s="58"/>
      <c r="FJ111" s="58"/>
      <c r="FK111" s="58"/>
      <c r="FL111" s="58"/>
      <c r="FM111" s="58"/>
      <c r="FN111" s="58"/>
      <c r="FO111" s="58"/>
      <c r="FP111" s="58"/>
      <c r="FQ111" s="58"/>
      <c r="FR111" s="58"/>
      <c r="FS111" s="58"/>
      <c r="FT111" s="58"/>
      <c r="FU111" s="58"/>
      <c r="FV111" s="58"/>
      <c r="FW111" s="58"/>
      <c r="FX111" s="58"/>
      <c r="FY111" s="58"/>
      <c r="FZ111" s="58"/>
      <c r="GA111" s="58"/>
      <c r="GB111" s="58"/>
      <c r="GC111" s="58"/>
      <c r="GD111" s="58"/>
      <c r="GE111" s="58"/>
      <c r="GF111" s="58"/>
      <c r="GG111" s="58"/>
      <c r="GH111" s="58"/>
      <c r="GI111" s="58"/>
      <c r="GJ111" s="58"/>
      <c r="GK111" s="58"/>
      <c r="GL111" s="58"/>
      <c r="GM111" s="58"/>
      <c r="GN111" s="58"/>
      <c r="GO111" s="58"/>
      <c r="GP111" s="58"/>
      <c r="GQ111" s="58"/>
      <c r="GR111" s="58"/>
    </row>
    <row r="112" spans="2:200" x14ac:dyDescent="0.25">
      <c r="B112" s="21"/>
      <c r="C112" s="21"/>
      <c r="D112" s="59"/>
      <c r="E112" s="59"/>
      <c r="F112" s="59"/>
      <c r="G112" s="59"/>
      <c r="H112" s="59"/>
      <c r="I112" s="59"/>
      <c r="J112" s="59"/>
      <c r="K112" s="59"/>
      <c r="L112" s="59"/>
      <c r="M112" s="59"/>
      <c r="N112" s="59"/>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c r="BO112" s="58"/>
      <c r="BP112" s="58"/>
      <c r="BQ112" s="58"/>
      <c r="BR112" s="58"/>
      <c r="BS112" s="58"/>
      <c r="BT112" s="58"/>
      <c r="BU112" s="58"/>
      <c r="BV112" s="58"/>
      <c r="BW112" s="58"/>
      <c r="BX112" s="58"/>
      <c r="BY112" s="58"/>
      <c r="BZ112" s="58"/>
      <c r="CA112" s="58"/>
      <c r="CB112" s="58"/>
      <c r="CC112" s="58"/>
      <c r="CD112" s="58"/>
      <c r="CE112" s="58"/>
      <c r="CF112" s="58"/>
      <c r="CG112" s="58"/>
      <c r="CH112" s="58"/>
      <c r="CI112" s="58"/>
      <c r="CJ112" s="58"/>
      <c r="CK112" s="58"/>
      <c r="CL112" s="58"/>
      <c r="CM112" s="58"/>
      <c r="CN112" s="58"/>
      <c r="CO112" s="58"/>
      <c r="CP112" s="58"/>
      <c r="CQ112" s="58"/>
      <c r="CR112" s="58"/>
      <c r="CS112" s="58"/>
      <c r="CT112" s="58"/>
      <c r="CU112" s="58"/>
      <c r="CV112" s="58"/>
      <c r="CW112" s="58"/>
      <c r="CX112" s="58"/>
      <c r="CY112" s="58"/>
      <c r="CZ112" s="58"/>
      <c r="DA112" s="58"/>
      <c r="DB112" s="58"/>
      <c r="DC112" s="58"/>
      <c r="DD112" s="58"/>
      <c r="DE112" s="58"/>
      <c r="DF112" s="58"/>
      <c r="DG112" s="58"/>
      <c r="DH112" s="58"/>
      <c r="DI112" s="58"/>
      <c r="DJ112" s="58"/>
      <c r="DK112" s="58"/>
      <c r="DL112" s="58"/>
      <c r="DM112" s="58"/>
      <c r="DN112" s="58"/>
      <c r="DO112" s="58"/>
      <c r="DP112" s="58"/>
      <c r="DQ112" s="58"/>
      <c r="DR112" s="58"/>
      <c r="DS112" s="58"/>
      <c r="DT112" s="58"/>
      <c r="DU112" s="58"/>
      <c r="DV112" s="58"/>
      <c r="DW112" s="58"/>
      <c r="DX112" s="58"/>
      <c r="DY112" s="58"/>
      <c r="DZ112" s="58"/>
      <c r="EA112" s="58"/>
      <c r="EB112" s="58"/>
      <c r="EC112" s="58"/>
      <c r="ED112" s="58"/>
      <c r="EE112" s="58"/>
      <c r="EF112" s="58"/>
      <c r="EG112" s="58"/>
      <c r="EH112" s="58"/>
      <c r="EI112" s="58"/>
      <c r="EJ112" s="58"/>
      <c r="EK112" s="58"/>
      <c r="EL112" s="58"/>
      <c r="EM112" s="58"/>
      <c r="EN112" s="58"/>
      <c r="EO112" s="58"/>
      <c r="EP112" s="58"/>
      <c r="EQ112" s="58"/>
      <c r="ER112" s="58"/>
      <c r="ES112" s="58"/>
      <c r="ET112" s="58"/>
      <c r="EU112" s="58"/>
      <c r="EV112" s="58"/>
      <c r="EW112" s="58"/>
      <c r="EX112" s="58"/>
      <c r="EY112" s="58"/>
      <c r="EZ112" s="58"/>
      <c r="FA112" s="58"/>
      <c r="FB112" s="58"/>
      <c r="FC112" s="58"/>
      <c r="FD112" s="58"/>
      <c r="FE112" s="58"/>
      <c r="FF112" s="58"/>
      <c r="FG112" s="58"/>
      <c r="FH112" s="58"/>
      <c r="FI112" s="58"/>
      <c r="FJ112" s="58"/>
      <c r="FK112" s="58"/>
      <c r="FL112" s="58"/>
      <c r="FM112" s="58"/>
      <c r="FN112" s="58"/>
      <c r="FO112" s="58"/>
      <c r="FP112" s="58"/>
      <c r="FQ112" s="58"/>
      <c r="FR112" s="58"/>
      <c r="FS112" s="58"/>
      <c r="FT112" s="58"/>
      <c r="FU112" s="58"/>
      <c r="FV112" s="58"/>
      <c r="FW112" s="58"/>
      <c r="FX112" s="58"/>
      <c r="FY112" s="58"/>
      <c r="FZ112" s="58"/>
      <c r="GA112" s="58"/>
      <c r="GB112" s="58"/>
      <c r="GC112" s="58"/>
      <c r="GD112" s="58"/>
      <c r="GE112" s="58"/>
      <c r="GF112" s="58"/>
      <c r="GG112" s="58"/>
      <c r="GH112" s="58"/>
      <c r="GI112" s="58"/>
      <c r="GJ112" s="58"/>
      <c r="GK112" s="58"/>
      <c r="GL112" s="58"/>
      <c r="GM112" s="58"/>
      <c r="GN112" s="58"/>
      <c r="GO112" s="58"/>
      <c r="GP112" s="58"/>
      <c r="GQ112" s="58"/>
      <c r="GR112" s="58"/>
    </row>
    <row r="113" spans="2:200" x14ac:dyDescent="0.25">
      <c r="B113" s="21"/>
      <c r="C113" s="21"/>
      <c r="D113" s="59"/>
      <c r="E113" s="59"/>
      <c r="F113" s="59"/>
      <c r="G113" s="59"/>
      <c r="H113" s="59"/>
      <c r="I113" s="59"/>
      <c r="J113" s="59"/>
      <c r="K113" s="59"/>
      <c r="L113" s="59"/>
      <c r="M113" s="59"/>
      <c r="N113" s="59"/>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c r="BO113" s="58"/>
      <c r="BP113" s="58"/>
      <c r="BQ113" s="58"/>
      <c r="BR113" s="58"/>
      <c r="BS113" s="58"/>
      <c r="BT113" s="58"/>
      <c r="BU113" s="58"/>
      <c r="BV113" s="58"/>
      <c r="BW113" s="58"/>
      <c r="BX113" s="58"/>
      <c r="BY113" s="58"/>
      <c r="BZ113" s="58"/>
      <c r="CA113" s="58"/>
      <c r="CB113" s="58"/>
      <c r="CC113" s="58"/>
      <c r="CD113" s="58"/>
      <c r="CE113" s="58"/>
      <c r="CF113" s="58"/>
      <c r="CG113" s="58"/>
      <c r="CH113" s="58"/>
      <c r="CI113" s="58"/>
      <c r="CJ113" s="58"/>
      <c r="CK113" s="58"/>
      <c r="CL113" s="58"/>
      <c r="CM113" s="58"/>
      <c r="CN113" s="58"/>
      <c r="CO113" s="58"/>
      <c r="CP113" s="58"/>
      <c r="CQ113" s="58"/>
      <c r="CR113" s="58"/>
      <c r="CS113" s="58"/>
      <c r="CT113" s="58"/>
      <c r="CU113" s="58"/>
      <c r="CV113" s="58"/>
      <c r="CW113" s="58"/>
      <c r="CX113" s="58"/>
      <c r="CY113" s="58"/>
      <c r="CZ113" s="58"/>
      <c r="DA113" s="58"/>
      <c r="DB113" s="58"/>
      <c r="DC113" s="58"/>
      <c r="DD113" s="58"/>
      <c r="DE113" s="58"/>
      <c r="DF113" s="58"/>
      <c r="DG113" s="58"/>
      <c r="DH113" s="58"/>
      <c r="DI113" s="58"/>
      <c r="DJ113" s="58"/>
      <c r="DK113" s="58"/>
      <c r="DL113" s="58"/>
      <c r="DM113" s="58"/>
      <c r="DN113" s="58"/>
      <c r="DO113" s="58"/>
      <c r="DP113" s="58"/>
      <c r="DQ113" s="58"/>
      <c r="DR113" s="58"/>
      <c r="DS113" s="58"/>
      <c r="DT113" s="58"/>
      <c r="DU113" s="58"/>
      <c r="DV113" s="58"/>
      <c r="DW113" s="58"/>
      <c r="DX113" s="58"/>
      <c r="DY113" s="58"/>
      <c r="DZ113" s="58"/>
      <c r="EA113" s="58"/>
      <c r="EB113" s="58"/>
      <c r="EC113" s="58"/>
      <c r="ED113" s="58"/>
      <c r="EE113" s="58"/>
      <c r="EF113" s="58"/>
      <c r="EG113" s="58"/>
      <c r="EH113" s="58"/>
      <c r="EI113" s="58"/>
      <c r="EJ113" s="58"/>
      <c r="EK113" s="58"/>
      <c r="EL113" s="58"/>
      <c r="EM113" s="58"/>
      <c r="EN113" s="58"/>
      <c r="EO113" s="58"/>
      <c r="EP113" s="58"/>
      <c r="EQ113" s="58"/>
      <c r="ER113" s="58"/>
      <c r="ES113" s="58"/>
      <c r="ET113" s="58"/>
      <c r="EU113" s="58"/>
      <c r="EV113" s="58"/>
      <c r="EW113" s="58"/>
      <c r="EX113" s="58"/>
      <c r="EY113" s="58"/>
      <c r="EZ113" s="58"/>
      <c r="FA113" s="58"/>
      <c r="FB113" s="58"/>
      <c r="FC113" s="58"/>
      <c r="FD113" s="58"/>
      <c r="FE113" s="58"/>
      <c r="FF113" s="58"/>
      <c r="FG113" s="58"/>
      <c r="FH113" s="58"/>
      <c r="FI113" s="58"/>
      <c r="FJ113" s="58"/>
      <c r="FK113" s="58"/>
      <c r="FL113" s="58"/>
      <c r="FM113" s="58"/>
      <c r="FN113" s="58"/>
      <c r="FO113" s="58"/>
      <c r="FP113" s="58"/>
      <c r="FQ113" s="58"/>
      <c r="FR113" s="58"/>
      <c r="FS113" s="58"/>
      <c r="FT113" s="58"/>
      <c r="FU113" s="58"/>
      <c r="FV113" s="58"/>
      <c r="FW113" s="58"/>
      <c r="FX113" s="58"/>
      <c r="FY113" s="58"/>
      <c r="FZ113" s="58"/>
      <c r="GA113" s="58"/>
      <c r="GB113" s="58"/>
      <c r="GC113" s="58"/>
      <c r="GD113" s="58"/>
      <c r="GE113" s="58"/>
      <c r="GF113" s="58"/>
      <c r="GG113" s="58"/>
      <c r="GH113" s="58"/>
      <c r="GI113" s="58"/>
      <c r="GJ113" s="58"/>
      <c r="GK113" s="58"/>
      <c r="GL113" s="58"/>
      <c r="GM113" s="58"/>
      <c r="GN113" s="58"/>
      <c r="GO113" s="58"/>
      <c r="GP113" s="58"/>
      <c r="GQ113" s="58"/>
      <c r="GR113" s="58"/>
    </row>
    <row r="114" spans="2:200" x14ac:dyDescent="0.25">
      <c r="B114" s="21"/>
      <c r="C114" s="21"/>
      <c r="D114" s="59"/>
      <c r="E114" s="59"/>
      <c r="F114" s="59"/>
      <c r="G114" s="59"/>
      <c r="H114" s="59"/>
      <c r="I114" s="59"/>
      <c r="J114" s="59"/>
      <c r="K114" s="59"/>
      <c r="L114" s="59"/>
      <c r="M114" s="59"/>
      <c r="N114" s="59"/>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c r="BO114" s="58"/>
      <c r="BP114" s="58"/>
      <c r="BQ114" s="58"/>
      <c r="BR114" s="58"/>
      <c r="BS114" s="58"/>
      <c r="BT114" s="58"/>
      <c r="BU114" s="58"/>
      <c r="BV114" s="58"/>
      <c r="BW114" s="58"/>
      <c r="BX114" s="58"/>
      <c r="BY114" s="58"/>
      <c r="BZ114" s="58"/>
      <c r="CA114" s="58"/>
      <c r="CB114" s="58"/>
      <c r="CC114" s="58"/>
      <c r="CD114" s="58"/>
      <c r="CE114" s="58"/>
      <c r="CF114" s="58"/>
      <c r="CG114" s="58"/>
      <c r="CH114" s="58"/>
      <c r="CI114" s="58"/>
      <c r="CJ114" s="58"/>
      <c r="CK114" s="58"/>
      <c r="CL114" s="58"/>
      <c r="CM114" s="58"/>
      <c r="CN114" s="58"/>
      <c r="CO114" s="58"/>
      <c r="CP114" s="58"/>
      <c r="CQ114" s="58"/>
      <c r="CR114" s="58"/>
      <c r="CS114" s="58"/>
      <c r="CT114" s="58"/>
      <c r="CU114" s="58"/>
      <c r="CV114" s="58"/>
      <c r="CW114" s="58"/>
      <c r="CX114" s="58"/>
      <c r="CY114" s="58"/>
      <c r="CZ114" s="58"/>
      <c r="DA114" s="58"/>
      <c r="DB114" s="58"/>
      <c r="DC114" s="58"/>
      <c r="DD114" s="58"/>
      <c r="DE114" s="58"/>
      <c r="DF114" s="58"/>
      <c r="DG114" s="58"/>
      <c r="DH114" s="58"/>
      <c r="DI114" s="58"/>
      <c r="DJ114" s="58"/>
      <c r="DK114" s="58"/>
      <c r="DL114" s="58"/>
      <c r="DM114" s="58"/>
      <c r="DN114" s="58"/>
      <c r="DO114" s="58"/>
      <c r="DP114" s="58"/>
      <c r="DQ114" s="58"/>
      <c r="DR114" s="58"/>
      <c r="DS114" s="58"/>
      <c r="DT114" s="58"/>
      <c r="DU114" s="58"/>
      <c r="DV114" s="58"/>
      <c r="DW114" s="58"/>
      <c r="DX114" s="58"/>
      <c r="DY114" s="58"/>
      <c r="DZ114" s="58"/>
      <c r="EA114" s="58"/>
      <c r="EB114" s="58"/>
      <c r="EC114" s="58"/>
      <c r="ED114" s="58"/>
      <c r="EE114" s="58"/>
      <c r="EF114" s="58"/>
      <c r="EG114" s="58"/>
      <c r="EH114" s="58"/>
      <c r="EI114" s="58"/>
      <c r="EJ114" s="58"/>
      <c r="EK114" s="58"/>
      <c r="EL114" s="58"/>
      <c r="EM114" s="58"/>
      <c r="EN114" s="58"/>
      <c r="EO114" s="58"/>
      <c r="EP114" s="58"/>
      <c r="EQ114" s="58"/>
      <c r="ER114" s="58"/>
      <c r="ES114" s="58"/>
      <c r="ET114" s="58"/>
      <c r="EU114" s="58"/>
      <c r="EV114" s="58"/>
      <c r="EW114" s="58"/>
      <c r="EX114" s="58"/>
      <c r="EY114" s="58"/>
      <c r="EZ114" s="58"/>
      <c r="FA114" s="58"/>
      <c r="FB114" s="58"/>
      <c r="FC114" s="58"/>
      <c r="FD114" s="58"/>
      <c r="FE114" s="58"/>
      <c r="FF114" s="58"/>
      <c r="FG114" s="58"/>
      <c r="FH114" s="58"/>
      <c r="FI114" s="58"/>
      <c r="FJ114" s="58"/>
      <c r="FK114" s="58"/>
      <c r="FL114" s="58"/>
      <c r="FM114" s="58"/>
      <c r="FN114" s="58"/>
      <c r="FO114" s="58"/>
      <c r="FP114" s="58"/>
      <c r="FQ114" s="58"/>
      <c r="FR114" s="58"/>
      <c r="FS114" s="58"/>
      <c r="FT114" s="58"/>
      <c r="FU114" s="58"/>
      <c r="FV114" s="58"/>
      <c r="FW114" s="58"/>
      <c r="FX114" s="58"/>
      <c r="FY114" s="58"/>
      <c r="FZ114" s="58"/>
      <c r="GA114" s="58"/>
      <c r="GB114" s="58"/>
      <c r="GC114" s="58"/>
      <c r="GD114" s="58"/>
      <c r="GE114" s="58"/>
      <c r="GF114" s="58"/>
      <c r="GG114" s="58"/>
      <c r="GH114" s="58"/>
      <c r="GI114" s="58"/>
      <c r="GJ114" s="58"/>
      <c r="GK114" s="58"/>
      <c r="GL114" s="58"/>
      <c r="GM114" s="58"/>
      <c r="GN114" s="58"/>
      <c r="GO114" s="58"/>
      <c r="GP114" s="58"/>
      <c r="GQ114" s="58"/>
      <c r="GR114" s="58"/>
    </row>
    <row r="115" spans="2:200" x14ac:dyDescent="0.25">
      <c r="B115" s="21"/>
      <c r="C115" s="21"/>
      <c r="D115" s="59"/>
      <c r="E115" s="59"/>
      <c r="F115" s="59"/>
      <c r="G115" s="59"/>
      <c r="H115" s="59"/>
      <c r="I115" s="59"/>
      <c r="J115" s="59"/>
      <c r="K115" s="59"/>
      <c r="L115" s="59"/>
      <c r="M115" s="59"/>
      <c r="N115" s="59"/>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c r="BO115" s="58"/>
      <c r="BP115" s="58"/>
      <c r="BQ115" s="58"/>
      <c r="BR115" s="58"/>
      <c r="BS115" s="58"/>
      <c r="BT115" s="58"/>
      <c r="BU115" s="58"/>
      <c r="BV115" s="58"/>
      <c r="BW115" s="58"/>
      <c r="BX115" s="58"/>
      <c r="BY115" s="58"/>
      <c r="BZ115" s="58"/>
      <c r="CA115" s="58"/>
      <c r="CB115" s="58"/>
      <c r="CC115" s="58"/>
      <c r="CD115" s="58"/>
      <c r="CE115" s="58"/>
      <c r="CF115" s="58"/>
      <c r="CG115" s="58"/>
      <c r="CH115" s="58"/>
      <c r="CI115" s="58"/>
      <c r="CJ115" s="58"/>
      <c r="CK115" s="58"/>
      <c r="CL115" s="58"/>
      <c r="CM115" s="58"/>
      <c r="CN115" s="58"/>
      <c r="CO115" s="58"/>
      <c r="CP115" s="58"/>
      <c r="CQ115" s="58"/>
      <c r="CR115" s="58"/>
      <c r="CS115" s="58"/>
      <c r="CT115" s="58"/>
      <c r="CU115" s="58"/>
      <c r="CV115" s="58"/>
      <c r="CW115" s="58"/>
      <c r="CX115" s="58"/>
      <c r="CY115" s="58"/>
      <c r="CZ115" s="58"/>
      <c r="DA115" s="58"/>
      <c r="DB115" s="58"/>
      <c r="DC115" s="58"/>
      <c r="DD115" s="58"/>
      <c r="DE115" s="58"/>
      <c r="DF115" s="58"/>
      <c r="DG115" s="58"/>
      <c r="DH115" s="58"/>
      <c r="DI115" s="58"/>
      <c r="DJ115" s="58"/>
      <c r="DK115" s="58"/>
      <c r="DL115" s="58"/>
      <c r="DM115" s="58"/>
      <c r="DN115" s="58"/>
      <c r="DO115" s="58"/>
      <c r="DP115" s="58"/>
      <c r="DQ115" s="58"/>
      <c r="DR115" s="58"/>
      <c r="DS115" s="58"/>
      <c r="DT115" s="58"/>
      <c r="DU115" s="58"/>
      <c r="DV115" s="58"/>
      <c r="DW115" s="58"/>
      <c r="DX115" s="58"/>
      <c r="DY115" s="58"/>
      <c r="DZ115" s="58"/>
      <c r="EA115" s="58"/>
      <c r="EB115" s="58"/>
      <c r="EC115" s="58"/>
      <c r="ED115" s="58"/>
      <c r="EE115" s="58"/>
      <c r="EF115" s="58"/>
      <c r="EG115" s="58"/>
      <c r="EH115" s="58"/>
      <c r="EI115" s="58"/>
      <c r="EJ115" s="58"/>
      <c r="EK115" s="58"/>
      <c r="EL115" s="58"/>
      <c r="EM115" s="58"/>
      <c r="EN115" s="58"/>
      <c r="EO115" s="58"/>
      <c r="EP115" s="58"/>
      <c r="EQ115" s="58"/>
      <c r="ER115" s="58"/>
      <c r="ES115" s="58"/>
      <c r="ET115" s="58"/>
      <c r="EU115" s="58"/>
      <c r="EV115" s="58"/>
      <c r="EW115" s="58"/>
      <c r="EX115" s="58"/>
      <c r="EY115" s="58"/>
      <c r="EZ115" s="58"/>
      <c r="FA115" s="58"/>
      <c r="FB115" s="58"/>
      <c r="FC115" s="58"/>
      <c r="FD115" s="58"/>
      <c r="FE115" s="58"/>
      <c r="FF115" s="58"/>
      <c r="FG115" s="58"/>
      <c r="FH115" s="58"/>
      <c r="FI115" s="58"/>
      <c r="FJ115" s="58"/>
      <c r="FK115" s="58"/>
      <c r="FL115" s="58"/>
      <c r="FM115" s="58"/>
      <c r="FN115" s="58"/>
      <c r="FO115" s="58"/>
      <c r="FP115" s="58"/>
      <c r="FQ115" s="58"/>
      <c r="FR115" s="58"/>
      <c r="FS115" s="58"/>
      <c r="FT115" s="58"/>
      <c r="FU115" s="58"/>
      <c r="FV115" s="58"/>
      <c r="FW115" s="58"/>
      <c r="FX115" s="58"/>
      <c r="FY115" s="58"/>
      <c r="FZ115" s="58"/>
      <c r="GA115" s="58"/>
      <c r="GB115" s="58"/>
      <c r="GC115" s="58"/>
      <c r="GD115" s="58"/>
      <c r="GE115" s="58"/>
      <c r="GF115" s="58"/>
      <c r="GG115" s="58"/>
      <c r="GH115" s="58"/>
      <c r="GI115" s="58"/>
      <c r="GJ115" s="58"/>
      <c r="GK115" s="58"/>
      <c r="GL115" s="58"/>
      <c r="GM115" s="58"/>
      <c r="GN115" s="58"/>
      <c r="GO115" s="58"/>
      <c r="GP115" s="58"/>
      <c r="GQ115" s="58"/>
      <c r="GR115" s="58"/>
    </row>
    <row r="116" spans="2:200" x14ac:dyDescent="0.25">
      <c r="B116" s="21"/>
      <c r="C116" s="21"/>
      <c r="D116" s="59"/>
      <c r="E116" s="59"/>
      <c r="F116" s="59"/>
      <c r="G116" s="59"/>
      <c r="H116" s="59"/>
      <c r="I116" s="59"/>
      <c r="J116" s="59"/>
      <c r="K116" s="59"/>
      <c r="L116" s="59"/>
      <c r="M116" s="59"/>
      <c r="N116" s="59"/>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c r="BO116" s="58"/>
      <c r="BP116" s="58"/>
      <c r="BQ116" s="58"/>
      <c r="BR116" s="58"/>
      <c r="BS116" s="58"/>
      <c r="BT116" s="58"/>
      <c r="BU116" s="58"/>
      <c r="BV116" s="58"/>
      <c r="BW116" s="58"/>
      <c r="BX116" s="58"/>
      <c r="BY116" s="58"/>
      <c r="BZ116" s="58"/>
      <c r="CA116" s="58"/>
      <c r="CB116" s="58"/>
      <c r="CC116" s="58"/>
      <c r="CD116" s="58"/>
      <c r="CE116" s="58"/>
      <c r="CF116" s="58"/>
      <c r="CG116" s="58"/>
      <c r="CH116" s="58"/>
      <c r="CI116" s="58"/>
      <c r="CJ116" s="58"/>
      <c r="CK116" s="58"/>
      <c r="CL116" s="58"/>
      <c r="CM116" s="58"/>
      <c r="CN116" s="58"/>
      <c r="CO116" s="58"/>
      <c r="CP116" s="58"/>
      <c r="CQ116" s="58"/>
      <c r="CR116" s="58"/>
      <c r="CS116" s="58"/>
      <c r="CT116" s="58"/>
      <c r="CU116" s="58"/>
      <c r="CV116" s="58"/>
      <c r="CW116" s="58"/>
      <c r="CX116" s="58"/>
      <c r="CY116" s="58"/>
      <c r="CZ116" s="58"/>
      <c r="DA116" s="58"/>
      <c r="DB116" s="58"/>
      <c r="DC116" s="58"/>
      <c r="DD116" s="58"/>
      <c r="DE116" s="58"/>
      <c r="DF116" s="58"/>
      <c r="DG116" s="58"/>
      <c r="DH116" s="58"/>
      <c r="DI116" s="58"/>
      <c r="DJ116" s="58"/>
      <c r="DK116" s="58"/>
      <c r="DL116" s="58"/>
      <c r="DM116" s="58"/>
      <c r="DN116" s="58"/>
      <c r="DO116" s="58"/>
      <c r="DP116" s="58"/>
      <c r="DQ116" s="58"/>
      <c r="DR116" s="58"/>
      <c r="DS116" s="58"/>
      <c r="DT116" s="58"/>
      <c r="DU116" s="58"/>
      <c r="DV116" s="58"/>
      <c r="DW116" s="58"/>
      <c r="DX116" s="58"/>
      <c r="DY116" s="58"/>
      <c r="DZ116" s="58"/>
      <c r="EA116" s="58"/>
      <c r="EB116" s="58"/>
      <c r="EC116" s="58"/>
      <c r="ED116" s="58"/>
      <c r="EE116" s="58"/>
      <c r="EF116" s="58"/>
      <c r="EG116" s="58"/>
      <c r="EH116" s="58"/>
      <c r="EI116" s="58"/>
      <c r="EJ116" s="58"/>
      <c r="EK116" s="58"/>
      <c r="EL116" s="58"/>
      <c r="EM116" s="58"/>
      <c r="EN116" s="58"/>
      <c r="EO116" s="58"/>
      <c r="EP116" s="58"/>
      <c r="EQ116" s="58"/>
      <c r="ER116" s="58"/>
      <c r="ES116" s="58"/>
      <c r="ET116" s="58"/>
      <c r="EU116" s="58"/>
      <c r="EV116" s="58"/>
      <c r="EW116" s="58"/>
      <c r="EX116" s="58"/>
      <c r="EY116" s="58"/>
      <c r="EZ116" s="58"/>
      <c r="FA116" s="58"/>
      <c r="FB116" s="58"/>
      <c r="FC116" s="58"/>
      <c r="FD116" s="58"/>
      <c r="FE116" s="58"/>
      <c r="FF116" s="58"/>
      <c r="FG116" s="58"/>
      <c r="FH116" s="58"/>
      <c r="FI116" s="58"/>
      <c r="FJ116" s="58"/>
      <c r="FK116" s="58"/>
      <c r="FL116" s="58"/>
      <c r="FM116" s="58"/>
      <c r="FN116" s="58"/>
      <c r="FO116" s="58"/>
      <c r="FP116" s="58"/>
      <c r="FQ116" s="58"/>
      <c r="FR116" s="58"/>
      <c r="FS116" s="58"/>
      <c r="FT116" s="58"/>
      <c r="FU116" s="58"/>
      <c r="FV116" s="58"/>
      <c r="FW116" s="58"/>
      <c r="FX116" s="58"/>
      <c r="FY116" s="58"/>
      <c r="FZ116" s="58"/>
      <c r="GA116" s="58"/>
      <c r="GB116" s="58"/>
      <c r="GC116" s="58"/>
      <c r="GD116" s="58"/>
      <c r="GE116" s="58"/>
      <c r="GF116" s="58"/>
      <c r="GG116" s="58"/>
      <c r="GH116" s="58"/>
      <c r="GI116" s="58"/>
      <c r="GJ116" s="58"/>
      <c r="GK116" s="58"/>
      <c r="GL116" s="58"/>
      <c r="GM116" s="58"/>
      <c r="GN116" s="58"/>
      <c r="GO116" s="58"/>
      <c r="GP116" s="58"/>
      <c r="GQ116" s="58"/>
      <c r="GR116" s="58"/>
    </row>
    <row r="117" spans="2:200" x14ac:dyDescent="0.25">
      <c r="B117" s="21"/>
      <c r="C117" s="21"/>
      <c r="D117" s="59"/>
      <c r="E117" s="59"/>
      <c r="F117" s="59"/>
      <c r="G117" s="59"/>
      <c r="H117" s="59"/>
      <c r="I117" s="59"/>
      <c r="J117" s="59"/>
      <c r="K117" s="59"/>
      <c r="L117" s="59"/>
      <c r="M117" s="59"/>
      <c r="N117" s="59"/>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c r="BO117" s="58"/>
      <c r="BP117" s="58"/>
      <c r="BQ117" s="58"/>
      <c r="BR117" s="58"/>
      <c r="BS117" s="58"/>
      <c r="BT117" s="58"/>
      <c r="BU117" s="58"/>
      <c r="BV117" s="58"/>
      <c r="BW117" s="58"/>
      <c r="BX117" s="58"/>
      <c r="BY117" s="58"/>
      <c r="BZ117" s="58"/>
      <c r="CA117" s="58"/>
      <c r="CB117" s="58"/>
      <c r="CC117" s="58"/>
      <c r="CD117" s="58"/>
      <c r="CE117" s="58"/>
      <c r="CF117" s="58"/>
      <c r="CG117" s="58"/>
      <c r="CH117" s="58"/>
      <c r="CI117" s="58"/>
      <c r="CJ117" s="58"/>
      <c r="CK117" s="58"/>
      <c r="CL117" s="58"/>
      <c r="CM117" s="58"/>
      <c r="CN117" s="58"/>
      <c r="CO117" s="58"/>
      <c r="CP117" s="58"/>
      <c r="CQ117" s="58"/>
      <c r="CR117" s="58"/>
      <c r="CS117" s="58"/>
      <c r="CT117" s="58"/>
      <c r="CU117" s="58"/>
      <c r="CV117" s="58"/>
      <c r="CW117" s="58"/>
      <c r="CX117" s="58"/>
      <c r="CY117" s="58"/>
      <c r="CZ117" s="58"/>
      <c r="DA117" s="58"/>
      <c r="DB117" s="58"/>
      <c r="DC117" s="58"/>
      <c r="DD117" s="58"/>
      <c r="DE117" s="58"/>
      <c r="DF117" s="58"/>
      <c r="DG117" s="58"/>
      <c r="DH117" s="58"/>
      <c r="DI117" s="58"/>
      <c r="DJ117" s="58"/>
      <c r="DK117" s="58"/>
      <c r="DL117" s="58"/>
      <c r="DM117" s="58"/>
      <c r="DN117" s="58"/>
      <c r="DO117" s="58"/>
      <c r="DP117" s="58"/>
      <c r="DQ117" s="58"/>
      <c r="DR117" s="58"/>
      <c r="DS117" s="58"/>
      <c r="DT117" s="58"/>
      <c r="DU117" s="58"/>
      <c r="DV117" s="58"/>
      <c r="DW117" s="58"/>
      <c r="DX117" s="58"/>
      <c r="DY117" s="58"/>
      <c r="DZ117" s="58"/>
      <c r="EA117" s="58"/>
      <c r="EB117" s="58"/>
      <c r="EC117" s="58"/>
      <c r="ED117" s="58"/>
      <c r="EE117" s="58"/>
      <c r="EF117" s="58"/>
      <c r="EG117" s="58"/>
      <c r="EH117" s="58"/>
      <c r="EI117" s="58"/>
      <c r="EJ117" s="58"/>
      <c r="EK117" s="58"/>
      <c r="EL117" s="58"/>
      <c r="EM117" s="58"/>
      <c r="EN117" s="58"/>
      <c r="EO117" s="58"/>
      <c r="EP117" s="58"/>
      <c r="EQ117" s="58"/>
      <c r="ER117" s="58"/>
      <c r="ES117" s="58"/>
      <c r="ET117" s="58"/>
      <c r="EU117" s="58"/>
      <c r="EV117" s="58"/>
      <c r="EW117" s="58"/>
      <c r="EX117" s="58"/>
      <c r="EY117" s="58"/>
      <c r="EZ117" s="58"/>
      <c r="FA117" s="58"/>
      <c r="FB117" s="58"/>
      <c r="FC117" s="58"/>
      <c r="FD117" s="58"/>
      <c r="FE117" s="58"/>
      <c r="FF117" s="58"/>
      <c r="FG117" s="58"/>
      <c r="FH117" s="58"/>
      <c r="FI117" s="58"/>
      <c r="FJ117" s="58"/>
      <c r="FK117" s="58"/>
      <c r="FL117" s="58"/>
      <c r="FM117" s="58"/>
      <c r="FN117" s="58"/>
      <c r="FO117" s="58"/>
      <c r="FP117" s="58"/>
      <c r="FQ117" s="58"/>
      <c r="FR117" s="58"/>
      <c r="FS117" s="58"/>
      <c r="FT117" s="58"/>
      <c r="FU117" s="58"/>
      <c r="FV117" s="58"/>
      <c r="FW117" s="58"/>
      <c r="FX117" s="58"/>
      <c r="FY117" s="58"/>
      <c r="FZ117" s="58"/>
      <c r="GA117" s="58"/>
      <c r="GB117" s="58"/>
      <c r="GC117" s="58"/>
      <c r="GD117" s="58"/>
      <c r="GE117" s="58"/>
      <c r="GF117" s="58"/>
      <c r="GG117" s="58"/>
      <c r="GH117" s="58"/>
      <c r="GI117" s="58"/>
      <c r="GJ117" s="58"/>
      <c r="GK117" s="58"/>
      <c r="GL117" s="58"/>
      <c r="GM117" s="58"/>
      <c r="GN117" s="58"/>
      <c r="GO117" s="58"/>
      <c r="GP117" s="58"/>
      <c r="GQ117" s="58"/>
      <c r="GR117" s="58"/>
    </row>
    <row r="118" spans="2:200" x14ac:dyDescent="0.25">
      <c r="B118" s="21"/>
      <c r="C118" s="21"/>
      <c r="D118" s="59"/>
      <c r="E118" s="59"/>
      <c r="F118" s="59"/>
      <c r="G118" s="59"/>
      <c r="H118" s="59"/>
      <c r="I118" s="59"/>
      <c r="J118" s="59"/>
      <c r="K118" s="59"/>
      <c r="L118" s="59"/>
      <c r="M118" s="59"/>
      <c r="N118" s="59"/>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c r="BO118" s="58"/>
      <c r="BP118" s="58"/>
      <c r="BQ118" s="58"/>
      <c r="BR118" s="58"/>
      <c r="BS118" s="58"/>
      <c r="BT118" s="58"/>
      <c r="BU118" s="58"/>
      <c r="BV118" s="58"/>
      <c r="BW118" s="58"/>
      <c r="BX118" s="58"/>
      <c r="BY118" s="58"/>
      <c r="BZ118" s="58"/>
      <c r="CA118" s="58"/>
      <c r="CB118" s="58"/>
      <c r="CC118" s="58"/>
      <c r="CD118" s="58"/>
      <c r="CE118" s="58"/>
      <c r="CF118" s="58"/>
      <c r="CG118" s="58"/>
      <c r="CH118" s="58"/>
      <c r="CI118" s="58"/>
      <c r="CJ118" s="58"/>
      <c r="CK118" s="58"/>
      <c r="CL118" s="58"/>
      <c r="CM118" s="58"/>
      <c r="CN118" s="58"/>
      <c r="CO118" s="58"/>
      <c r="CP118" s="58"/>
      <c r="CQ118" s="58"/>
      <c r="CR118" s="58"/>
      <c r="CS118" s="58"/>
      <c r="CT118" s="58"/>
      <c r="CU118" s="58"/>
      <c r="CV118" s="58"/>
      <c r="CW118" s="58"/>
      <c r="CX118" s="58"/>
      <c r="CY118" s="58"/>
      <c r="CZ118" s="58"/>
      <c r="DA118" s="58"/>
      <c r="DB118" s="58"/>
      <c r="DC118" s="58"/>
      <c r="DD118" s="58"/>
      <c r="DE118" s="58"/>
      <c r="DF118" s="58"/>
      <c r="DG118" s="58"/>
      <c r="DH118" s="58"/>
      <c r="DI118" s="58"/>
      <c r="DJ118" s="58"/>
      <c r="DK118" s="58"/>
      <c r="DL118" s="58"/>
      <c r="DM118" s="58"/>
      <c r="DN118" s="58"/>
      <c r="DO118" s="58"/>
      <c r="DP118" s="58"/>
      <c r="DQ118" s="58"/>
      <c r="DR118" s="58"/>
      <c r="DS118" s="58"/>
      <c r="DT118" s="58"/>
      <c r="DU118" s="58"/>
      <c r="DV118" s="58"/>
      <c r="DW118" s="58"/>
      <c r="DX118" s="58"/>
      <c r="DY118" s="58"/>
      <c r="DZ118" s="58"/>
      <c r="EA118" s="58"/>
      <c r="EB118" s="58"/>
      <c r="EC118" s="58"/>
      <c r="ED118" s="58"/>
      <c r="EE118" s="58"/>
      <c r="EF118" s="58"/>
      <c r="EG118" s="58"/>
      <c r="EH118" s="58"/>
      <c r="EI118" s="58"/>
      <c r="EJ118" s="58"/>
      <c r="EK118" s="58"/>
      <c r="EL118" s="58"/>
      <c r="EM118" s="58"/>
      <c r="EN118" s="58"/>
      <c r="EO118" s="58"/>
      <c r="EP118" s="58"/>
      <c r="EQ118" s="58"/>
      <c r="ER118" s="58"/>
      <c r="ES118" s="58"/>
      <c r="ET118" s="58"/>
      <c r="EU118" s="58"/>
      <c r="EV118" s="58"/>
      <c r="EW118" s="58"/>
      <c r="EX118" s="58"/>
      <c r="EY118" s="58"/>
      <c r="EZ118" s="58"/>
      <c r="FA118" s="58"/>
      <c r="FB118" s="58"/>
      <c r="FC118" s="58"/>
      <c r="FD118" s="58"/>
      <c r="FE118" s="58"/>
      <c r="FF118" s="58"/>
      <c r="FG118" s="58"/>
      <c r="FH118" s="58"/>
      <c r="FI118" s="58"/>
      <c r="FJ118" s="58"/>
      <c r="FK118" s="58"/>
      <c r="FL118" s="58"/>
      <c r="FM118" s="58"/>
      <c r="FN118" s="58"/>
      <c r="FO118" s="58"/>
      <c r="FP118" s="58"/>
      <c r="FQ118" s="58"/>
      <c r="FR118" s="58"/>
      <c r="FS118" s="58"/>
      <c r="FT118" s="58"/>
      <c r="FU118" s="58"/>
      <c r="FV118" s="58"/>
      <c r="FW118" s="58"/>
      <c r="FX118" s="58"/>
      <c r="FY118" s="58"/>
      <c r="FZ118" s="58"/>
      <c r="GA118" s="58"/>
      <c r="GB118" s="58"/>
      <c r="GC118" s="58"/>
      <c r="GD118" s="58"/>
      <c r="GE118" s="58"/>
      <c r="GF118" s="58"/>
      <c r="GG118" s="58"/>
      <c r="GH118" s="58"/>
      <c r="GI118" s="58"/>
      <c r="GJ118" s="58"/>
      <c r="GK118" s="58"/>
      <c r="GL118" s="58"/>
      <c r="GM118" s="58"/>
      <c r="GN118" s="58"/>
      <c r="GO118" s="58"/>
      <c r="GP118" s="58"/>
      <c r="GQ118" s="58"/>
      <c r="GR118" s="58"/>
    </row>
    <row r="119" spans="2:200" x14ac:dyDescent="0.25">
      <c r="B119" s="21"/>
      <c r="C119" s="21"/>
      <c r="D119" s="59"/>
      <c r="E119" s="59"/>
      <c r="F119" s="59"/>
      <c r="G119" s="59"/>
      <c r="H119" s="59"/>
      <c r="I119" s="59"/>
      <c r="J119" s="59"/>
      <c r="K119" s="59"/>
      <c r="L119" s="59"/>
      <c r="M119" s="59"/>
      <c r="N119" s="59"/>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c r="BO119" s="58"/>
      <c r="BP119" s="58"/>
      <c r="BQ119" s="58"/>
      <c r="BR119" s="58"/>
      <c r="BS119" s="58"/>
      <c r="BT119" s="58"/>
      <c r="BU119" s="58"/>
      <c r="BV119" s="58"/>
      <c r="BW119" s="58"/>
      <c r="BX119" s="58"/>
      <c r="BY119" s="58"/>
      <c r="BZ119" s="58"/>
      <c r="CA119" s="58"/>
      <c r="CB119" s="58"/>
      <c r="CC119" s="58"/>
      <c r="CD119" s="58"/>
      <c r="CE119" s="58"/>
      <c r="CF119" s="58"/>
      <c r="CG119" s="58"/>
      <c r="CH119" s="58"/>
      <c r="CI119" s="58"/>
      <c r="CJ119" s="58"/>
      <c r="CK119" s="58"/>
      <c r="CL119" s="58"/>
      <c r="CM119" s="58"/>
      <c r="CN119" s="58"/>
      <c r="CO119" s="58"/>
      <c r="CP119" s="58"/>
      <c r="CQ119" s="58"/>
      <c r="CR119" s="58"/>
      <c r="CS119" s="58"/>
      <c r="CT119" s="58"/>
      <c r="CU119" s="58"/>
      <c r="CV119" s="58"/>
      <c r="CW119" s="58"/>
      <c r="CX119" s="58"/>
      <c r="CY119" s="58"/>
      <c r="CZ119" s="58"/>
      <c r="DA119" s="58"/>
      <c r="DB119" s="58"/>
      <c r="DC119" s="58"/>
      <c r="DD119" s="58"/>
      <c r="DE119" s="58"/>
      <c r="DF119" s="58"/>
      <c r="DG119" s="58"/>
      <c r="DH119" s="58"/>
      <c r="DI119" s="58"/>
      <c r="DJ119" s="58"/>
      <c r="DK119" s="58"/>
      <c r="DL119" s="58"/>
      <c r="DM119" s="58"/>
      <c r="DN119" s="58"/>
      <c r="DO119" s="58"/>
      <c r="DP119" s="58"/>
      <c r="DQ119" s="58"/>
      <c r="DR119" s="58"/>
      <c r="DS119" s="58"/>
      <c r="DT119" s="58"/>
      <c r="DU119" s="58"/>
      <c r="DV119" s="58"/>
      <c r="DW119" s="58"/>
      <c r="DX119" s="58"/>
      <c r="DY119" s="58"/>
      <c r="DZ119" s="58"/>
      <c r="EA119" s="58"/>
      <c r="EB119" s="58"/>
      <c r="EC119" s="58"/>
      <c r="ED119" s="58"/>
      <c r="EE119" s="58"/>
      <c r="EF119" s="58"/>
      <c r="EG119" s="58"/>
      <c r="EH119" s="58"/>
      <c r="EI119" s="58"/>
      <c r="EJ119" s="58"/>
      <c r="EK119" s="58"/>
      <c r="EL119" s="58"/>
      <c r="EM119" s="58"/>
      <c r="EN119" s="58"/>
      <c r="EO119" s="58"/>
      <c r="EP119" s="58"/>
      <c r="EQ119" s="58"/>
      <c r="ER119" s="58"/>
      <c r="ES119" s="58"/>
      <c r="ET119" s="58"/>
      <c r="EU119" s="58"/>
      <c r="EV119" s="58"/>
      <c r="EW119" s="58"/>
      <c r="EX119" s="58"/>
      <c r="EY119" s="58"/>
      <c r="EZ119" s="58"/>
      <c r="FA119" s="58"/>
      <c r="FB119" s="58"/>
      <c r="FC119" s="58"/>
      <c r="FD119" s="58"/>
      <c r="FE119" s="58"/>
      <c r="FF119" s="58"/>
      <c r="FG119" s="58"/>
      <c r="FH119" s="58"/>
      <c r="FI119" s="58"/>
      <c r="FJ119" s="58"/>
      <c r="FK119" s="58"/>
      <c r="FL119" s="58"/>
      <c r="FM119" s="58"/>
      <c r="FN119" s="58"/>
      <c r="FO119" s="58"/>
      <c r="FP119" s="58"/>
      <c r="FQ119" s="58"/>
      <c r="FR119" s="58"/>
      <c r="FS119" s="58"/>
      <c r="FT119" s="58"/>
      <c r="FU119" s="58"/>
      <c r="FV119" s="58"/>
      <c r="FW119" s="58"/>
      <c r="FX119" s="58"/>
      <c r="FY119" s="58"/>
      <c r="FZ119" s="58"/>
      <c r="GA119" s="58"/>
      <c r="GB119" s="58"/>
      <c r="GC119" s="58"/>
      <c r="GD119" s="58"/>
      <c r="GE119" s="58"/>
      <c r="GF119" s="58"/>
      <c r="GG119" s="58"/>
      <c r="GH119" s="58"/>
      <c r="GI119" s="58"/>
      <c r="GJ119" s="58"/>
      <c r="GK119" s="58"/>
      <c r="GL119" s="58"/>
      <c r="GM119" s="58"/>
      <c r="GN119" s="58"/>
      <c r="GO119" s="58"/>
      <c r="GP119" s="58"/>
      <c r="GQ119" s="58"/>
      <c r="GR119" s="58"/>
    </row>
    <row r="120" spans="2:200" x14ac:dyDescent="0.25">
      <c r="B120" s="21"/>
      <c r="C120" s="21"/>
      <c r="D120" s="59"/>
      <c r="E120" s="59"/>
      <c r="F120" s="59"/>
      <c r="G120" s="59"/>
      <c r="H120" s="59"/>
      <c r="I120" s="59"/>
      <c r="J120" s="59"/>
      <c r="K120" s="59"/>
      <c r="L120" s="59"/>
      <c r="M120" s="59"/>
      <c r="N120" s="59"/>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c r="BO120" s="58"/>
      <c r="BP120" s="58"/>
      <c r="BQ120" s="58"/>
      <c r="BR120" s="58"/>
      <c r="BS120" s="58"/>
      <c r="BT120" s="58"/>
      <c r="BU120" s="58"/>
      <c r="BV120" s="58"/>
      <c r="BW120" s="58"/>
      <c r="BX120" s="58"/>
      <c r="BY120" s="58"/>
      <c r="BZ120" s="58"/>
      <c r="CA120" s="58"/>
      <c r="CB120" s="58"/>
      <c r="CC120" s="58"/>
      <c r="CD120" s="58"/>
      <c r="CE120" s="58"/>
      <c r="CF120" s="58"/>
      <c r="CG120" s="58"/>
      <c r="CH120" s="58"/>
      <c r="CI120" s="58"/>
      <c r="CJ120" s="58"/>
      <c r="CK120" s="58"/>
      <c r="CL120" s="58"/>
      <c r="CM120" s="58"/>
      <c r="CN120" s="58"/>
      <c r="CO120" s="58"/>
      <c r="CP120" s="58"/>
      <c r="CQ120" s="58"/>
      <c r="CR120" s="58"/>
      <c r="CS120" s="58"/>
      <c r="CT120" s="58"/>
      <c r="CU120" s="58"/>
      <c r="CV120" s="58"/>
      <c r="CW120" s="58"/>
      <c r="CX120" s="58"/>
      <c r="CY120" s="58"/>
      <c r="CZ120" s="58"/>
      <c r="DA120" s="58"/>
      <c r="DB120" s="58"/>
      <c r="DC120" s="58"/>
      <c r="DD120" s="58"/>
      <c r="DE120" s="58"/>
      <c r="DF120" s="58"/>
      <c r="DG120" s="58"/>
      <c r="DH120" s="58"/>
      <c r="DI120" s="58"/>
      <c r="DJ120" s="58"/>
      <c r="DK120" s="58"/>
      <c r="DL120" s="58"/>
      <c r="DM120" s="58"/>
      <c r="DN120" s="58"/>
      <c r="DO120" s="58"/>
      <c r="DP120" s="58"/>
      <c r="DQ120" s="58"/>
      <c r="DR120" s="58"/>
      <c r="DS120" s="58"/>
      <c r="DT120" s="58"/>
      <c r="DU120" s="58"/>
      <c r="DV120" s="58"/>
      <c r="DW120" s="58"/>
      <c r="DX120" s="58"/>
      <c r="DY120" s="58"/>
      <c r="DZ120" s="58"/>
      <c r="EA120" s="58"/>
      <c r="EB120" s="58"/>
      <c r="EC120" s="58"/>
      <c r="ED120" s="58"/>
      <c r="EE120" s="58"/>
      <c r="EF120" s="58"/>
      <c r="EG120" s="58"/>
      <c r="EH120" s="58"/>
      <c r="EI120" s="58"/>
      <c r="EJ120" s="58"/>
      <c r="EK120" s="58"/>
      <c r="EL120" s="58"/>
      <c r="EM120" s="58"/>
      <c r="EN120" s="58"/>
      <c r="EO120" s="58"/>
      <c r="EP120" s="58"/>
      <c r="EQ120" s="58"/>
      <c r="ER120" s="58"/>
      <c r="ES120" s="58"/>
      <c r="ET120" s="58"/>
      <c r="EU120" s="58"/>
      <c r="EV120" s="58"/>
      <c r="EW120" s="58"/>
      <c r="EX120" s="58"/>
      <c r="EY120" s="58"/>
      <c r="EZ120" s="58"/>
      <c r="FA120" s="58"/>
      <c r="FB120" s="58"/>
      <c r="FC120" s="58"/>
      <c r="FD120" s="58"/>
      <c r="FE120" s="58"/>
      <c r="FF120" s="58"/>
      <c r="FG120" s="58"/>
      <c r="FH120" s="58"/>
      <c r="FI120" s="58"/>
      <c r="FJ120" s="58"/>
      <c r="FK120" s="58"/>
      <c r="FL120" s="58"/>
      <c r="FM120" s="58"/>
      <c r="FN120" s="58"/>
      <c r="FO120" s="58"/>
      <c r="FP120" s="58"/>
      <c r="FQ120" s="58"/>
      <c r="FR120" s="58"/>
      <c r="FS120" s="58"/>
      <c r="FT120" s="58"/>
      <c r="FU120" s="58"/>
      <c r="FV120" s="58"/>
      <c r="FW120" s="58"/>
      <c r="FX120" s="58"/>
      <c r="FY120" s="58"/>
      <c r="FZ120" s="58"/>
      <c r="GA120" s="58"/>
      <c r="GB120" s="58"/>
      <c r="GC120" s="58"/>
      <c r="GD120" s="58"/>
      <c r="GE120" s="58"/>
      <c r="GF120" s="58"/>
      <c r="GG120" s="58"/>
      <c r="GH120" s="58"/>
      <c r="GI120" s="58"/>
      <c r="GJ120" s="58"/>
      <c r="GK120" s="58"/>
      <c r="GL120" s="58"/>
      <c r="GM120" s="58"/>
      <c r="GN120" s="58"/>
      <c r="GO120" s="58"/>
      <c r="GP120" s="58"/>
      <c r="GQ120" s="58"/>
      <c r="GR120" s="58"/>
    </row>
    <row r="121" spans="2:200" x14ac:dyDescent="0.25">
      <c r="B121" s="21"/>
      <c r="C121" s="21"/>
      <c r="D121" s="59"/>
      <c r="E121" s="59"/>
      <c r="F121" s="59"/>
      <c r="G121" s="59"/>
      <c r="H121" s="59"/>
      <c r="I121" s="59"/>
      <c r="J121" s="59"/>
      <c r="K121" s="59"/>
      <c r="L121" s="59"/>
      <c r="M121" s="59"/>
      <c r="N121" s="59"/>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c r="BO121" s="58"/>
      <c r="BP121" s="58"/>
      <c r="BQ121" s="58"/>
      <c r="BR121" s="58"/>
      <c r="BS121" s="58"/>
      <c r="BT121" s="58"/>
      <c r="BU121" s="58"/>
      <c r="BV121" s="58"/>
      <c r="BW121" s="58"/>
      <c r="BX121" s="58"/>
      <c r="BY121" s="58"/>
      <c r="BZ121" s="58"/>
      <c r="CA121" s="58"/>
      <c r="CB121" s="58"/>
      <c r="CC121" s="58"/>
      <c r="CD121" s="58"/>
      <c r="CE121" s="58"/>
      <c r="CF121" s="58"/>
      <c r="CG121" s="58"/>
      <c r="CH121" s="58"/>
      <c r="CI121" s="58"/>
      <c r="CJ121" s="58"/>
      <c r="CK121" s="58"/>
      <c r="CL121" s="58"/>
      <c r="CM121" s="58"/>
      <c r="CN121" s="58"/>
      <c r="CO121" s="58"/>
      <c r="CP121" s="58"/>
      <c r="CQ121" s="58"/>
      <c r="CR121" s="58"/>
      <c r="CS121" s="58"/>
      <c r="CT121" s="58"/>
      <c r="CU121" s="58"/>
      <c r="CV121" s="58"/>
      <c r="CW121" s="58"/>
      <c r="CX121" s="58"/>
      <c r="CY121" s="58"/>
      <c r="CZ121" s="58"/>
      <c r="DA121" s="58"/>
      <c r="DB121" s="58"/>
      <c r="DC121" s="58"/>
      <c r="DD121" s="58"/>
      <c r="DE121" s="58"/>
      <c r="DF121" s="58"/>
      <c r="DG121" s="58"/>
      <c r="DH121" s="58"/>
      <c r="DI121" s="58"/>
      <c r="DJ121" s="58"/>
      <c r="DK121" s="58"/>
      <c r="DL121" s="58"/>
      <c r="DM121" s="58"/>
      <c r="DN121" s="58"/>
      <c r="DO121" s="58"/>
      <c r="DP121" s="58"/>
      <c r="DQ121" s="58"/>
      <c r="DR121" s="58"/>
      <c r="DS121" s="58"/>
      <c r="DT121" s="58"/>
      <c r="DU121" s="58"/>
      <c r="DV121" s="58"/>
      <c r="DW121" s="58"/>
      <c r="DX121" s="58"/>
      <c r="DY121" s="58"/>
      <c r="DZ121" s="58"/>
      <c r="EA121" s="58"/>
      <c r="EB121" s="58"/>
      <c r="EC121" s="58"/>
      <c r="ED121" s="58"/>
      <c r="EE121" s="58"/>
      <c r="EF121" s="58"/>
      <c r="EG121" s="58"/>
      <c r="EH121" s="58"/>
      <c r="EI121" s="58"/>
      <c r="EJ121" s="58"/>
      <c r="EK121" s="58"/>
      <c r="EL121" s="58"/>
      <c r="EM121" s="58"/>
      <c r="EN121" s="58"/>
      <c r="EO121" s="58"/>
      <c r="EP121" s="58"/>
      <c r="EQ121" s="58"/>
      <c r="ER121" s="58"/>
      <c r="ES121" s="58"/>
      <c r="ET121" s="58"/>
      <c r="EU121" s="58"/>
      <c r="EV121" s="58"/>
      <c r="EW121" s="58"/>
      <c r="EX121" s="58"/>
      <c r="EY121" s="58"/>
      <c r="EZ121" s="58"/>
      <c r="FA121" s="58"/>
      <c r="FB121" s="58"/>
      <c r="FC121" s="58"/>
      <c r="FD121" s="58"/>
      <c r="FE121" s="58"/>
      <c r="FF121" s="58"/>
      <c r="FG121" s="58"/>
      <c r="FH121" s="58"/>
      <c r="FI121" s="58"/>
      <c r="FJ121" s="58"/>
      <c r="FK121" s="58"/>
      <c r="FL121" s="58"/>
      <c r="FM121" s="58"/>
      <c r="FN121" s="58"/>
      <c r="FO121" s="58"/>
      <c r="FP121" s="58"/>
      <c r="FQ121" s="58"/>
      <c r="FR121" s="58"/>
      <c r="FS121" s="58"/>
      <c r="FT121" s="58"/>
      <c r="FU121" s="58"/>
      <c r="FV121" s="58"/>
      <c r="FW121" s="58"/>
      <c r="FX121" s="58"/>
      <c r="FY121" s="58"/>
      <c r="FZ121" s="58"/>
      <c r="GA121" s="58"/>
      <c r="GB121" s="58"/>
      <c r="GC121" s="58"/>
      <c r="GD121" s="58"/>
      <c r="GE121" s="58"/>
      <c r="GF121" s="58"/>
      <c r="GG121" s="58"/>
      <c r="GH121" s="58"/>
      <c r="GI121" s="58"/>
      <c r="GJ121" s="58"/>
      <c r="GK121" s="58"/>
      <c r="GL121" s="58"/>
      <c r="GM121" s="58"/>
      <c r="GN121" s="58"/>
      <c r="GO121" s="58"/>
      <c r="GP121" s="58"/>
      <c r="GQ121" s="58"/>
      <c r="GR121" s="58"/>
    </row>
    <row r="122" spans="2:200" x14ac:dyDescent="0.25">
      <c r="B122" s="21"/>
      <c r="C122" s="21"/>
      <c r="D122" s="59"/>
      <c r="E122" s="59"/>
      <c r="F122" s="59"/>
      <c r="G122" s="59"/>
      <c r="H122" s="59"/>
      <c r="I122" s="59"/>
      <c r="J122" s="59"/>
      <c r="K122" s="59"/>
      <c r="L122" s="59"/>
      <c r="M122" s="59"/>
      <c r="N122" s="59"/>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c r="BO122" s="58"/>
      <c r="BP122" s="58"/>
      <c r="BQ122" s="58"/>
      <c r="BR122" s="58"/>
      <c r="BS122" s="58"/>
      <c r="BT122" s="58"/>
      <c r="BU122" s="58"/>
      <c r="BV122" s="58"/>
      <c r="BW122" s="58"/>
      <c r="BX122" s="58"/>
      <c r="BY122" s="58"/>
      <c r="BZ122" s="58"/>
      <c r="CA122" s="58"/>
      <c r="CB122" s="58"/>
      <c r="CC122" s="58"/>
      <c r="CD122" s="58"/>
      <c r="CE122" s="58"/>
      <c r="CF122" s="58"/>
      <c r="CG122" s="58"/>
      <c r="CH122" s="58"/>
      <c r="CI122" s="58"/>
      <c r="CJ122" s="58"/>
      <c r="CK122" s="58"/>
      <c r="CL122" s="58"/>
      <c r="CM122" s="58"/>
      <c r="CN122" s="58"/>
      <c r="CO122" s="58"/>
      <c r="CP122" s="58"/>
      <c r="CQ122" s="58"/>
      <c r="CR122" s="58"/>
      <c r="CS122" s="58"/>
      <c r="CT122" s="58"/>
      <c r="CU122" s="58"/>
      <c r="CV122" s="58"/>
      <c r="CW122" s="58"/>
      <c r="CX122" s="58"/>
      <c r="CY122" s="58"/>
      <c r="CZ122" s="58"/>
      <c r="DA122" s="58"/>
      <c r="DB122" s="58"/>
      <c r="DC122" s="58"/>
      <c r="DD122" s="58"/>
      <c r="DE122" s="58"/>
      <c r="DF122" s="58"/>
      <c r="DG122" s="58"/>
      <c r="DH122" s="58"/>
      <c r="DI122" s="58"/>
      <c r="DJ122" s="58"/>
      <c r="DK122" s="58"/>
      <c r="DL122" s="58"/>
      <c r="DM122" s="58"/>
      <c r="DN122" s="58"/>
      <c r="DO122" s="58"/>
      <c r="DP122" s="58"/>
      <c r="DQ122" s="58"/>
      <c r="DR122" s="58"/>
      <c r="DS122" s="58"/>
      <c r="DT122" s="58"/>
      <c r="DU122" s="58"/>
      <c r="DV122" s="58"/>
      <c r="DW122" s="58"/>
      <c r="DX122" s="58"/>
      <c r="DY122" s="58"/>
      <c r="DZ122" s="58"/>
      <c r="EA122" s="58"/>
      <c r="EB122" s="58"/>
      <c r="EC122" s="58"/>
      <c r="ED122" s="58"/>
      <c r="EE122" s="58"/>
      <c r="EF122" s="58"/>
      <c r="EG122" s="58"/>
      <c r="EH122" s="58"/>
      <c r="EI122" s="58"/>
      <c r="EJ122" s="58"/>
      <c r="EK122" s="58"/>
      <c r="EL122" s="58"/>
      <c r="EM122" s="58"/>
      <c r="EN122" s="58"/>
      <c r="EO122" s="58"/>
      <c r="EP122" s="58"/>
      <c r="EQ122" s="58"/>
      <c r="ER122" s="58"/>
      <c r="ES122" s="58"/>
      <c r="ET122" s="58"/>
      <c r="EU122" s="58"/>
      <c r="EV122" s="58"/>
      <c r="EW122" s="58"/>
      <c r="EX122" s="58"/>
      <c r="EY122" s="58"/>
      <c r="EZ122" s="58"/>
      <c r="FA122" s="58"/>
      <c r="FB122" s="58"/>
      <c r="FC122" s="58"/>
      <c r="FD122" s="58"/>
      <c r="FE122" s="58"/>
      <c r="FF122" s="58"/>
      <c r="FG122" s="58"/>
      <c r="FH122" s="58"/>
      <c r="FI122" s="58"/>
      <c r="FJ122" s="58"/>
      <c r="FK122" s="58"/>
      <c r="FL122" s="58"/>
      <c r="FM122" s="58"/>
      <c r="FN122" s="58"/>
      <c r="FO122" s="58"/>
      <c r="FP122" s="58"/>
      <c r="FQ122" s="58"/>
      <c r="FR122" s="58"/>
      <c r="FS122" s="58"/>
      <c r="FT122" s="58"/>
      <c r="FU122" s="58"/>
      <c r="FV122" s="58"/>
      <c r="FW122" s="58"/>
      <c r="FX122" s="58"/>
      <c r="FY122" s="58"/>
      <c r="FZ122" s="58"/>
      <c r="GA122" s="58"/>
      <c r="GB122" s="58"/>
      <c r="GC122" s="58"/>
      <c r="GD122" s="58"/>
      <c r="GE122" s="58"/>
      <c r="GF122" s="58"/>
      <c r="GG122" s="58"/>
      <c r="GH122" s="58"/>
      <c r="GI122" s="58"/>
      <c r="GJ122" s="58"/>
      <c r="GK122" s="58"/>
      <c r="GL122" s="58"/>
      <c r="GM122" s="58"/>
      <c r="GN122" s="58"/>
      <c r="GO122" s="58"/>
      <c r="GP122" s="58"/>
      <c r="GQ122" s="58"/>
      <c r="GR122" s="58"/>
    </row>
    <row r="123" spans="2:200" x14ac:dyDescent="0.25">
      <c r="B123" s="21"/>
      <c r="C123" s="21"/>
      <c r="D123" s="59"/>
      <c r="E123" s="59"/>
      <c r="F123" s="59"/>
      <c r="G123" s="59"/>
      <c r="H123" s="59"/>
      <c r="I123" s="59"/>
      <c r="J123" s="59"/>
      <c r="K123" s="59"/>
      <c r="L123" s="59"/>
      <c r="M123" s="59"/>
      <c r="N123" s="59"/>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c r="BO123" s="58"/>
      <c r="BP123" s="58"/>
      <c r="BQ123" s="58"/>
      <c r="BR123" s="58"/>
      <c r="BS123" s="58"/>
      <c r="BT123" s="58"/>
      <c r="BU123" s="58"/>
      <c r="BV123" s="58"/>
      <c r="BW123" s="58"/>
      <c r="BX123" s="58"/>
      <c r="BY123" s="58"/>
      <c r="BZ123" s="58"/>
      <c r="CA123" s="58"/>
      <c r="CB123" s="58"/>
      <c r="CC123" s="58"/>
      <c r="CD123" s="58"/>
      <c r="CE123" s="58"/>
      <c r="CF123" s="58"/>
      <c r="CG123" s="58"/>
      <c r="CH123" s="58"/>
      <c r="CI123" s="58"/>
      <c r="CJ123" s="58"/>
      <c r="CK123" s="58"/>
      <c r="CL123" s="58"/>
      <c r="CM123" s="58"/>
      <c r="CN123" s="58"/>
      <c r="CO123" s="58"/>
      <c r="CP123" s="58"/>
      <c r="CQ123" s="58"/>
      <c r="CR123" s="58"/>
      <c r="CS123" s="58"/>
      <c r="CT123" s="58"/>
      <c r="CU123" s="58"/>
      <c r="CV123" s="58"/>
      <c r="CW123" s="58"/>
      <c r="CX123" s="58"/>
      <c r="CY123" s="58"/>
      <c r="CZ123" s="58"/>
      <c r="DA123" s="58"/>
      <c r="DB123" s="58"/>
      <c r="DC123" s="58"/>
      <c r="DD123" s="58"/>
      <c r="DE123" s="58"/>
      <c r="DF123" s="58"/>
      <c r="DG123" s="58"/>
      <c r="DH123" s="58"/>
      <c r="DI123" s="58"/>
      <c r="DJ123" s="58"/>
      <c r="DK123" s="58"/>
      <c r="DL123" s="58"/>
      <c r="DM123" s="58"/>
      <c r="DN123" s="58"/>
      <c r="DO123" s="58"/>
      <c r="DP123" s="58"/>
      <c r="DQ123" s="58"/>
      <c r="DR123" s="58"/>
      <c r="DS123" s="58"/>
      <c r="DT123" s="58"/>
      <c r="DU123" s="58"/>
      <c r="DV123" s="58"/>
      <c r="DW123" s="58"/>
      <c r="DX123" s="58"/>
      <c r="DY123" s="58"/>
      <c r="DZ123" s="58"/>
      <c r="EA123" s="58"/>
      <c r="EB123" s="58"/>
      <c r="EC123" s="58"/>
      <c r="ED123" s="58"/>
      <c r="EE123" s="58"/>
      <c r="EF123" s="58"/>
      <c r="EG123" s="58"/>
      <c r="EH123" s="58"/>
      <c r="EI123" s="58"/>
      <c r="EJ123" s="58"/>
      <c r="EK123" s="58"/>
      <c r="EL123" s="58"/>
      <c r="EM123" s="58"/>
      <c r="EN123" s="58"/>
      <c r="EO123" s="58"/>
      <c r="EP123" s="58"/>
      <c r="EQ123" s="58"/>
      <c r="ER123" s="58"/>
      <c r="ES123" s="58"/>
      <c r="ET123" s="58"/>
      <c r="EU123" s="58"/>
      <c r="EV123" s="58"/>
      <c r="EW123" s="58"/>
      <c r="EX123" s="58"/>
      <c r="EY123" s="58"/>
      <c r="EZ123" s="58"/>
      <c r="FA123" s="58"/>
      <c r="FB123" s="58"/>
      <c r="FC123" s="58"/>
      <c r="FD123" s="58"/>
      <c r="FE123" s="58"/>
      <c r="FF123" s="58"/>
      <c r="FG123" s="58"/>
      <c r="FH123" s="58"/>
      <c r="FI123" s="58"/>
      <c r="FJ123" s="58"/>
      <c r="FK123" s="58"/>
      <c r="FL123" s="58"/>
      <c r="FM123" s="58"/>
      <c r="FN123" s="58"/>
      <c r="FO123" s="58"/>
      <c r="FP123" s="58"/>
      <c r="FQ123" s="58"/>
      <c r="FR123" s="58"/>
      <c r="FS123" s="58"/>
      <c r="FT123" s="58"/>
      <c r="FU123" s="58"/>
      <c r="FV123" s="58"/>
      <c r="FW123" s="58"/>
      <c r="FX123" s="58"/>
      <c r="FY123" s="58"/>
      <c r="FZ123" s="58"/>
      <c r="GA123" s="58"/>
      <c r="GB123" s="58"/>
      <c r="GC123" s="58"/>
      <c r="GD123" s="58"/>
      <c r="GE123" s="58"/>
      <c r="GF123" s="58"/>
      <c r="GG123" s="58"/>
      <c r="GH123" s="58"/>
      <c r="GI123" s="58"/>
      <c r="GJ123" s="58"/>
      <c r="GK123" s="58"/>
      <c r="GL123" s="58"/>
      <c r="GM123" s="58"/>
      <c r="GN123" s="58"/>
      <c r="GO123" s="58"/>
      <c r="GP123" s="58"/>
      <c r="GQ123" s="58"/>
      <c r="GR123" s="58"/>
    </row>
    <row r="124" spans="2:200" x14ac:dyDescent="0.25">
      <c r="B124" s="21"/>
      <c r="C124" s="21"/>
      <c r="D124" s="59"/>
      <c r="E124" s="59"/>
      <c r="F124" s="59"/>
      <c r="G124" s="59"/>
      <c r="H124" s="59"/>
      <c r="I124" s="59"/>
      <c r="J124" s="59"/>
      <c r="K124" s="59"/>
      <c r="L124" s="59"/>
      <c r="M124" s="59"/>
      <c r="N124" s="59"/>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c r="BO124" s="58"/>
      <c r="BP124" s="58"/>
      <c r="BQ124" s="58"/>
      <c r="BR124" s="58"/>
      <c r="BS124" s="58"/>
      <c r="BT124" s="58"/>
      <c r="BU124" s="58"/>
      <c r="BV124" s="58"/>
      <c r="BW124" s="58"/>
      <c r="BX124" s="58"/>
      <c r="BY124" s="58"/>
      <c r="BZ124" s="58"/>
      <c r="CA124" s="58"/>
      <c r="CB124" s="58"/>
      <c r="CC124" s="58"/>
      <c r="CD124" s="58"/>
      <c r="CE124" s="58"/>
      <c r="CF124" s="58"/>
      <c r="CG124" s="58"/>
      <c r="CH124" s="58"/>
      <c r="CI124" s="58"/>
      <c r="CJ124" s="58"/>
      <c r="CK124" s="58"/>
      <c r="CL124" s="58"/>
      <c r="CM124" s="58"/>
      <c r="CN124" s="58"/>
      <c r="CO124" s="58"/>
      <c r="CP124" s="58"/>
      <c r="CQ124" s="58"/>
      <c r="CR124" s="58"/>
      <c r="CS124" s="58"/>
      <c r="CT124" s="58"/>
      <c r="CU124" s="58"/>
      <c r="CV124" s="58"/>
      <c r="CW124" s="58"/>
      <c r="CX124" s="58"/>
      <c r="CY124" s="58"/>
      <c r="CZ124" s="58"/>
      <c r="DA124" s="58"/>
      <c r="DB124" s="58"/>
      <c r="DC124" s="58"/>
      <c r="DD124" s="58"/>
      <c r="DE124" s="58"/>
      <c r="DF124" s="58"/>
      <c r="DG124" s="58"/>
      <c r="DH124" s="58"/>
      <c r="DI124" s="58"/>
      <c r="DJ124" s="58"/>
      <c r="DK124" s="58"/>
      <c r="DL124" s="58"/>
      <c r="DM124" s="58"/>
      <c r="DN124" s="58"/>
      <c r="DO124" s="58"/>
      <c r="DP124" s="58"/>
      <c r="DQ124" s="58"/>
      <c r="DR124" s="58"/>
      <c r="DS124" s="58"/>
      <c r="DT124" s="58"/>
      <c r="DU124" s="58"/>
      <c r="DV124" s="58"/>
      <c r="DW124" s="58"/>
      <c r="DX124" s="58"/>
      <c r="DY124" s="58"/>
      <c r="DZ124" s="58"/>
      <c r="EA124" s="58"/>
      <c r="EB124" s="58"/>
      <c r="EC124" s="58"/>
      <c r="ED124" s="58"/>
      <c r="EE124" s="58"/>
      <c r="EF124" s="58"/>
      <c r="EG124" s="58"/>
      <c r="EH124" s="58"/>
      <c r="EI124" s="58"/>
      <c r="EJ124" s="58"/>
      <c r="EK124" s="58"/>
      <c r="EL124" s="58"/>
      <c r="EM124" s="58"/>
      <c r="EN124" s="58"/>
      <c r="EO124" s="58"/>
      <c r="EP124" s="58"/>
      <c r="EQ124" s="58"/>
      <c r="ER124" s="58"/>
      <c r="ES124" s="58"/>
      <c r="ET124" s="58"/>
      <c r="EU124" s="58"/>
      <c r="EV124" s="58"/>
      <c r="EW124" s="58"/>
      <c r="EX124" s="58"/>
      <c r="EY124" s="58"/>
      <c r="EZ124" s="58"/>
      <c r="FA124" s="58"/>
      <c r="FB124" s="58"/>
      <c r="FC124" s="58"/>
      <c r="FD124" s="58"/>
      <c r="FE124" s="58"/>
      <c r="FF124" s="58"/>
      <c r="FG124" s="58"/>
      <c r="FH124" s="58"/>
      <c r="FI124" s="58"/>
      <c r="FJ124" s="58"/>
      <c r="FK124" s="58"/>
      <c r="FL124" s="58"/>
      <c r="FM124" s="58"/>
      <c r="FN124" s="58"/>
      <c r="FO124" s="58"/>
      <c r="FP124" s="58"/>
      <c r="FQ124" s="58"/>
      <c r="FR124" s="58"/>
      <c r="FS124" s="58"/>
      <c r="FT124" s="58"/>
      <c r="FU124" s="58"/>
      <c r="FV124" s="58"/>
      <c r="FW124" s="58"/>
      <c r="FX124" s="58"/>
      <c r="FY124" s="58"/>
      <c r="FZ124" s="58"/>
      <c r="GA124" s="58"/>
      <c r="GB124" s="58"/>
      <c r="GC124" s="58"/>
      <c r="GD124" s="58"/>
      <c r="GE124" s="58"/>
      <c r="GF124" s="58"/>
      <c r="GG124" s="58"/>
      <c r="GH124" s="58"/>
      <c r="GI124" s="58"/>
      <c r="GJ124" s="58"/>
      <c r="GK124" s="58"/>
      <c r="GL124" s="58"/>
      <c r="GM124" s="58"/>
      <c r="GN124" s="58"/>
      <c r="GO124" s="58"/>
      <c r="GP124" s="58"/>
      <c r="GQ124" s="58"/>
      <c r="GR124" s="58"/>
    </row>
    <row r="125" spans="2:200" x14ac:dyDescent="0.25">
      <c r="B125" s="21"/>
      <c r="C125" s="21"/>
      <c r="D125" s="59"/>
      <c r="E125" s="59"/>
      <c r="F125" s="59"/>
      <c r="G125" s="59"/>
      <c r="H125" s="59"/>
      <c r="I125" s="59"/>
      <c r="J125" s="59"/>
      <c r="K125" s="59"/>
      <c r="L125" s="59"/>
      <c r="M125" s="59"/>
      <c r="N125" s="59"/>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c r="BO125" s="58"/>
      <c r="BP125" s="58"/>
      <c r="BQ125" s="58"/>
      <c r="BR125" s="58"/>
      <c r="BS125" s="58"/>
      <c r="BT125" s="58"/>
      <c r="BU125" s="58"/>
      <c r="BV125" s="58"/>
      <c r="BW125" s="58"/>
      <c r="BX125" s="58"/>
      <c r="BY125" s="58"/>
      <c r="BZ125" s="58"/>
      <c r="CA125" s="58"/>
      <c r="CB125" s="58"/>
      <c r="CC125" s="58"/>
      <c r="CD125" s="58"/>
      <c r="CE125" s="58"/>
      <c r="CF125" s="58"/>
      <c r="CG125" s="58"/>
      <c r="CH125" s="58"/>
      <c r="CI125" s="58"/>
      <c r="CJ125" s="58"/>
      <c r="CK125" s="58"/>
      <c r="CL125" s="58"/>
      <c r="CM125" s="58"/>
      <c r="CN125" s="58"/>
      <c r="CO125" s="58"/>
      <c r="CP125" s="58"/>
      <c r="CQ125" s="58"/>
      <c r="CR125" s="58"/>
      <c r="CS125" s="58"/>
      <c r="CT125" s="58"/>
      <c r="CU125" s="58"/>
      <c r="CV125" s="58"/>
      <c r="CW125" s="58"/>
      <c r="CX125" s="58"/>
      <c r="CY125" s="58"/>
      <c r="CZ125" s="58"/>
      <c r="DA125" s="58"/>
      <c r="DB125" s="58"/>
      <c r="DC125" s="58"/>
      <c r="DD125" s="58"/>
      <c r="DE125" s="58"/>
      <c r="DF125" s="58"/>
      <c r="DG125" s="58"/>
      <c r="DH125" s="58"/>
      <c r="DI125" s="58"/>
      <c r="DJ125" s="58"/>
      <c r="DK125" s="58"/>
      <c r="DL125" s="58"/>
      <c r="DM125" s="58"/>
      <c r="DN125" s="58"/>
      <c r="DO125" s="58"/>
      <c r="DP125" s="58"/>
      <c r="DQ125" s="58"/>
      <c r="DR125" s="58"/>
      <c r="DS125" s="58"/>
      <c r="DT125" s="58"/>
      <c r="DU125" s="58"/>
      <c r="DV125" s="58"/>
      <c r="DW125" s="58"/>
      <c r="DX125" s="58"/>
      <c r="DY125" s="58"/>
      <c r="DZ125" s="58"/>
      <c r="EA125" s="58"/>
      <c r="EB125" s="58"/>
      <c r="EC125" s="58"/>
      <c r="ED125" s="58"/>
      <c r="EE125" s="58"/>
      <c r="EF125" s="58"/>
      <c r="EG125" s="58"/>
      <c r="EH125" s="58"/>
      <c r="EI125" s="58"/>
      <c r="EJ125" s="58"/>
      <c r="EK125" s="58"/>
      <c r="EL125" s="58"/>
      <c r="EM125" s="58"/>
      <c r="EN125" s="58"/>
      <c r="EO125" s="58"/>
      <c r="EP125" s="58"/>
      <c r="EQ125" s="58"/>
      <c r="ER125" s="58"/>
      <c r="ES125" s="58"/>
      <c r="ET125" s="58"/>
      <c r="EU125" s="58"/>
      <c r="EV125" s="58"/>
      <c r="EW125" s="58"/>
      <c r="EX125" s="58"/>
      <c r="EY125" s="58"/>
      <c r="EZ125" s="58"/>
      <c r="FA125" s="58"/>
      <c r="FB125" s="58"/>
      <c r="FC125" s="58"/>
      <c r="FD125" s="58"/>
      <c r="FE125" s="58"/>
      <c r="FF125" s="58"/>
      <c r="FG125" s="58"/>
      <c r="FH125" s="58"/>
      <c r="FI125" s="58"/>
      <c r="FJ125" s="58"/>
      <c r="FK125" s="58"/>
      <c r="FL125" s="58"/>
      <c r="FM125" s="58"/>
      <c r="FN125" s="58"/>
      <c r="FO125" s="58"/>
      <c r="FP125" s="58"/>
      <c r="FQ125" s="58"/>
      <c r="FR125" s="58"/>
      <c r="FS125" s="58"/>
      <c r="FT125" s="58"/>
      <c r="FU125" s="58"/>
      <c r="FV125" s="58"/>
      <c r="FW125" s="58"/>
      <c r="FX125" s="58"/>
      <c r="FY125" s="58"/>
      <c r="FZ125" s="58"/>
      <c r="GA125" s="58"/>
      <c r="GB125" s="58"/>
      <c r="GC125" s="58"/>
      <c r="GD125" s="58"/>
      <c r="GE125" s="58"/>
      <c r="GF125" s="58"/>
      <c r="GG125" s="58"/>
      <c r="GH125" s="58"/>
      <c r="GI125" s="58"/>
      <c r="GJ125" s="58"/>
      <c r="GK125" s="58"/>
      <c r="GL125" s="58"/>
      <c r="GM125" s="58"/>
      <c r="GN125" s="58"/>
      <c r="GO125" s="58"/>
      <c r="GP125" s="58"/>
      <c r="GQ125" s="58"/>
      <c r="GR125" s="58"/>
    </row>
    <row r="126" spans="2:200" x14ac:dyDescent="0.25">
      <c r="B126" s="21"/>
      <c r="C126" s="21"/>
      <c r="D126" s="59"/>
      <c r="E126" s="59"/>
      <c r="F126" s="59"/>
      <c r="G126" s="59"/>
      <c r="H126" s="59"/>
      <c r="I126" s="59"/>
      <c r="J126" s="59"/>
      <c r="K126" s="59"/>
      <c r="L126" s="59"/>
      <c r="M126" s="59"/>
      <c r="N126" s="59"/>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c r="BO126" s="58"/>
      <c r="BP126" s="58"/>
      <c r="BQ126" s="58"/>
      <c r="BR126" s="58"/>
      <c r="BS126" s="58"/>
      <c r="BT126" s="58"/>
      <c r="BU126" s="58"/>
      <c r="BV126" s="58"/>
      <c r="BW126" s="58"/>
      <c r="BX126" s="58"/>
      <c r="BY126" s="58"/>
      <c r="BZ126" s="58"/>
      <c r="CA126" s="58"/>
      <c r="CB126" s="58"/>
      <c r="CC126" s="58"/>
      <c r="CD126" s="58"/>
      <c r="CE126" s="58"/>
      <c r="CF126" s="58"/>
      <c r="CG126" s="58"/>
      <c r="CH126" s="58"/>
      <c r="CI126" s="58"/>
      <c r="CJ126" s="58"/>
      <c r="CK126" s="58"/>
      <c r="CL126" s="58"/>
      <c r="CM126" s="58"/>
      <c r="CN126" s="58"/>
      <c r="CO126" s="58"/>
      <c r="CP126" s="58"/>
      <c r="CQ126" s="58"/>
      <c r="CR126" s="58"/>
      <c r="CS126" s="58"/>
      <c r="CT126" s="58"/>
      <c r="CU126" s="58"/>
      <c r="CV126" s="58"/>
      <c r="CW126" s="58"/>
      <c r="CX126" s="58"/>
      <c r="CY126" s="58"/>
      <c r="CZ126" s="58"/>
      <c r="DA126" s="58"/>
      <c r="DB126" s="58"/>
      <c r="DC126" s="58"/>
      <c r="DD126" s="58"/>
      <c r="DE126" s="58"/>
      <c r="DF126" s="58"/>
      <c r="DG126" s="58"/>
      <c r="DH126" s="58"/>
      <c r="DI126" s="58"/>
      <c r="DJ126" s="58"/>
      <c r="DK126" s="58"/>
      <c r="DL126" s="58"/>
      <c r="DM126" s="58"/>
      <c r="DN126" s="58"/>
      <c r="DO126" s="58"/>
      <c r="DP126" s="58"/>
      <c r="DQ126" s="58"/>
      <c r="DR126" s="58"/>
      <c r="DS126" s="58"/>
      <c r="DT126" s="58"/>
      <c r="DU126" s="58"/>
      <c r="DV126" s="58"/>
      <c r="DW126" s="58"/>
      <c r="DX126" s="58"/>
      <c r="DY126" s="58"/>
      <c r="DZ126" s="58"/>
      <c r="EA126" s="58"/>
      <c r="EB126" s="58"/>
      <c r="EC126" s="58"/>
      <c r="ED126" s="58"/>
      <c r="EE126" s="58"/>
      <c r="EF126" s="58"/>
      <c r="EG126" s="58"/>
      <c r="EH126" s="58"/>
      <c r="EI126" s="58"/>
      <c r="EJ126" s="58"/>
      <c r="EK126" s="58"/>
      <c r="EL126" s="58"/>
      <c r="EM126" s="58"/>
      <c r="EN126" s="58"/>
      <c r="EO126" s="58"/>
      <c r="EP126" s="58"/>
      <c r="EQ126" s="58"/>
      <c r="ER126" s="58"/>
      <c r="ES126" s="58"/>
      <c r="ET126" s="58"/>
      <c r="EU126" s="58"/>
      <c r="EV126" s="58"/>
      <c r="EW126" s="58"/>
      <c r="EX126" s="58"/>
      <c r="EY126" s="58"/>
      <c r="EZ126" s="58"/>
      <c r="FA126" s="58"/>
      <c r="FB126" s="58"/>
      <c r="FC126" s="58"/>
      <c r="FD126" s="58"/>
      <c r="FE126" s="58"/>
      <c r="FF126" s="58"/>
      <c r="FG126" s="58"/>
      <c r="FH126" s="58"/>
      <c r="FI126" s="58"/>
      <c r="FJ126" s="58"/>
      <c r="FK126" s="58"/>
      <c r="FL126" s="58"/>
      <c r="FM126" s="58"/>
      <c r="FN126" s="58"/>
      <c r="FO126" s="58"/>
      <c r="FP126" s="58"/>
      <c r="FQ126" s="58"/>
      <c r="FR126" s="58"/>
      <c r="FS126" s="58"/>
      <c r="FT126" s="58"/>
      <c r="FU126" s="58"/>
      <c r="FV126" s="58"/>
      <c r="FW126" s="58"/>
      <c r="FX126" s="58"/>
      <c r="FY126" s="58"/>
      <c r="FZ126" s="58"/>
      <c r="GA126" s="58"/>
      <c r="GB126" s="58"/>
      <c r="GC126" s="58"/>
      <c r="GD126" s="58"/>
      <c r="GE126" s="58"/>
      <c r="GF126" s="58"/>
      <c r="GG126" s="58"/>
      <c r="GH126" s="58"/>
      <c r="GI126" s="58"/>
      <c r="GJ126" s="58"/>
      <c r="GK126" s="58"/>
      <c r="GL126" s="58"/>
      <c r="GM126" s="58"/>
      <c r="GN126" s="58"/>
      <c r="GO126" s="58"/>
      <c r="GP126" s="58"/>
      <c r="GQ126" s="58"/>
      <c r="GR126" s="58"/>
    </row>
    <row r="127" spans="2:200" x14ac:dyDescent="0.25">
      <c r="B127" s="21"/>
      <c r="C127" s="21"/>
      <c r="D127" s="59"/>
      <c r="E127" s="59"/>
      <c r="F127" s="59"/>
      <c r="G127" s="59"/>
      <c r="H127" s="59"/>
      <c r="I127" s="59"/>
      <c r="J127" s="59"/>
      <c r="K127" s="59"/>
      <c r="L127" s="59"/>
      <c r="M127" s="59"/>
      <c r="N127" s="59"/>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c r="BO127" s="58"/>
      <c r="BP127" s="58"/>
      <c r="BQ127" s="58"/>
      <c r="BR127" s="58"/>
      <c r="BS127" s="58"/>
      <c r="BT127" s="58"/>
      <c r="BU127" s="58"/>
      <c r="BV127" s="58"/>
      <c r="BW127" s="58"/>
      <c r="BX127" s="58"/>
      <c r="BY127" s="58"/>
      <c r="BZ127" s="58"/>
      <c r="CA127" s="58"/>
      <c r="CB127" s="58"/>
      <c r="CC127" s="58"/>
      <c r="CD127" s="58"/>
      <c r="CE127" s="58"/>
      <c r="CF127" s="58"/>
      <c r="CG127" s="58"/>
      <c r="CH127" s="58"/>
      <c r="CI127" s="58"/>
      <c r="CJ127" s="58"/>
      <c r="CK127" s="58"/>
      <c r="CL127" s="58"/>
      <c r="CM127" s="58"/>
      <c r="CN127" s="58"/>
      <c r="CO127" s="58"/>
      <c r="CP127" s="58"/>
      <c r="CQ127" s="58"/>
      <c r="CR127" s="58"/>
      <c r="CS127" s="58"/>
      <c r="CT127" s="58"/>
      <c r="CU127" s="58"/>
      <c r="CV127" s="58"/>
      <c r="CW127" s="58"/>
      <c r="CX127" s="58"/>
      <c r="CY127" s="58"/>
      <c r="CZ127" s="58"/>
      <c r="DA127" s="58"/>
      <c r="DB127" s="58"/>
      <c r="DC127" s="58"/>
      <c r="DD127" s="58"/>
      <c r="DE127" s="58"/>
      <c r="DF127" s="58"/>
      <c r="DG127" s="58"/>
      <c r="DH127" s="58"/>
      <c r="DI127" s="58"/>
      <c r="DJ127" s="58"/>
      <c r="DK127" s="58"/>
      <c r="DL127" s="58"/>
      <c r="DM127" s="58"/>
      <c r="DN127" s="58"/>
      <c r="DO127" s="58"/>
      <c r="DP127" s="58"/>
      <c r="DQ127" s="58"/>
      <c r="DR127" s="58"/>
      <c r="DS127" s="58"/>
      <c r="DT127" s="58"/>
      <c r="DU127" s="58"/>
      <c r="DV127" s="58"/>
      <c r="DW127" s="58"/>
      <c r="DX127" s="58"/>
      <c r="DY127" s="58"/>
      <c r="DZ127" s="58"/>
      <c r="EA127" s="58"/>
      <c r="EB127" s="58"/>
      <c r="EC127" s="58"/>
      <c r="ED127" s="58"/>
      <c r="EE127" s="58"/>
      <c r="EF127" s="58"/>
      <c r="EG127" s="58"/>
      <c r="EH127" s="58"/>
      <c r="EI127" s="58"/>
      <c r="EJ127" s="58"/>
      <c r="EK127" s="58"/>
      <c r="EL127" s="58"/>
      <c r="EM127" s="58"/>
      <c r="EN127" s="58"/>
      <c r="EO127" s="58"/>
      <c r="EP127" s="58"/>
      <c r="EQ127" s="58"/>
      <c r="ER127" s="58"/>
      <c r="ES127" s="58"/>
      <c r="ET127" s="58"/>
      <c r="EU127" s="58"/>
      <c r="EV127" s="58"/>
      <c r="EW127" s="58"/>
      <c r="EX127" s="58"/>
      <c r="EY127" s="58"/>
      <c r="EZ127" s="58"/>
      <c r="FA127" s="58"/>
      <c r="FB127" s="58"/>
      <c r="FC127" s="58"/>
      <c r="FD127" s="58"/>
      <c r="FE127" s="58"/>
      <c r="FF127" s="58"/>
      <c r="FG127" s="58"/>
      <c r="FH127" s="58"/>
      <c r="FI127" s="58"/>
      <c r="FJ127" s="58"/>
      <c r="FK127" s="58"/>
      <c r="FL127" s="58"/>
      <c r="FM127" s="58"/>
      <c r="FN127" s="58"/>
      <c r="FO127" s="58"/>
      <c r="FP127" s="58"/>
      <c r="FQ127" s="58"/>
      <c r="FR127" s="58"/>
      <c r="FS127" s="58"/>
      <c r="FT127" s="58"/>
      <c r="FU127" s="58"/>
      <c r="FV127" s="58"/>
      <c r="FW127" s="58"/>
      <c r="FX127" s="58"/>
      <c r="FY127" s="58"/>
      <c r="FZ127" s="58"/>
      <c r="GA127" s="58"/>
      <c r="GB127" s="58"/>
      <c r="GC127" s="58"/>
      <c r="GD127" s="58"/>
      <c r="GE127" s="58"/>
      <c r="GF127" s="58"/>
      <c r="GG127" s="58"/>
      <c r="GH127" s="58"/>
      <c r="GI127" s="58"/>
      <c r="GJ127" s="58"/>
      <c r="GK127" s="58"/>
      <c r="GL127" s="58"/>
      <c r="GM127" s="58"/>
      <c r="GN127" s="58"/>
      <c r="GO127" s="58"/>
      <c r="GP127" s="58"/>
      <c r="GQ127" s="58"/>
      <c r="GR127" s="58"/>
    </row>
    <row r="128" spans="2:200" x14ac:dyDescent="0.25">
      <c r="B128" s="21"/>
      <c r="C128" s="21"/>
      <c r="D128" s="59"/>
      <c r="E128" s="59"/>
      <c r="F128" s="59"/>
      <c r="G128" s="59"/>
      <c r="H128" s="59"/>
      <c r="I128" s="59"/>
      <c r="J128" s="59"/>
      <c r="K128" s="59"/>
      <c r="L128" s="59"/>
      <c r="M128" s="59"/>
      <c r="N128" s="59"/>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c r="BO128" s="58"/>
      <c r="BP128" s="58"/>
      <c r="BQ128" s="58"/>
      <c r="BR128" s="58"/>
      <c r="BS128" s="58"/>
      <c r="BT128" s="58"/>
      <c r="BU128" s="58"/>
      <c r="BV128" s="58"/>
      <c r="BW128" s="58"/>
      <c r="BX128" s="58"/>
      <c r="BY128" s="58"/>
      <c r="BZ128" s="58"/>
      <c r="CA128" s="58"/>
      <c r="CB128" s="58"/>
      <c r="CC128" s="58"/>
      <c r="CD128" s="58"/>
      <c r="CE128" s="58"/>
      <c r="CF128" s="58"/>
      <c r="CG128" s="58"/>
      <c r="CH128" s="58"/>
      <c r="CI128" s="58"/>
      <c r="CJ128" s="58"/>
      <c r="CK128" s="58"/>
      <c r="CL128" s="58"/>
      <c r="CM128" s="58"/>
      <c r="CN128" s="58"/>
      <c r="CO128" s="58"/>
      <c r="CP128" s="58"/>
      <c r="CQ128" s="58"/>
      <c r="CR128" s="58"/>
      <c r="CS128" s="58"/>
      <c r="CT128" s="58"/>
      <c r="CU128" s="58"/>
      <c r="CV128" s="58"/>
      <c r="CW128" s="58"/>
      <c r="CX128" s="58"/>
      <c r="CY128" s="58"/>
      <c r="CZ128" s="58"/>
      <c r="DA128" s="58"/>
      <c r="DB128" s="58"/>
      <c r="DC128" s="58"/>
      <c r="DD128" s="58"/>
      <c r="DE128" s="58"/>
      <c r="DF128" s="58"/>
      <c r="DG128" s="58"/>
      <c r="DH128" s="58"/>
      <c r="DI128" s="58"/>
      <c r="DJ128" s="58"/>
      <c r="DK128" s="58"/>
      <c r="DL128" s="58"/>
      <c r="DM128" s="58"/>
      <c r="DN128" s="58"/>
      <c r="DO128" s="58"/>
      <c r="DP128" s="58"/>
      <c r="DQ128" s="58"/>
      <c r="DR128" s="58"/>
      <c r="DS128" s="58"/>
      <c r="DT128" s="58"/>
      <c r="DU128" s="58"/>
      <c r="DV128" s="58"/>
      <c r="DW128" s="58"/>
      <c r="DX128" s="58"/>
      <c r="DY128" s="58"/>
      <c r="DZ128" s="58"/>
      <c r="EA128" s="58"/>
      <c r="EB128" s="58"/>
      <c r="EC128" s="58"/>
      <c r="ED128" s="58"/>
      <c r="EE128" s="58"/>
      <c r="EF128" s="58"/>
      <c r="EG128" s="58"/>
      <c r="EH128" s="58"/>
      <c r="EI128" s="58"/>
      <c r="EJ128" s="58"/>
      <c r="EK128" s="58"/>
      <c r="EL128" s="58"/>
      <c r="EM128" s="58"/>
      <c r="EN128" s="58"/>
      <c r="EO128" s="58"/>
      <c r="EP128" s="58"/>
      <c r="EQ128" s="58"/>
      <c r="ER128" s="58"/>
      <c r="ES128" s="58"/>
      <c r="ET128" s="58"/>
      <c r="EU128" s="58"/>
      <c r="EV128" s="58"/>
      <c r="EW128" s="58"/>
      <c r="EX128" s="58"/>
      <c r="EY128" s="58"/>
      <c r="EZ128" s="58"/>
      <c r="FA128" s="58"/>
      <c r="FB128" s="58"/>
      <c r="FC128" s="58"/>
      <c r="FD128" s="58"/>
      <c r="FE128" s="58"/>
      <c r="FF128" s="58"/>
      <c r="FG128" s="58"/>
      <c r="FH128" s="58"/>
      <c r="FI128" s="58"/>
      <c r="FJ128" s="58"/>
      <c r="FK128" s="58"/>
      <c r="FL128" s="58"/>
      <c r="FM128" s="58"/>
      <c r="FN128" s="58"/>
      <c r="FO128" s="58"/>
      <c r="FP128" s="58"/>
      <c r="FQ128" s="58"/>
      <c r="FR128" s="58"/>
      <c r="FS128" s="58"/>
      <c r="FT128" s="58"/>
      <c r="FU128" s="58"/>
      <c r="FV128" s="58"/>
      <c r="FW128" s="58"/>
      <c r="FX128" s="58"/>
      <c r="FY128" s="58"/>
      <c r="FZ128" s="58"/>
      <c r="GA128" s="58"/>
      <c r="GB128" s="58"/>
      <c r="GC128" s="58"/>
      <c r="GD128" s="58"/>
      <c r="GE128" s="58"/>
      <c r="GF128" s="58"/>
      <c r="GG128" s="58"/>
      <c r="GH128" s="58"/>
      <c r="GI128" s="58"/>
      <c r="GJ128" s="58"/>
      <c r="GK128" s="58"/>
      <c r="GL128" s="58"/>
      <c r="GM128" s="58"/>
      <c r="GN128" s="58"/>
      <c r="GO128" s="58"/>
      <c r="GP128" s="58"/>
      <c r="GQ128" s="58"/>
      <c r="GR128" s="58"/>
    </row>
    <row r="129" spans="2:200" x14ac:dyDescent="0.25">
      <c r="B129" s="21"/>
      <c r="C129" s="21"/>
      <c r="D129" s="59"/>
      <c r="E129" s="59"/>
      <c r="F129" s="59"/>
      <c r="G129" s="59"/>
      <c r="H129" s="59"/>
      <c r="I129" s="59"/>
      <c r="J129" s="59"/>
      <c r="K129" s="59"/>
      <c r="L129" s="59"/>
      <c r="M129" s="59"/>
      <c r="N129" s="59"/>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c r="BO129" s="58"/>
      <c r="BP129" s="58"/>
      <c r="BQ129" s="58"/>
      <c r="BR129" s="58"/>
      <c r="BS129" s="58"/>
      <c r="BT129" s="58"/>
      <c r="BU129" s="58"/>
      <c r="BV129" s="58"/>
      <c r="BW129" s="58"/>
      <c r="BX129" s="58"/>
      <c r="BY129" s="58"/>
      <c r="BZ129" s="58"/>
      <c r="CA129" s="58"/>
      <c r="CB129" s="58"/>
      <c r="CC129" s="58"/>
      <c r="CD129" s="58"/>
      <c r="CE129" s="58"/>
      <c r="CF129" s="58"/>
      <c r="CG129" s="58"/>
      <c r="CH129" s="58"/>
      <c r="CI129" s="58"/>
      <c r="CJ129" s="58"/>
      <c r="CK129" s="58"/>
      <c r="CL129" s="58"/>
      <c r="CM129" s="58"/>
      <c r="CN129" s="58"/>
      <c r="CO129" s="58"/>
      <c r="CP129" s="58"/>
      <c r="CQ129" s="58"/>
      <c r="CR129" s="58"/>
      <c r="CS129" s="58"/>
      <c r="CT129" s="58"/>
      <c r="CU129" s="58"/>
      <c r="CV129" s="58"/>
      <c r="CW129" s="58"/>
      <c r="CX129" s="58"/>
      <c r="CY129" s="58"/>
      <c r="CZ129" s="58"/>
      <c r="DA129" s="58"/>
      <c r="DB129" s="58"/>
      <c r="DC129" s="58"/>
      <c r="DD129" s="58"/>
      <c r="DE129" s="58"/>
      <c r="DF129" s="58"/>
      <c r="DG129" s="58"/>
      <c r="DH129" s="58"/>
      <c r="DI129" s="58"/>
      <c r="DJ129" s="58"/>
      <c r="DK129" s="58"/>
      <c r="DL129" s="58"/>
      <c r="DM129" s="58"/>
      <c r="DN129" s="58"/>
      <c r="DO129" s="58"/>
      <c r="DP129" s="58"/>
      <c r="DQ129" s="58"/>
      <c r="DR129" s="58"/>
      <c r="DS129" s="58"/>
      <c r="DT129" s="58"/>
      <c r="DU129" s="58"/>
      <c r="DV129" s="58"/>
      <c r="DW129" s="58"/>
      <c r="DX129" s="58"/>
      <c r="DY129" s="58"/>
      <c r="DZ129" s="58"/>
      <c r="EA129" s="58"/>
      <c r="EB129" s="58"/>
      <c r="EC129" s="58"/>
      <c r="ED129" s="58"/>
      <c r="EE129" s="58"/>
      <c r="EF129" s="58"/>
      <c r="EG129" s="58"/>
      <c r="EH129" s="58"/>
      <c r="EI129" s="58"/>
      <c r="EJ129" s="58"/>
      <c r="EK129" s="58"/>
      <c r="EL129" s="58"/>
      <c r="EM129" s="58"/>
      <c r="EN129" s="58"/>
      <c r="EO129" s="58"/>
      <c r="EP129" s="58"/>
      <c r="EQ129" s="58"/>
      <c r="ER129" s="58"/>
      <c r="ES129" s="58"/>
      <c r="ET129" s="58"/>
      <c r="EU129" s="58"/>
      <c r="EV129" s="58"/>
      <c r="EW129" s="58"/>
      <c r="EX129" s="58"/>
      <c r="EY129" s="58"/>
      <c r="EZ129" s="58"/>
      <c r="FA129" s="58"/>
      <c r="FB129" s="58"/>
      <c r="FC129" s="58"/>
      <c r="FD129" s="58"/>
      <c r="FE129" s="58"/>
      <c r="FF129" s="58"/>
      <c r="FG129" s="58"/>
      <c r="FH129" s="58"/>
      <c r="FI129" s="58"/>
      <c r="FJ129" s="58"/>
      <c r="FK129" s="58"/>
      <c r="FL129" s="58"/>
      <c r="FM129" s="58"/>
      <c r="FN129" s="58"/>
      <c r="FO129" s="58"/>
      <c r="FP129" s="58"/>
      <c r="FQ129" s="58"/>
      <c r="FR129" s="58"/>
      <c r="FS129" s="58"/>
      <c r="FT129" s="58"/>
      <c r="FU129" s="58"/>
      <c r="FV129" s="58"/>
      <c r="FW129" s="58"/>
      <c r="FX129" s="58"/>
      <c r="FY129" s="58"/>
      <c r="FZ129" s="58"/>
      <c r="GA129" s="58"/>
      <c r="GB129" s="58"/>
      <c r="GC129" s="58"/>
      <c r="GD129" s="58"/>
      <c r="GE129" s="58"/>
      <c r="GF129" s="58"/>
      <c r="GG129" s="58"/>
      <c r="GH129" s="58"/>
      <c r="GI129" s="58"/>
      <c r="GJ129" s="58"/>
      <c r="GK129" s="58"/>
      <c r="GL129" s="58"/>
      <c r="GM129" s="58"/>
      <c r="GN129" s="58"/>
      <c r="GO129" s="58"/>
      <c r="GP129" s="58"/>
      <c r="GQ129" s="58"/>
      <c r="GR129" s="58"/>
    </row>
    <row r="130" spans="2:200" x14ac:dyDescent="0.25">
      <c r="B130" s="21"/>
      <c r="C130" s="21"/>
      <c r="D130" s="59"/>
      <c r="E130" s="59"/>
      <c r="F130" s="59"/>
      <c r="G130" s="59"/>
      <c r="H130" s="59"/>
      <c r="I130" s="59"/>
      <c r="J130" s="59"/>
      <c r="K130" s="59"/>
      <c r="L130" s="59"/>
      <c r="M130" s="59"/>
      <c r="N130" s="59"/>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c r="BO130" s="58"/>
      <c r="BP130" s="58"/>
      <c r="BQ130" s="58"/>
      <c r="BR130" s="58"/>
      <c r="BS130" s="58"/>
      <c r="BT130" s="58"/>
      <c r="BU130" s="58"/>
      <c r="BV130" s="58"/>
      <c r="BW130" s="58"/>
      <c r="BX130" s="58"/>
      <c r="BY130" s="58"/>
      <c r="BZ130" s="58"/>
      <c r="CA130" s="58"/>
      <c r="CB130" s="58"/>
      <c r="CC130" s="58"/>
      <c r="CD130" s="58"/>
      <c r="CE130" s="58"/>
      <c r="CF130" s="58"/>
      <c r="CG130" s="58"/>
      <c r="CH130" s="58"/>
      <c r="CI130" s="58"/>
      <c r="CJ130" s="58"/>
      <c r="CK130" s="58"/>
      <c r="CL130" s="58"/>
      <c r="CM130" s="58"/>
      <c r="CN130" s="58"/>
      <c r="CO130" s="58"/>
      <c r="CP130" s="58"/>
      <c r="CQ130" s="58"/>
      <c r="CR130" s="58"/>
      <c r="CS130" s="58"/>
      <c r="CT130" s="58"/>
      <c r="CU130" s="58"/>
      <c r="CV130" s="58"/>
      <c r="CW130" s="58"/>
      <c r="CX130" s="58"/>
      <c r="CY130" s="58"/>
      <c r="CZ130" s="58"/>
      <c r="DA130" s="58"/>
      <c r="DB130" s="58"/>
      <c r="DC130" s="58"/>
      <c r="DD130" s="58"/>
      <c r="DE130" s="58"/>
      <c r="DF130" s="58"/>
      <c r="DG130" s="58"/>
      <c r="DH130" s="58"/>
      <c r="DI130" s="58"/>
      <c r="DJ130" s="58"/>
      <c r="DK130" s="58"/>
      <c r="DL130" s="58"/>
      <c r="DM130" s="58"/>
      <c r="DN130" s="58"/>
      <c r="DO130" s="58"/>
      <c r="DP130" s="58"/>
      <c r="DQ130" s="58"/>
      <c r="DR130" s="58"/>
      <c r="DS130" s="58"/>
      <c r="DT130" s="58"/>
      <c r="DU130" s="58"/>
      <c r="DV130" s="58"/>
      <c r="DW130" s="58"/>
      <c r="DX130" s="58"/>
      <c r="DY130" s="58"/>
      <c r="DZ130" s="58"/>
      <c r="EA130" s="58"/>
      <c r="EB130" s="58"/>
      <c r="EC130" s="58"/>
      <c r="ED130" s="58"/>
      <c r="EE130" s="58"/>
      <c r="EF130" s="58"/>
      <c r="EG130" s="58"/>
      <c r="EH130" s="58"/>
      <c r="EI130" s="58"/>
      <c r="EJ130" s="58"/>
      <c r="EK130" s="58"/>
      <c r="EL130" s="58"/>
      <c r="EM130" s="58"/>
      <c r="EN130" s="58"/>
      <c r="EO130" s="58"/>
      <c r="EP130" s="58"/>
      <c r="EQ130" s="58"/>
      <c r="ER130" s="58"/>
      <c r="ES130" s="58"/>
      <c r="ET130" s="58"/>
      <c r="EU130" s="58"/>
      <c r="EV130" s="58"/>
      <c r="EW130" s="58"/>
      <c r="EX130" s="58"/>
      <c r="EY130" s="58"/>
      <c r="EZ130" s="58"/>
      <c r="FA130" s="58"/>
      <c r="FB130" s="58"/>
      <c r="FC130" s="58"/>
      <c r="FD130" s="58"/>
      <c r="FE130" s="58"/>
      <c r="FF130" s="58"/>
      <c r="FG130" s="58"/>
      <c r="FH130" s="58"/>
      <c r="FI130" s="58"/>
      <c r="FJ130" s="58"/>
      <c r="FK130" s="58"/>
      <c r="FL130" s="58"/>
      <c r="FM130" s="58"/>
      <c r="FN130" s="58"/>
      <c r="FO130" s="58"/>
      <c r="FP130" s="58"/>
      <c r="FQ130" s="58"/>
      <c r="FR130" s="58"/>
      <c r="FS130" s="58"/>
      <c r="FT130" s="58"/>
      <c r="FU130" s="58"/>
      <c r="FV130" s="58"/>
      <c r="FW130" s="58"/>
      <c r="FX130" s="58"/>
      <c r="FY130" s="58"/>
      <c r="FZ130" s="58"/>
      <c r="GA130" s="58"/>
      <c r="GB130" s="58"/>
      <c r="GC130" s="58"/>
      <c r="GD130" s="58"/>
      <c r="GE130" s="58"/>
      <c r="GF130" s="58"/>
      <c r="GG130" s="58"/>
      <c r="GH130" s="58"/>
      <c r="GI130" s="58"/>
      <c r="GJ130" s="58"/>
      <c r="GK130" s="58"/>
      <c r="GL130" s="58"/>
      <c r="GM130" s="58"/>
      <c r="GN130" s="58"/>
      <c r="GO130" s="58"/>
      <c r="GP130" s="58"/>
      <c r="GQ130" s="58"/>
      <c r="GR130" s="58"/>
    </row>
    <row r="131" spans="2:200" x14ac:dyDescent="0.25">
      <c r="B131" s="21"/>
      <c r="C131" s="21"/>
      <c r="D131" s="59"/>
      <c r="E131" s="59"/>
      <c r="F131" s="59"/>
      <c r="G131" s="59"/>
      <c r="H131" s="59"/>
      <c r="I131" s="59"/>
      <c r="J131" s="59"/>
      <c r="K131" s="59"/>
      <c r="L131" s="59"/>
      <c r="M131" s="59"/>
      <c r="N131" s="59"/>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c r="BO131" s="58"/>
      <c r="BP131" s="58"/>
      <c r="BQ131" s="58"/>
      <c r="BR131" s="58"/>
      <c r="BS131" s="58"/>
      <c r="BT131" s="58"/>
      <c r="BU131" s="58"/>
      <c r="BV131" s="58"/>
      <c r="BW131" s="58"/>
      <c r="BX131" s="58"/>
      <c r="BY131" s="58"/>
      <c r="BZ131" s="58"/>
      <c r="CA131" s="58"/>
      <c r="CB131" s="58"/>
      <c r="CC131" s="58"/>
      <c r="CD131" s="58"/>
      <c r="CE131" s="58"/>
      <c r="CF131" s="58"/>
      <c r="CG131" s="58"/>
      <c r="CH131" s="58"/>
      <c r="CI131" s="58"/>
      <c r="CJ131" s="58"/>
      <c r="CK131" s="58"/>
      <c r="CL131" s="58"/>
      <c r="CM131" s="58"/>
      <c r="CN131" s="58"/>
      <c r="CO131" s="58"/>
      <c r="CP131" s="58"/>
      <c r="CQ131" s="58"/>
      <c r="CR131" s="58"/>
      <c r="CS131" s="58"/>
      <c r="CT131" s="58"/>
      <c r="CU131" s="58"/>
      <c r="CV131" s="58"/>
      <c r="CW131" s="58"/>
      <c r="CX131" s="58"/>
      <c r="CY131" s="58"/>
      <c r="CZ131" s="58"/>
      <c r="DA131" s="58"/>
      <c r="DB131" s="58"/>
      <c r="DC131" s="58"/>
      <c r="DD131" s="58"/>
      <c r="DE131" s="58"/>
      <c r="DF131" s="58"/>
      <c r="DG131" s="58"/>
      <c r="DH131" s="58"/>
      <c r="DI131" s="58"/>
      <c r="DJ131" s="58"/>
      <c r="DK131" s="58"/>
      <c r="DL131" s="58"/>
      <c r="DM131" s="58"/>
      <c r="DN131" s="58"/>
      <c r="DO131" s="58"/>
      <c r="DP131" s="58"/>
      <c r="DQ131" s="58"/>
      <c r="DR131" s="58"/>
      <c r="DS131" s="58"/>
      <c r="DT131" s="58"/>
      <c r="DU131" s="58"/>
      <c r="DV131" s="58"/>
      <c r="DW131" s="58"/>
      <c r="DX131" s="58"/>
      <c r="DY131" s="58"/>
      <c r="DZ131" s="58"/>
      <c r="EA131" s="58"/>
      <c r="EB131" s="58"/>
      <c r="EC131" s="58"/>
      <c r="ED131" s="58"/>
      <c r="EE131" s="58"/>
      <c r="EF131" s="58"/>
      <c r="EG131" s="58"/>
      <c r="EH131" s="58"/>
      <c r="EI131" s="58"/>
      <c r="EJ131" s="58"/>
      <c r="EK131" s="58"/>
      <c r="EL131" s="58"/>
      <c r="EM131" s="58"/>
      <c r="EN131" s="58"/>
      <c r="EO131" s="58"/>
      <c r="EP131" s="58"/>
      <c r="EQ131" s="58"/>
      <c r="ER131" s="58"/>
      <c r="ES131" s="58"/>
      <c r="ET131" s="58"/>
      <c r="EU131" s="58"/>
      <c r="EV131" s="58"/>
      <c r="EW131" s="58"/>
      <c r="EX131" s="58"/>
      <c r="EY131" s="58"/>
      <c r="EZ131" s="58"/>
      <c r="FA131" s="58"/>
      <c r="FB131" s="58"/>
      <c r="FC131" s="58"/>
      <c r="FD131" s="58"/>
      <c r="FE131" s="58"/>
      <c r="FF131" s="58"/>
      <c r="FG131" s="58"/>
      <c r="FH131" s="58"/>
      <c r="FI131" s="58"/>
      <c r="FJ131" s="58"/>
      <c r="FK131" s="58"/>
      <c r="FL131" s="58"/>
      <c r="FM131" s="58"/>
      <c r="FN131" s="58"/>
      <c r="FO131" s="58"/>
      <c r="FP131" s="58"/>
      <c r="FQ131" s="58"/>
      <c r="FR131" s="58"/>
      <c r="FS131" s="58"/>
      <c r="FT131" s="58"/>
      <c r="FU131" s="58"/>
      <c r="FV131" s="58"/>
      <c r="FW131" s="58"/>
      <c r="FX131" s="58"/>
      <c r="FY131" s="58"/>
      <c r="FZ131" s="58"/>
      <c r="GA131" s="58"/>
      <c r="GB131" s="58"/>
      <c r="GC131" s="58"/>
      <c r="GD131" s="58"/>
      <c r="GE131" s="58"/>
      <c r="GF131" s="58"/>
      <c r="GG131" s="58"/>
      <c r="GH131" s="58"/>
      <c r="GI131" s="58"/>
      <c r="GJ131" s="58"/>
      <c r="GK131" s="58"/>
      <c r="GL131" s="58"/>
      <c r="GM131" s="58"/>
      <c r="GN131" s="58"/>
      <c r="GO131" s="58"/>
      <c r="GP131" s="58"/>
      <c r="GQ131" s="58"/>
      <c r="GR131" s="58"/>
    </row>
    <row r="132" spans="2:200" x14ac:dyDescent="0.25">
      <c r="B132" s="21"/>
      <c r="C132" s="21"/>
      <c r="D132" s="59"/>
      <c r="E132" s="59"/>
      <c r="F132" s="59"/>
      <c r="G132" s="59"/>
      <c r="H132" s="59"/>
      <c r="I132" s="59"/>
      <c r="J132" s="59"/>
      <c r="K132" s="59"/>
      <c r="L132" s="59"/>
      <c r="M132" s="59"/>
      <c r="N132" s="59"/>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c r="BO132" s="58"/>
      <c r="BP132" s="58"/>
      <c r="BQ132" s="58"/>
      <c r="BR132" s="58"/>
      <c r="BS132" s="58"/>
      <c r="BT132" s="58"/>
      <c r="BU132" s="58"/>
      <c r="BV132" s="58"/>
      <c r="BW132" s="58"/>
      <c r="BX132" s="58"/>
      <c r="BY132" s="58"/>
      <c r="BZ132" s="58"/>
      <c r="CA132" s="58"/>
      <c r="CB132" s="58"/>
      <c r="CC132" s="58"/>
      <c r="CD132" s="58"/>
      <c r="CE132" s="58"/>
      <c r="CF132" s="58"/>
      <c r="CG132" s="58"/>
      <c r="CH132" s="58"/>
      <c r="CI132" s="58"/>
      <c r="CJ132" s="58"/>
      <c r="CK132" s="58"/>
      <c r="CL132" s="58"/>
      <c r="CM132" s="58"/>
      <c r="CN132" s="58"/>
      <c r="CO132" s="58"/>
      <c r="CP132" s="58"/>
      <c r="CQ132" s="58"/>
      <c r="CR132" s="58"/>
      <c r="CS132" s="58"/>
      <c r="CT132" s="58"/>
      <c r="CU132" s="58"/>
      <c r="CV132" s="58"/>
      <c r="CW132" s="58"/>
      <c r="CX132" s="58"/>
      <c r="CY132" s="58"/>
      <c r="CZ132" s="58"/>
      <c r="DA132" s="58"/>
      <c r="DB132" s="58"/>
      <c r="DC132" s="58"/>
      <c r="DD132" s="58"/>
      <c r="DE132" s="58"/>
      <c r="DF132" s="58"/>
      <c r="DG132" s="58"/>
      <c r="DH132" s="58"/>
      <c r="DI132" s="58"/>
      <c r="DJ132" s="58"/>
      <c r="DK132" s="58"/>
      <c r="DL132" s="58"/>
      <c r="DM132" s="58"/>
      <c r="DN132" s="58"/>
      <c r="DO132" s="58"/>
      <c r="DP132" s="58"/>
      <c r="DQ132" s="58"/>
      <c r="DR132" s="58"/>
      <c r="DS132" s="58"/>
      <c r="DT132" s="58"/>
      <c r="DU132" s="58"/>
      <c r="DV132" s="58"/>
      <c r="DW132" s="58"/>
      <c r="DX132" s="58"/>
      <c r="DY132" s="58"/>
      <c r="DZ132" s="58"/>
      <c r="EA132" s="58"/>
      <c r="EB132" s="58"/>
      <c r="EC132" s="58"/>
      <c r="ED132" s="58"/>
      <c r="EE132" s="58"/>
      <c r="EF132" s="58"/>
      <c r="EG132" s="58"/>
      <c r="EH132" s="58"/>
      <c r="EI132" s="58"/>
      <c r="EJ132" s="58"/>
      <c r="EK132" s="58"/>
      <c r="EL132" s="58"/>
      <c r="EM132" s="58"/>
      <c r="EN132" s="58"/>
      <c r="EO132" s="58"/>
      <c r="EP132" s="58"/>
      <c r="EQ132" s="58"/>
      <c r="ER132" s="58"/>
      <c r="ES132" s="58"/>
      <c r="ET132" s="58"/>
      <c r="EU132" s="58"/>
      <c r="EV132" s="58"/>
      <c r="EW132" s="58"/>
      <c r="EX132" s="58"/>
      <c r="EY132" s="58"/>
      <c r="EZ132" s="58"/>
      <c r="FA132" s="58"/>
      <c r="FB132" s="58"/>
      <c r="FC132" s="58"/>
      <c r="FD132" s="58"/>
      <c r="FE132" s="58"/>
      <c r="FF132" s="58"/>
      <c r="FG132" s="58"/>
      <c r="FH132" s="58"/>
      <c r="FI132" s="58"/>
      <c r="FJ132" s="58"/>
      <c r="FK132" s="58"/>
      <c r="FL132" s="58"/>
      <c r="FM132" s="58"/>
      <c r="FN132" s="58"/>
      <c r="FO132" s="58"/>
      <c r="FP132" s="58"/>
      <c r="FQ132" s="58"/>
      <c r="FR132" s="58"/>
      <c r="FS132" s="58"/>
      <c r="FT132" s="58"/>
      <c r="FU132" s="58"/>
      <c r="FV132" s="58"/>
      <c r="FW132" s="58"/>
      <c r="FX132" s="58"/>
      <c r="FY132" s="58"/>
      <c r="FZ132" s="58"/>
      <c r="GA132" s="58"/>
      <c r="GB132" s="58"/>
      <c r="GC132" s="58"/>
      <c r="GD132" s="58"/>
      <c r="GE132" s="58"/>
      <c r="GF132" s="58"/>
      <c r="GG132" s="58"/>
      <c r="GH132" s="58"/>
      <c r="GI132" s="58"/>
      <c r="GJ132" s="58"/>
      <c r="GK132" s="58"/>
      <c r="GL132" s="58"/>
      <c r="GM132" s="58"/>
      <c r="GN132" s="58"/>
      <c r="GO132" s="58"/>
      <c r="GP132" s="58"/>
      <c r="GQ132" s="58"/>
      <c r="GR132" s="58"/>
    </row>
    <row r="133" spans="2:200" x14ac:dyDescent="0.25">
      <c r="B133" s="21"/>
      <c r="C133" s="21"/>
      <c r="D133" s="59"/>
      <c r="E133" s="59"/>
      <c r="F133" s="59"/>
      <c r="G133" s="59"/>
      <c r="H133" s="59"/>
      <c r="I133" s="59"/>
      <c r="J133" s="59"/>
      <c r="K133" s="59"/>
      <c r="L133" s="59"/>
      <c r="M133" s="59"/>
      <c r="N133" s="59"/>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c r="BO133" s="58"/>
      <c r="BP133" s="58"/>
      <c r="BQ133" s="58"/>
      <c r="BR133" s="58"/>
      <c r="BS133" s="58"/>
      <c r="BT133" s="58"/>
      <c r="BU133" s="58"/>
      <c r="BV133" s="58"/>
      <c r="BW133" s="58"/>
      <c r="BX133" s="58"/>
      <c r="BY133" s="58"/>
      <c r="BZ133" s="58"/>
      <c r="CA133" s="58"/>
      <c r="CB133" s="58"/>
      <c r="CC133" s="58"/>
      <c r="CD133" s="58"/>
      <c r="CE133" s="58"/>
      <c r="CF133" s="58"/>
      <c r="CG133" s="58"/>
      <c r="CH133" s="58"/>
      <c r="CI133" s="58"/>
      <c r="CJ133" s="58"/>
      <c r="CK133" s="58"/>
      <c r="CL133" s="58"/>
      <c r="CM133" s="58"/>
      <c r="CN133" s="58"/>
      <c r="CO133" s="58"/>
      <c r="CP133" s="58"/>
      <c r="CQ133" s="58"/>
      <c r="CR133" s="58"/>
      <c r="CS133" s="58"/>
      <c r="CT133" s="58"/>
      <c r="CU133" s="58"/>
      <c r="CV133" s="58"/>
      <c r="CW133" s="58"/>
      <c r="CX133" s="58"/>
      <c r="CY133" s="58"/>
      <c r="CZ133" s="58"/>
      <c r="DA133" s="58"/>
      <c r="DB133" s="58"/>
      <c r="DC133" s="58"/>
      <c r="DD133" s="58"/>
      <c r="DE133" s="58"/>
      <c r="DF133" s="58"/>
      <c r="DG133" s="58"/>
      <c r="DH133" s="58"/>
      <c r="DI133" s="58"/>
      <c r="DJ133" s="58"/>
      <c r="DK133" s="58"/>
      <c r="DL133" s="58"/>
      <c r="DM133" s="58"/>
      <c r="DN133" s="58"/>
      <c r="DO133" s="58"/>
      <c r="DP133" s="58"/>
      <c r="DQ133" s="58"/>
      <c r="DR133" s="58"/>
      <c r="DS133" s="58"/>
      <c r="DT133" s="58"/>
      <c r="DU133" s="58"/>
      <c r="DV133" s="58"/>
      <c r="DW133" s="58"/>
      <c r="DX133" s="58"/>
      <c r="DY133" s="58"/>
      <c r="DZ133" s="58"/>
      <c r="EA133" s="58"/>
      <c r="EB133" s="58"/>
      <c r="EC133" s="58"/>
      <c r="ED133" s="58"/>
      <c r="EE133" s="58"/>
      <c r="EF133" s="58"/>
      <c r="EG133" s="58"/>
      <c r="EH133" s="58"/>
      <c r="EI133" s="58"/>
      <c r="EJ133" s="58"/>
      <c r="EK133" s="58"/>
      <c r="EL133" s="58"/>
      <c r="EM133" s="58"/>
      <c r="EN133" s="58"/>
      <c r="EO133" s="58"/>
      <c r="EP133" s="58"/>
      <c r="EQ133" s="58"/>
      <c r="ER133" s="58"/>
      <c r="ES133" s="58"/>
      <c r="ET133" s="58"/>
      <c r="EU133" s="58"/>
      <c r="EV133" s="58"/>
      <c r="EW133" s="58"/>
      <c r="EX133" s="58"/>
      <c r="EY133" s="58"/>
      <c r="EZ133" s="58"/>
      <c r="FA133" s="58"/>
      <c r="FB133" s="58"/>
      <c r="FC133" s="58"/>
      <c r="FD133" s="58"/>
      <c r="FE133" s="58"/>
      <c r="FF133" s="58"/>
      <c r="FG133" s="58"/>
      <c r="FH133" s="58"/>
      <c r="FI133" s="58"/>
      <c r="FJ133" s="58"/>
      <c r="FK133" s="58"/>
      <c r="FL133" s="58"/>
      <c r="FM133" s="58"/>
      <c r="FN133" s="58"/>
      <c r="FO133" s="58"/>
      <c r="FP133" s="58"/>
      <c r="FQ133" s="58"/>
      <c r="FR133" s="58"/>
      <c r="FS133" s="58"/>
      <c r="FT133" s="58"/>
      <c r="FU133" s="58"/>
      <c r="FV133" s="58"/>
      <c r="FW133" s="58"/>
      <c r="FX133" s="58"/>
      <c r="FY133" s="58"/>
      <c r="FZ133" s="58"/>
      <c r="GA133" s="58"/>
      <c r="GB133" s="58"/>
      <c r="GC133" s="58"/>
      <c r="GD133" s="58"/>
      <c r="GE133" s="58"/>
      <c r="GF133" s="58"/>
      <c r="GG133" s="58"/>
      <c r="GH133" s="58"/>
      <c r="GI133" s="58"/>
      <c r="GJ133" s="58"/>
      <c r="GK133" s="58"/>
      <c r="GL133" s="58"/>
      <c r="GM133" s="58"/>
      <c r="GN133" s="58"/>
      <c r="GO133" s="58"/>
      <c r="GP133" s="58"/>
      <c r="GQ133" s="58"/>
      <c r="GR133" s="58"/>
    </row>
    <row r="134" spans="2:200" x14ac:dyDescent="0.25">
      <c r="B134" s="21"/>
      <c r="C134" s="21"/>
      <c r="D134" s="59"/>
      <c r="E134" s="59"/>
      <c r="F134" s="59"/>
      <c r="G134" s="59"/>
      <c r="H134" s="59"/>
      <c r="I134" s="59"/>
      <c r="J134" s="59"/>
      <c r="K134" s="59"/>
      <c r="L134" s="59"/>
      <c r="M134" s="59"/>
      <c r="N134" s="59"/>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c r="BO134" s="58"/>
      <c r="BP134" s="58"/>
      <c r="BQ134" s="58"/>
      <c r="BR134" s="58"/>
      <c r="BS134" s="58"/>
      <c r="BT134" s="58"/>
      <c r="BU134" s="58"/>
      <c r="BV134" s="58"/>
      <c r="BW134" s="58"/>
      <c r="BX134" s="58"/>
      <c r="BY134" s="58"/>
      <c r="BZ134" s="58"/>
      <c r="CA134" s="58"/>
      <c r="CB134" s="58"/>
      <c r="CC134" s="58"/>
      <c r="CD134" s="58"/>
      <c r="CE134" s="58"/>
      <c r="CF134" s="58"/>
      <c r="CG134" s="58"/>
      <c r="CH134" s="58"/>
      <c r="CI134" s="58"/>
      <c r="CJ134" s="58"/>
      <c r="CK134" s="58"/>
      <c r="CL134" s="58"/>
      <c r="CM134" s="58"/>
      <c r="CN134" s="58"/>
      <c r="CO134" s="58"/>
      <c r="CP134" s="58"/>
      <c r="CQ134" s="58"/>
      <c r="CR134" s="58"/>
      <c r="CS134" s="58"/>
      <c r="CT134" s="58"/>
      <c r="CU134" s="58"/>
      <c r="CV134" s="58"/>
      <c r="CW134" s="58"/>
      <c r="CX134" s="58"/>
      <c r="CY134" s="58"/>
      <c r="CZ134" s="58"/>
      <c r="DA134" s="58"/>
      <c r="DB134" s="58"/>
      <c r="DC134" s="58"/>
      <c r="DD134" s="58"/>
      <c r="DE134" s="58"/>
      <c r="DF134" s="58"/>
      <c r="DG134" s="58"/>
      <c r="DH134" s="58"/>
      <c r="DI134" s="58"/>
      <c r="DJ134" s="58"/>
      <c r="DK134" s="58"/>
      <c r="DL134" s="58"/>
      <c r="DM134" s="58"/>
      <c r="DN134" s="58"/>
      <c r="DO134" s="58"/>
      <c r="DP134" s="58"/>
      <c r="DQ134" s="58"/>
      <c r="DR134" s="58"/>
      <c r="DS134" s="58"/>
      <c r="DT134" s="58"/>
      <c r="DU134" s="58"/>
      <c r="DV134" s="58"/>
      <c r="DW134" s="58"/>
      <c r="DX134" s="58"/>
      <c r="DY134" s="58"/>
      <c r="DZ134" s="58"/>
      <c r="EA134" s="58"/>
      <c r="EB134" s="58"/>
      <c r="EC134" s="58"/>
      <c r="ED134" s="58"/>
      <c r="EE134" s="58"/>
      <c r="EF134" s="58"/>
      <c r="EG134" s="58"/>
      <c r="EH134" s="58"/>
      <c r="EI134" s="58"/>
      <c r="EJ134" s="58"/>
      <c r="EK134" s="58"/>
      <c r="EL134" s="58"/>
      <c r="EM134" s="58"/>
      <c r="EN134" s="58"/>
      <c r="EO134" s="58"/>
      <c r="EP134" s="58"/>
      <c r="EQ134" s="58"/>
      <c r="ER134" s="58"/>
      <c r="ES134" s="58"/>
      <c r="ET134" s="58"/>
      <c r="EU134" s="58"/>
      <c r="EV134" s="58"/>
      <c r="EW134" s="58"/>
      <c r="EX134" s="58"/>
      <c r="EY134" s="58"/>
      <c r="EZ134" s="58"/>
      <c r="FA134" s="58"/>
      <c r="FB134" s="58"/>
      <c r="FC134" s="58"/>
      <c r="FD134" s="58"/>
      <c r="FE134" s="58"/>
      <c r="FF134" s="58"/>
      <c r="FG134" s="58"/>
      <c r="FH134" s="58"/>
      <c r="FI134" s="58"/>
      <c r="FJ134" s="58"/>
      <c r="FK134" s="58"/>
      <c r="FL134" s="58"/>
      <c r="FM134" s="58"/>
      <c r="FN134" s="58"/>
      <c r="FO134" s="58"/>
      <c r="FP134" s="58"/>
      <c r="FQ134" s="58"/>
      <c r="FR134" s="58"/>
      <c r="FS134" s="58"/>
      <c r="FT134" s="58"/>
      <c r="FU134" s="58"/>
      <c r="FV134" s="58"/>
      <c r="FW134" s="58"/>
      <c r="FX134" s="58"/>
      <c r="FY134" s="58"/>
      <c r="FZ134" s="58"/>
      <c r="GA134" s="58"/>
      <c r="GB134" s="58"/>
      <c r="GC134" s="58"/>
      <c r="GD134" s="58"/>
      <c r="GE134" s="58"/>
      <c r="GF134" s="58"/>
      <c r="GG134" s="58"/>
      <c r="GH134" s="58"/>
      <c r="GI134" s="58"/>
      <c r="GJ134" s="58"/>
      <c r="GK134" s="58"/>
      <c r="GL134" s="58"/>
      <c r="GM134" s="58"/>
      <c r="GN134" s="58"/>
      <c r="GO134" s="58"/>
      <c r="GP134" s="58"/>
      <c r="GQ134" s="58"/>
      <c r="GR134" s="58"/>
    </row>
    <row r="135" spans="2:200" x14ac:dyDescent="0.25">
      <c r="B135" s="21"/>
      <c r="C135" s="21"/>
      <c r="D135" s="59"/>
      <c r="E135" s="59"/>
      <c r="F135" s="59"/>
      <c r="G135" s="59"/>
      <c r="H135" s="59"/>
      <c r="I135" s="59"/>
      <c r="J135" s="59"/>
      <c r="K135" s="59"/>
      <c r="L135" s="59"/>
      <c r="M135" s="59"/>
      <c r="N135" s="59"/>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c r="BO135" s="58"/>
      <c r="BP135" s="58"/>
      <c r="BQ135" s="58"/>
      <c r="BR135" s="58"/>
      <c r="BS135" s="58"/>
      <c r="BT135" s="58"/>
      <c r="BU135" s="58"/>
      <c r="BV135" s="58"/>
      <c r="BW135" s="58"/>
      <c r="BX135" s="58"/>
      <c r="BY135" s="58"/>
      <c r="BZ135" s="58"/>
      <c r="CA135" s="58"/>
      <c r="CB135" s="58"/>
      <c r="CC135" s="58"/>
      <c r="CD135" s="58"/>
      <c r="CE135" s="58"/>
      <c r="CF135" s="58"/>
      <c r="CG135" s="58"/>
      <c r="CH135" s="58"/>
      <c r="CI135" s="58"/>
      <c r="CJ135" s="58"/>
      <c r="CK135" s="58"/>
      <c r="CL135" s="58"/>
      <c r="CM135" s="58"/>
      <c r="CN135" s="58"/>
      <c r="CO135" s="58"/>
      <c r="CP135" s="58"/>
      <c r="CQ135" s="58"/>
      <c r="CR135" s="58"/>
      <c r="CS135" s="58"/>
      <c r="CT135" s="58"/>
      <c r="CU135" s="58"/>
      <c r="CV135" s="58"/>
      <c r="CW135" s="58"/>
      <c r="CX135" s="58"/>
      <c r="CY135" s="58"/>
      <c r="CZ135" s="58"/>
      <c r="DA135" s="58"/>
      <c r="DB135" s="58"/>
      <c r="DC135" s="58"/>
      <c r="DD135" s="58"/>
      <c r="DE135" s="58"/>
      <c r="DF135" s="58"/>
      <c r="DG135" s="58"/>
      <c r="DH135" s="58"/>
      <c r="DI135" s="58"/>
      <c r="DJ135" s="58"/>
      <c r="DK135" s="58"/>
      <c r="DL135" s="58"/>
      <c r="DM135" s="58"/>
      <c r="DN135" s="58"/>
      <c r="DO135" s="58"/>
      <c r="DP135" s="58"/>
      <c r="DQ135" s="58"/>
      <c r="DR135" s="58"/>
      <c r="DS135" s="58"/>
      <c r="DT135" s="58"/>
      <c r="DU135" s="58"/>
      <c r="DV135" s="58"/>
      <c r="DW135" s="58"/>
      <c r="DX135" s="58"/>
      <c r="DY135" s="58"/>
      <c r="DZ135" s="58"/>
      <c r="EA135" s="58"/>
      <c r="EB135" s="58"/>
      <c r="EC135" s="58"/>
      <c r="ED135" s="58"/>
      <c r="EE135" s="58"/>
      <c r="EF135" s="58"/>
      <c r="EG135" s="58"/>
      <c r="EH135" s="58"/>
      <c r="EI135" s="58"/>
      <c r="EJ135" s="58"/>
      <c r="EK135" s="58"/>
      <c r="EL135" s="58"/>
      <c r="EM135" s="58"/>
      <c r="EN135" s="58"/>
      <c r="EO135" s="58"/>
      <c r="EP135" s="58"/>
      <c r="EQ135" s="58"/>
      <c r="ER135" s="58"/>
      <c r="ES135" s="58"/>
      <c r="ET135" s="58"/>
      <c r="EU135" s="58"/>
      <c r="EV135" s="58"/>
      <c r="EW135" s="58"/>
      <c r="EX135" s="58"/>
      <c r="EY135" s="58"/>
      <c r="EZ135" s="58"/>
      <c r="FA135" s="58"/>
      <c r="FB135" s="58"/>
      <c r="FC135" s="58"/>
      <c r="FD135" s="58"/>
      <c r="FE135" s="58"/>
      <c r="FF135" s="58"/>
      <c r="FG135" s="58"/>
      <c r="FH135" s="58"/>
      <c r="FI135" s="58"/>
      <c r="FJ135" s="58"/>
      <c r="FK135" s="58"/>
      <c r="FL135" s="58"/>
      <c r="FM135" s="58"/>
      <c r="FN135" s="58"/>
      <c r="FO135" s="58"/>
      <c r="FP135" s="58"/>
      <c r="FQ135" s="58"/>
      <c r="FR135" s="58"/>
      <c r="FS135" s="58"/>
      <c r="FT135" s="58"/>
      <c r="FU135" s="58"/>
      <c r="FV135" s="58"/>
      <c r="FW135" s="58"/>
      <c r="FX135" s="58"/>
      <c r="FY135" s="58"/>
      <c r="FZ135" s="58"/>
      <c r="GA135" s="58"/>
      <c r="GB135" s="58"/>
      <c r="GC135" s="58"/>
      <c r="GD135" s="58"/>
      <c r="GE135" s="58"/>
      <c r="GF135" s="58"/>
      <c r="GG135" s="58"/>
      <c r="GH135" s="58"/>
      <c r="GI135" s="58"/>
      <c r="GJ135" s="58"/>
      <c r="GK135" s="58"/>
      <c r="GL135" s="58"/>
      <c r="GM135" s="58"/>
      <c r="GN135" s="58"/>
      <c r="GO135" s="58"/>
      <c r="GP135" s="58"/>
      <c r="GQ135" s="58"/>
      <c r="GR135" s="58"/>
    </row>
    <row r="136" spans="2:200" x14ac:dyDescent="0.25">
      <c r="B136" s="21"/>
      <c r="C136" s="21"/>
      <c r="D136" s="59"/>
      <c r="E136" s="59"/>
      <c r="F136" s="59"/>
      <c r="G136" s="59"/>
      <c r="H136" s="59"/>
      <c r="I136" s="59"/>
      <c r="J136" s="59"/>
      <c r="K136" s="59"/>
      <c r="L136" s="59"/>
      <c r="M136" s="59"/>
      <c r="N136" s="59"/>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c r="BO136" s="58"/>
      <c r="BP136" s="58"/>
      <c r="BQ136" s="58"/>
      <c r="BR136" s="58"/>
      <c r="BS136" s="58"/>
      <c r="BT136" s="58"/>
      <c r="BU136" s="58"/>
      <c r="BV136" s="58"/>
      <c r="BW136" s="58"/>
      <c r="BX136" s="58"/>
      <c r="BY136" s="58"/>
      <c r="BZ136" s="58"/>
      <c r="CA136" s="58"/>
      <c r="CB136" s="58"/>
      <c r="CC136" s="58"/>
      <c r="CD136" s="58"/>
      <c r="CE136" s="58"/>
      <c r="CF136" s="58"/>
      <c r="CG136" s="58"/>
      <c r="CH136" s="58"/>
      <c r="CI136" s="58"/>
      <c r="CJ136" s="58"/>
      <c r="CK136" s="58"/>
      <c r="CL136" s="58"/>
      <c r="CM136" s="58"/>
      <c r="CN136" s="58"/>
      <c r="CO136" s="58"/>
      <c r="CP136" s="58"/>
      <c r="CQ136" s="58"/>
      <c r="CR136" s="58"/>
      <c r="CS136" s="58"/>
      <c r="CT136" s="58"/>
      <c r="CU136" s="58"/>
      <c r="CV136" s="58"/>
      <c r="CW136" s="58"/>
      <c r="CX136" s="58"/>
      <c r="CY136" s="58"/>
      <c r="CZ136" s="58"/>
      <c r="DA136" s="58"/>
      <c r="DB136" s="58"/>
      <c r="DC136" s="58"/>
      <c r="DD136" s="58"/>
      <c r="DE136" s="58"/>
      <c r="DF136" s="58"/>
      <c r="DG136" s="58"/>
      <c r="DH136" s="58"/>
      <c r="DI136" s="58"/>
      <c r="DJ136" s="58"/>
      <c r="DK136" s="58"/>
      <c r="DL136" s="58"/>
      <c r="DM136" s="58"/>
      <c r="DN136" s="58"/>
      <c r="DO136" s="58"/>
      <c r="DP136" s="58"/>
      <c r="DQ136" s="58"/>
      <c r="DR136" s="58"/>
      <c r="DS136" s="58"/>
      <c r="DT136" s="58"/>
      <c r="DU136" s="58"/>
      <c r="DV136" s="58"/>
      <c r="DW136" s="58"/>
      <c r="DX136" s="58"/>
      <c r="DY136" s="58"/>
      <c r="DZ136" s="58"/>
      <c r="EA136" s="58"/>
      <c r="EB136" s="58"/>
      <c r="EC136" s="58"/>
      <c r="ED136" s="58"/>
      <c r="EE136" s="58"/>
      <c r="EF136" s="58"/>
      <c r="EG136" s="58"/>
      <c r="EH136" s="58"/>
      <c r="EI136" s="58"/>
      <c r="EJ136" s="58"/>
      <c r="EK136" s="58"/>
      <c r="EL136" s="58"/>
      <c r="EM136" s="58"/>
      <c r="EN136" s="58"/>
      <c r="EO136" s="58"/>
      <c r="EP136" s="58"/>
      <c r="EQ136" s="58"/>
      <c r="ER136" s="58"/>
      <c r="ES136" s="58"/>
      <c r="ET136" s="58"/>
      <c r="EU136" s="58"/>
      <c r="EV136" s="58"/>
      <c r="EW136" s="58"/>
      <c r="EX136" s="58"/>
      <c r="EY136" s="58"/>
      <c r="EZ136" s="58"/>
      <c r="FA136" s="58"/>
      <c r="FB136" s="58"/>
      <c r="FC136" s="58"/>
      <c r="FD136" s="58"/>
      <c r="FE136" s="58"/>
      <c r="FF136" s="58"/>
      <c r="FG136" s="58"/>
      <c r="FH136" s="58"/>
      <c r="FI136" s="58"/>
      <c r="FJ136" s="58"/>
      <c r="FK136" s="58"/>
      <c r="FL136" s="58"/>
      <c r="FM136" s="58"/>
      <c r="FN136" s="58"/>
      <c r="FO136" s="58"/>
      <c r="FP136" s="58"/>
      <c r="FQ136" s="58"/>
      <c r="FR136" s="58"/>
      <c r="FS136" s="58"/>
      <c r="FT136" s="58"/>
      <c r="FU136" s="58"/>
      <c r="FV136" s="58"/>
      <c r="FW136" s="58"/>
      <c r="FX136" s="58"/>
      <c r="FY136" s="58"/>
      <c r="FZ136" s="58"/>
      <c r="GA136" s="58"/>
      <c r="GB136" s="58"/>
      <c r="GC136" s="58"/>
      <c r="GD136" s="58"/>
      <c r="GE136" s="58"/>
      <c r="GF136" s="58"/>
      <c r="GG136" s="58"/>
      <c r="GH136" s="58"/>
      <c r="GI136" s="58"/>
      <c r="GJ136" s="58"/>
      <c r="GK136" s="58"/>
      <c r="GL136" s="58"/>
      <c r="GM136" s="58"/>
      <c r="GN136" s="58"/>
      <c r="GO136" s="58"/>
      <c r="GP136" s="58"/>
      <c r="GQ136" s="58"/>
      <c r="GR136" s="58"/>
    </row>
    <row r="137" spans="2:200" x14ac:dyDescent="0.25">
      <c r="B137" s="21"/>
      <c r="C137" s="21"/>
      <c r="D137" s="59"/>
      <c r="E137" s="59"/>
      <c r="F137" s="59"/>
      <c r="G137" s="59"/>
      <c r="H137" s="59"/>
      <c r="I137" s="59"/>
      <c r="J137" s="59"/>
      <c r="K137" s="59"/>
      <c r="L137" s="59"/>
      <c r="M137" s="59"/>
      <c r="N137" s="59"/>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c r="BO137" s="58"/>
      <c r="BP137" s="58"/>
      <c r="BQ137" s="58"/>
      <c r="BR137" s="58"/>
      <c r="BS137" s="58"/>
      <c r="BT137" s="58"/>
      <c r="BU137" s="58"/>
      <c r="BV137" s="58"/>
      <c r="BW137" s="58"/>
      <c r="BX137" s="58"/>
      <c r="BY137" s="58"/>
      <c r="BZ137" s="58"/>
      <c r="CA137" s="58"/>
      <c r="CB137" s="58"/>
      <c r="CC137" s="58"/>
      <c r="CD137" s="58"/>
      <c r="CE137" s="58"/>
      <c r="CF137" s="58"/>
      <c r="CG137" s="58"/>
      <c r="CH137" s="58"/>
      <c r="CI137" s="58"/>
      <c r="CJ137" s="58"/>
      <c r="CK137" s="58"/>
      <c r="CL137" s="58"/>
      <c r="CM137" s="58"/>
      <c r="CN137" s="58"/>
      <c r="CO137" s="58"/>
      <c r="CP137" s="58"/>
      <c r="CQ137" s="58"/>
      <c r="CR137" s="58"/>
      <c r="CS137" s="58"/>
      <c r="CT137" s="58"/>
      <c r="CU137" s="58"/>
      <c r="CV137" s="58"/>
      <c r="CW137" s="58"/>
      <c r="CX137" s="58"/>
      <c r="CY137" s="58"/>
      <c r="CZ137" s="58"/>
      <c r="DA137" s="58"/>
      <c r="DB137" s="58"/>
      <c r="DC137" s="58"/>
      <c r="DD137" s="58"/>
      <c r="DE137" s="58"/>
      <c r="DF137" s="58"/>
      <c r="DG137" s="58"/>
      <c r="DH137" s="58"/>
      <c r="DI137" s="58"/>
      <c r="DJ137" s="58"/>
      <c r="DK137" s="58"/>
      <c r="DL137" s="58"/>
      <c r="DM137" s="58"/>
      <c r="DN137" s="58"/>
      <c r="DO137" s="58"/>
      <c r="DP137" s="58"/>
      <c r="DQ137" s="58"/>
      <c r="DR137" s="58"/>
      <c r="DS137" s="58"/>
      <c r="DT137" s="58"/>
      <c r="DU137" s="58"/>
      <c r="DV137" s="58"/>
      <c r="DW137" s="58"/>
      <c r="DX137" s="58"/>
      <c r="DY137" s="58"/>
      <c r="DZ137" s="58"/>
      <c r="EA137" s="58"/>
      <c r="EB137" s="58"/>
      <c r="EC137" s="58"/>
      <c r="ED137" s="58"/>
      <c r="EE137" s="58"/>
      <c r="EF137" s="58"/>
      <c r="EG137" s="58"/>
      <c r="EH137" s="58"/>
      <c r="EI137" s="58"/>
      <c r="EJ137" s="58"/>
      <c r="EK137" s="58"/>
      <c r="EL137" s="58"/>
      <c r="EM137" s="58"/>
      <c r="EN137" s="58"/>
      <c r="EO137" s="58"/>
      <c r="EP137" s="58"/>
      <c r="EQ137" s="58"/>
      <c r="ER137" s="58"/>
      <c r="ES137" s="58"/>
      <c r="ET137" s="58"/>
      <c r="EU137" s="58"/>
      <c r="EV137" s="58"/>
      <c r="EW137" s="58"/>
      <c r="EX137" s="58"/>
      <c r="EY137" s="58"/>
      <c r="EZ137" s="58"/>
      <c r="FA137" s="58"/>
      <c r="FB137" s="58"/>
      <c r="FC137" s="58"/>
      <c r="FD137" s="58"/>
      <c r="FE137" s="58"/>
      <c r="FF137" s="58"/>
      <c r="FG137" s="58"/>
      <c r="FH137" s="58"/>
      <c r="FI137" s="58"/>
      <c r="FJ137" s="58"/>
      <c r="FK137" s="58"/>
      <c r="FL137" s="58"/>
      <c r="FM137" s="58"/>
      <c r="FN137" s="58"/>
      <c r="FO137" s="58"/>
      <c r="FP137" s="58"/>
      <c r="FQ137" s="58"/>
      <c r="FR137" s="58"/>
      <c r="FS137" s="58"/>
      <c r="FT137" s="58"/>
      <c r="FU137" s="58"/>
      <c r="FV137" s="58"/>
      <c r="FW137" s="58"/>
      <c r="FX137" s="58"/>
      <c r="FY137" s="58"/>
      <c r="FZ137" s="58"/>
      <c r="GA137" s="58"/>
      <c r="GB137" s="58"/>
      <c r="GC137" s="58"/>
      <c r="GD137" s="58"/>
      <c r="GE137" s="58"/>
      <c r="GF137" s="58"/>
      <c r="GG137" s="58"/>
      <c r="GH137" s="58"/>
      <c r="GI137" s="58"/>
      <c r="GJ137" s="58"/>
      <c r="GK137" s="58"/>
      <c r="GL137" s="58"/>
      <c r="GM137" s="58"/>
      <c r="GN137" s="58"/>
      <c r="GO137" s="58"/>
      <c r="GP137" s="58"/>
      <c r="GQ137" s="58"/>
      <c r="GR137" s="58"/>
    </row>
    <row r="138" spans="2:200" x14ac:dyDescent="0.25">
      <c r="B138" s="21"/>
      <c r="C138" s="21"/>
      <c r="D138" s="59"/>
      <c r="E138" s="59"/>
      <c r="F138" s="59"/>
      <c r="G138" s="59"/>
      <c r="H138" s="59"/>
      <c r="I138" s="59"/>
      <c r="J138" s="59"/>
      <c r="K138" s="59"/>
      <c r="L138" s="59"/>
      <c r="M138" s="59"/>
      <c r="N138" s="59"/>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c r="AP138" s="58"/>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c r="BO138" s="58"/>
      <c r="BP138" s="58"/>
      <c r="BQ138" s="58"/>
      <c r="BR138" s="58"/>
      <c r="BS138" s="58"/>
      <c r="BT138" s="58"/>
      <c r="BU138" s="58"/>
      <c r="BV138" s="58"/>
      <c r="BW138" s="58"/>
      <c r="BX138" s="58"/>
      <c r="BY138" s="58"/>
      <c r="BZ138" s="58"/>
      <c r="CA138" s="58"/>
      <c r="CB138" s="58"/>
      <c r="CC138" s="58"/>
      <c r="CD138" s="58"/>
      <c r="CE138" s="58"/>
      <c r="CF138" s="58"/>
      <c r="CG138" s="58"/>
      <c r="CH138" s="58"/>
      <c r="CI138" s="58"/>
      <c r="CJ138" s="58"/>
      <c r="CK138" s="58"/>
      <c r="CL138" s="58"/>
      <c r="CM138" s="58"/>
      <c r="CN138" s="58"/>
      <c r="CO138" s="58"/>
      <c r="CP138" s="58"/>
      <c r="CQ138" s="58"/>
      <c r="CR138" s="58"/>
      <c r="CS138" s="58"/>
      <c r="CT138" s="58"/>
      <c r="CU138" s="58"/>
      <c r="CV138" s="58"/>
      <c r="CW138" s="58"/>
      <c r="CX138" s="58"/>
      <c r="CY138" s="58"/>
      <c r="CZ138" s="58"/>
      <c r="DA138" s="58"/>
      <c r="DB138" s="58"/>
      <c r="DC138" s="58"/>
      <c r="DD138" s="58"/>
      <c r="DE138" s="58"/>
      <c r="DF138" s="58"/>
      <c r="DG138" s="58"/>
      <c r="DH138" s="58"/>
      <c r="DI138" s="58"/>
      <c r="DJ138" s="58"/>
      <c r="DK138" s="58"/>
      <c r="DL138" s="58"/>
      <c r="DM138" s="58"/>
      <c r="DN138" s="58"/>
      <c r="DO138" s="58"/>
      <c r="DP138" s="58"/>
      <c r="DQ138" s="58"/>
      <c r="DR138" s="58"/>
      <c r="DS138" s="58"/>
      <c r="DT138" s="58"/>
      <c r="DU138" s="58"/>
      <c r="DV138" s="58"/>
      <c r="DW138" s="58"/>
      <c r="DX138" s="58"/>
      <c r="DY138" s="58"/>
      <c r="DZ138" s="58"/>
      <c r="EA138" s="58"/>
      <c r="EB138" s="58"/>
      <c r="EC138" s="58"/>
      <c r="ED138" s="58"/>
      <c r="EE138" s="58"/>
      <c r="EF138" s="58"/>
      <c r="EG138" s="58"/>
      <c r="EH138" s="58"/>
      <c r="EI138" s="58"/>
      <c r="EJ138" s="58"/>
      <c r="EK138" s="58"/>
      <c r="EL138" s="58"/>
      <c r="EM138" s="58"/>
      <c r="EN138" s="58"/>
      <c r="EO138" s="58"/>
      <c r="EP138" s="58"/>
      <c r="EQ138" s="58"/>
      <c r="ER138" s="58"/>
      <c r="ES138" s="58"/>
      <c r="ET138" s="58"/>
      <c r="EU138" s="58"/>
      <c r="EV138" s="58"/>
      <c r="EW138" s="58"/>
      <c r="EX138" s="58"/>
      <c r="EY138" s="58"/>
      <c r="EZ138" s="58"/>
      <c r="FA138" s="58"/>
      <c r="FB138" s="58"/>
      <c r="FC138" s="58"/>
      <c r="FD138" s="58"/>
      <c r="FE138" s="58"/>
      <c r="FF138" s="58"/>
      <c r="FG138" s="58"/>
      <c r="FH138" s="58"/>
      <c r="FI138" s="58"/>
      <c r="FJ138" s="58"/>
      <c r="FK138" s="58"/>
      <c r="FL138" s="58"/>
      <c r="FM138" s="58"/>
      <c r="FN138" s="58"/>
      <c r="FO138" s="58"/>
      <c r="FP138" s="58"/>
      <c r="FQ138" s="58"/>
      <c r="FR138" s="58"/>
      <c r="FS138" s="58"/>
      <c r="FT138" s="58"/>
      <c r="FU138" s="58"/>
      <c r="FV138" s="58"/>
      <c r="FW138" s="58"/>
      <c r="FX138" s="58"/>
      <c r="FY138" s="58"/>
      <c r="FZ138" s="58"/>
      <c r="GA138" s="58"/>
      <c r="GB138" s="58"/>
      <c r="GC138" s="58"/>
      <c r="GD138" s="58"/>
      <c r="GE138" s="58"/>
      <c r="GF138" s="58"/>
      <c r="GG138" s="58"/>
      <c r="GH138" s="58"/>
      <c r="GI138" s="58"/>
      <c r="GJ138" s="58"/>
      <c r="GK138" s="58"/>
      <c r="GL138" s="58"/>
      <c r="GM138" s="58"/>
      <c r="GN138" s="58"/>
      <c r="GO138" s="58"/>
      <c r="GP138" s="58"/>
      <c r="GQ138" s="58"/>
      <c r="GR138" s="58"/>
    </row>
    <row r="139" spans="2:200" x14ac:dyDescent="0.25">
      <c r="B139" s="21"/>
      <c r="C139" s="21"/>
      <c r="D139" s="59"/>
      <c r="E139" s="59"/>
      <c r="F139" s="59"/>
      <c r="G139" s="59"/>
      <c r="H139" s="59"/>
      <c r="I139" s="59"/>
      <c r="J139" s="59"/>
      <c r="K139" s="59"/>
      <c r="L139" s="59"/>
      <c r="M139" s="59"/>
      <c r="N139" s="59"/>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c r="BO139" s="58"/>
      <c r="BP139" s="58"/>
      <c r="BQ139" s="58"/>
      <c r="BR139" s="58"/>
      <c r="BS139" s="58"/>
      <c r="BT139" s="58"/>
      <c r="BU139" s="58"/>
      <c r="BV139" s="58"/>
      <c r="BW139" s="58"/>
      <c r="BX139" s="58"/>
      <c r="BY139" s="58"/>
      <c r="BZ139" s="58"/>
      <c r="CA139" s="58"/>
      <c r="CB139" s="58"/>
      <c r="CC139" s="58"/>
      <c r="CD139" s="58"/>
      <c r="CE139" s="58"/>
      <c r="CF139" s="58"/>
      <c r="CG139" s="58"/>
      <c r="CH139" s="58"/>
      <c r="CI139" s="58"/>
      <c r="CJ139" s="58"/>
      <c r="CK139" s="58"/>
      <c r="CL139" s="58"/>
      <c r="CM139" s="58"/>
      <c r="CN139" s="58"/>
      <c r="CO139" s="58"/>
      <c r="CP139" s="58"/>
      <c r="CQ139" s="58"/>
      <c r="CR139" s="58"/>
      <c r="CS139" s="58"/>
      <c r="CT139" s="58"/>
      <c r="CU139" s="58"/>
      <c r="CV139" s="58"/>
      <c r="CW139" s="58"/>
      <c r="CX139" s="58"/>
      <c r="CY139" s="58"/>
      <c r="CZ139" s="58"/>
      <c r="DA139" s="58"/>
      <c r="DB139" s="58"/>
      <c r="DC139" s="58"/>
      <c r="DD139" s="58"/>
      <c r="DE139" s="58"/>
      <c r="DF139" s="58"/>
      <c r="DG139" s="58"/>
      <c r="DH139" s="58"/>
      <c r="DI139" s="58"/>
      <c r="DJ139" s="58"/>
      <c r="DK139" s="58"/>
      <c r="DL139" s="58"/>
      <c r="DM139" s="58"/>
      <c r="DN139" s="58"/>
      <c r="DO139" s="58"/>
      <c r="DP139" s="58"/>
      <c r="DQ139" s="58"/>
      <c r="DR139" s="58"/>
      <c r="DS139" s="58"/>
      <c r="DT139" s="58"/>
      <c r="DU139" s="58"/>
      <c r="DV139" s="58"/>
      <c r="DW139" s="58"/>
      <c r="DX139" s="58"/>
      <c r="DY139" s="58"/>
      <c r="DZ139" s="58"/>
      <c r="EA139" s="58"/>
      <c r="EB139" s="58"/>
      <c r="EC139" s="58"/>
      <c r="ED139" s="58"/>
      <c r="EE139" s="58"/>
      <c r="EF139" s="58"/>
      <c r="EG139" s="58"/>
      <c r="EH139" s="58"/>
      <c r="EI139" s="58"/>
      <c r="EJ139" s="58"/>
      <c r="EK139" s="58"/>
      <c r="EL139" s="58"/>
      <c r="EM139" s="58"/>
      <c r="EN139" s="58"/>
      <c r="EO139" s="58"/>
      <c r="EP139" s="58"/>
      <c r="EQ139" s="58"/>
      <c r="ER139" s="58"/>
      <c r="ES139" s="58"/>
      <c r="ET139" s="58"/>
      <c r="EU139" s="58"/>
      <c r="EV139" s="58"/>
      <c r="EW139" s="58"/>
      <c r="EX139" s="58"/>
      <c r="EY139" s="58"/>
      <c r="EZ139" s="58"/>
      <c r="FA139" s="58"/>
      <c r="FB139" s="58"/>
      <c r="FC139" s="58"/>
      <c r="FD139" s="58"/>
      <c r="FE139" s="58"/>
      <c r="FF139" s="58"/>
      <c r="FG139" s="58"/>
      <c r="FH139" s="58"/>
      <c r="FI139" s="58"/>
      <c r="FJ139" s="58"/>
      <c r="FK139" s="58"/>
      <c r="FL139" s="58"/>
      <c r="FM139" s="58"/>
      <c r="FN139" s="58"/>
      <c r="FO139" s="58"/>
      <c r="FP139" s="58"/>
      <c r="FQ139" s="58"/>
      <c r="FR139" s="58"/>
      <c r="FS139" s="58"/>
      <c r="FT139" s="58"/>
      <c r="FU139" s="58"/>
      <c r="FV139" s="58"/>
      <c r="FW139" s="58"/>
      <c r="FX139" s="58"/>
      <c r="FY139" s="58"/>
      <c r="FZ139" s="58"/>
      <c r="GA139" s="58"/>
      <c r="GB139" s="58"/>
      <c r="GC139" s="58"/>
      <c r="GD139" s="58"/>
      <c r="GE139" s="58"/>
      <c r="GF139" s="58"/>
      <c r="GG139" s="58"/>
      <c r="GH139" s="58"/>
      <c r="GI139" s="58"/>
      <c r="GJ139" s="58"/>
      <c r="GK139" s="58"/>
      <c r="GL139" s="58"/>
      <c r="GM139" s="58"/>
      <c r="GN139" s="58"/>
      <c r="GO139" s="58"/>
      <c r="GP139" s="58"/>
      <c r="GQ139" s="58"/>
      <c r="GR139" s="58"/>
    </row>
    <row r="140" spans="2:200" x14ac:dyDescent="0.25">
      <c r="B140" s="21"/>
      <c r="C140" s="21"/>
      <c r="D140" s="59"/>
      <c r="E140" s="59"/>
      <c r="F140" s="59"/>
      <c r="G140" s="59"/>
      <c r="H140" s="59"/>
      <c r="I140" s="59"/>
      <c r="J140" s="59"/>
      <c r="K140" s="59"/>
      <c r="L140" s="59"/>
      <c r="M140" s="59"/>
      <c r="N140" s="59"/>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c r="BO140" s="58"/>
      <c r="BP140" s="58"/>
      <c r="BQ140" s="58"/>
      <c r="BR140" s="58"/>
      <c r="BS140" s="58"/>
      <c r="BT140" s="58"/>
      <c r="BU140" s="58"/>
      <c r="BV140" s="58"/>
      <c r="BW140" s="58"/>
      <c r="BX140" s="58"/>
      <c r="BY140" s="58"/>
      <c r="BZ140" s="58"/>
      <c r="CA140" s="58"/>
      <c r="CB140" s="58"/>
      <c r="CC140" s="58"/>
      <c r="CD140" s="58"/>
      <c r="CE140" s="58"/>
      <c r="CF140" s="58"/>
      <c r="CG140" s="58"/>
      <c r="CH140" s="58"/>
      <c r="CI140" s="58"/>
      <c r="CJ140" s="58"/>
      <c r="CK140" s="58"/>
      <c r="CL140" s="58"/>
      <c r="CM140" s="58"/>
      <c r="CN140" s="58"/>
      <c r="CO140" s="58"/>
      <c r="CP140" s="58"/>
      <c r="CQ140" s="58"/>
      <c r="CR140" s="58"/>
      <c r="CS140" s="58"/>
      <c r="CT140" s="58"/>
      <c r="CU140" s="58"/>
      <c r="CV140" s="58"/>
      <c r="CW140" s="58"/>
      <c r="CX140" s="58"/>
      <c r="CY140" s="58"/>
      <c r="CZ140" s="58"/>
      <c r="DA140" s="58"/>
      <c r="DB140" s="58"/>
      <c r="DC140" s="58"/>
      <c r="DD140" s="58"/>
      <c r="DE140" s="58"/>
      <c r="DF140" s="58"/>
      <c r="DG140" s="58"/>
      <c r="DH140" s="58"/>
      <c r="DI140" s="58"/>
      <c r="DJ140" s="58"/>
      <c r="DK140" s="58"/>
      <c r="DL140" s="58"/>
      <c r="DM140" s="58"/>
      <c r="DN140" s="58"/>
      <c r="DO140" s="58"/>
      <c r="DP140" s="58"/>
      <c r="DQ140" s="58"/>
      <c r="DR140" s="58"/>
      <c r="DS140" s="58"/>
      <c r="DT140" s="58"/>
      <c r="DU140" s="58"/>
      <c r="DV140" s="58"/>
      <c r="DW140" s="58"/>
      <c r="DX140" s="58"/>
      <c r="DY140" s="58"/>
      <c r="DZ140" s="58"/>
      <c r="EA140" s="58"/>
      <c r="EB140" s="58"/>
      <c r="EC140" s="58"/>
      <c r="ED140" s="58"/>
      <c r="EE140" s="58"/>
      <c r="EF140" s="58"/>
      <c r="EG140" s="58"/>
      <c r="EH140" s="58"/>
      <c r="EI140" s="58"/>
      <c r="EJ140" s="58"/>
      <c r="EK140" s="58"/>
      <c r="EL140" s="58"/>
      <c r="EM140" s="58"/>
      <c r="EN140" s="58"/>
      <c r="EO140" s="58"/>
      <c r="EP140" s="58"/>
      <c r="EQ140" s="58"/>
      <c r="ER140" s="58"/>
      <c r="ES140" s="58"/>
      <c r="ET140" s="58"/>
      <c r="EU140" s="58"/>
      <c r="EV140" s="58"/>
      <c r="EW140" s="58"/>
      <c r="EX140" s="58"/>
      <c r="EY140" s="58"/>
      <c r="EZ140" s="58"/>
      <c r="FA140" s="58"/>
      <c r="FB140" s="58"/>
      <c r="FC140" s="58"/>
      <c r="FD140" s="58"/>
      <c r="FE140" s="58"/>
      <c r="FF140" s="58"/>
      <c r="FG140" s="58"/>
      <c r="FH140" s="58"/>
      <c r="FI140" s="58"/>
      <c r="FJ140" s="58"/>
      <c r="FK140" s="58"/>
      <c r="FL140" s="58"/>
      <c r="FM140" s="58"/>
      <c r="FN140" s="58"/>
      <c r="FO140" s="58"/>
      <c r="FP140" s="58"/>
      <c r="FQ140" s="58"/>
      <c r="FR140" s="58"/>
      <c r="FS140" s="58"/>
      <c r="FT140" s="58"/>
      <c r="FU140" s="58"/>
      <c r="FV140" s="58"/>
      <c r="FW140" s="58"/>
      <c r="FX140" s="58"/>
      <c r="FY140" s="58"/>
      <c r="FZ140" s="58"/>
      <c r="GA140" s="58"/>
      <c r="GB140" s="58"/>
      <c r="GC140" s="58"/>
      <c r="GD140" s="58"/>
      <c r="GE140" s="58"/>
      <c r="GF140" s="58"/>
      <c r="GG140" s="58"/>
      <c r="GH140" s="58"/>
      <c r="GI140" s="58"/>
      <c r="GJ140" s="58"/>
      <c r="GK140" s="58"/>
      <c r="GL140" s="58"/>
      <c r="GM140" s="58"/>
      <c r="GN140" s="58"/>
      <c r="GO140" s="58"/>
      <c r="GP140" s="58"/>
      <c r="GQ140" s="58"/>
      <c r="GR140" s="58"/>
    </row>
    <row r="141" spans="2:200" x14ac:dyDescent="0.25">
      <c r="B141" s="21"/>
      <c r="C141" s="21"/>
      <c r="D141" s="59"/>
      <c r="E141" s="59"/>
      <c r="F141" s="59"/>
      <c r="G141" s="59"/>
      <c r="H141" s="59"/>
      <c r="I141" s="59"/>
      <c r="J141" s="59"/>
      <c r="K141" s="59"/>
      <c r="L141" s="59"/>
      <c r="M141" s="59"/>
      <c r="N141" s="59"/>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c r="BO141" s="58"/>
      <c r="BP141" s="58"/>
      <c r="BQ141" s="58"/>
      <c r="BR141" s="58"/>
      <c r="BS141" s="58"/>
      <c r="BT141" s="58"/>
      <c r="BU141" s="58"/>
      <c r="BV141" s="58"/>
      <c r="BW141" s="58"/>
      <c r="BX141" s="58"/>
      <c r="BY141" s="58"/>
      <c r="BZ141" s="58"/>
      <c r="CA141" s="58"/>
      <c r="CB141" s="58"/>
      <c r="CC141" s="58"/>
      <c r="CD141" s="58"/>
      <c r="CE141" s="58"/>
      <c r="CF141" s="58"/>
      <c r="CG141" s="58"/>
      <c r="CH141" s="58"/>
      <c r="CI141" s="58"/>
      <c r="CJ141" s="58"/>
      <c r="CK141" s="58"/>
      <c r="CL141" s="58"/>
      <c r="CM141" s="58"/>
      <c r="CN141" s="58"/>
      <c r="CO141" s="58"/>
      <c r="CP141" s="58"/>
      <c r="CQ141" s="58"/>
      <c r="CR141" s="58"/>
      <c r="CS141" s="58"/>
      <c r="CT141" s="58"/>
      <c r="CU141" s="58"/>
      <c r="CV141" s="58"/>
      <c r="CW141" s="58"/>
      <c r="CX141" s="58"/>
      <c r="CY141" s="58"/>
      <c r="CZ141" s="58"/>
      <c r="DA141" s="58"/>
      <c r="DB141" s="58"/>
      <c r="DC141" s="58"/>
      <c r="DD141" s="58"/>
      <c r="DE141" s="58"/>
      <c r="DF141" s="58"/>
      <c r="DG141" s="58"/>
      <c r="DH141" s="58"/>
      <c r="DI141" s="58"/>
      <c r="DJ141" s="58"/>
      <c r="DK141" s="58"/>
      <c r="DL141" s="58"/>
      <c r="DM141" s="58"/>
      <c r="DN141" s="58"/>
      <c r="DO141" s="58"/>
      <c r="DP141" s="58"/>
      <c r="DQ141" s="58"/>
      <c r="DR141" s="58"/>
      <c r="DS141" s="58"/>
      <c r="DT141" s="58"/>
      <c r="DU141" s="58"/>
      <c r="DV141" s="58"/>
      <c r="DW141" s="58"/>
      <c r="DX141" s="58"/>
      <c r="DY141" s="58"/>
      <c r="DZ141" s="58"/>
      <c r="EA141" s="58"/>
      <c r="EB141" s="58"/>
      <c r="EC141" s="58"/>
      <c r="ED141" s="58"/>
      <c r="EE141" s="58"/>
      <c r="EF141" s="58"/>
      <c r="EG141" s="58"/>
      <c r="EH141" s="58"/>
      <c r="EI141" s="58"/>
      <c r="EJ141" s="58"/>
      <c r="EK141" s="58"/>
      <c r="EL141" s="58"/>
      <c r="EM141" s="58"/>
      <c r="EN141" s="58"/>
      <c r="EO141" s="58"/>
      <c r="EP141" s="58"/>
      <c r="EQ141" s="58"/>
      <c r="ER141" s="58"/>
      <c r="ES141" s="58"/>
      <c r="ET141" s="58"/>
      <c r="EU141" s="58"/>
      <c r="EV141" s="58"/>
      <c r="EW141" s="58"/>
      <c r="EX141" s="58"/>
      <c r="EY141" s="58"/>
      <c r="EZ141" s="58"/>
      <c r="FA141" s="58"/>
      <c r="FB141" s="58"/>
      <c r="FC141" s="58"/>
      <c r="FD141" s="58"/>
      <c r="FE141" s="58"/>
      <c r="FF141" s="58"/>
      <c r="FG141" s="58"/>
      <c r="FH141" s="58"/>
      <c r="FI141" s="58"/>
      <c r="FJ141" s="58"/>
      <c r="FK141" s="58"/>
      <c r="FL141" s="58"/>
      <c r="FM141" s="58"/>
      <c r="FN141" s="58"/>
      <c r="FO141" s="58"/>
      <c r="FP141" s="58"/>
      <c r="FQ141" s="58"/>
      <c r="FR141" s="58"/>
      <c r="FS141" s="58"/>
      <c r="FT141" s="58"/>
      <c r="FU141" s="58"/>
      <c r="FV141" s="58"/>
      <c r="FW141" s="58"/>
      <c r="FX141" s="58"/>
      <c r="FY141" s="58"/>
      <c r="FZ141" s="58"/>
      <c r="GA141" s="58"/>
      <c r="GB141" s="58"/>
      <c r="GC141" s="58"/>
      <c r="GD141" s="58"/>
      <c r="GE141" s="58"/>
      <c r="GF141" s="58"/>
      <c r="GG141" s="58"/>
      <c r="GH141" s="58"/>
      <c r="GI141" s="58"/>
      <c r="GJ141" s="58"/>
      <c r="GK141" s="58"/>
      <c r="GL141" s="58"/>
      <c r="GM141" s="58"/>
      <c r="GN141" s="58"/>
      <c r="GO141" s="58"/>
      <c r="GP141" s="58"/>
      <c r="GQ141" s="58"/>
      <c r="GR141" s="58"/>
    </row>
    <row r="142" spans="2:200" x14ac:dyDescent="0.25">
      <c r="B142" s="21"/>
      <c r="C142" s="21"/>
      <c r="D142" s="59"/>
      <c r="E142" s="59"/>
      <c r="F142" s="59"/>
      <c r="G142" s="59"/>
      <c r="H142" s="59"/>
      <c r="I142" s="59"/>
      <c r="J142" s="59"/>
      <c r="K142" s="59"/>
      <c r="L142" s="59"/>
      <c r="M142" s="59"/>
      <c r="N142" s="59"/>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c r="AP142" s="58"/>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c r="BO142" s="58"/>
      <c r="BP142" s="58"/>
      <c r="BQ142" s="58"/>
      <c r="BR142" s="58"/>
      <c r="BS142" s="58"/>
      <c r="BT142" s="58"/>
      <c r="BU142" s="58"/>
      <c r="BV142" s="58"/>
      <c r="BW142" s="58"/>
      <c r="BX142" s="58"/>
      <c r="BY142" s="58"/>
      <c r="BZ142" s="58"/>
      <c r="CA142" s="58"/>
      <c r="CB142" s="58"/>
      <c r="CC142" s="58"/>
      <c r="CD142" s="58"/>
      <c r="CE142" s="58"/>
      <c r="CF142" s="58"/>
      <c r="CG142" s="58"/>
      <c r="CH142" s="58"/>
      <c r="CI142" s="58"/>
      <c r="CJ142" s="58"/>
      <c r="CK142" s="58"/>
      <c r="CL142" s="58"/>
      <c r="CM142" s="58"/>
      <c r="CN142" s="58"/>
      <c r="CO142" s="58"/>
      <c r="CP142" s="58"/>
      <c r="CQ142" s="58"/>
      <c r="CR142" s="58"/>
      <c r="CS142" s="58"/>
      <c r="CT142" s="58"/>
      <c r="CU142" s="58"/>
      <c r="CV142" s="58"/>
      <c r="CW142" s="58"/>
      <c r="CX142" s="58"/>
      <c r="CY142" s="58"/>
      <c r="CZ142" s="58"/>
      <c r="DA142" s="58"/>
      <c r="DB142" s="58"/>
      <c r="DC142" s="58"/>
      <c r="DD142" s="58"/>
      <c r="DE142" s="58"/>
      <c r="DF142" s="58"/>
      <c r="DG142" s="58"/>
      <c r="DH142" s="58"/>
      <c r="DI142" s="58"/>
      <c r="DJ142" s="58"/>
      <c r="DK142" s="58"/>
      <c r="DL142" s="58"/>
      <c r="DM142" s="58"/>
      <c r="DN142" s="58"/>
      <c r="DO142" s="58"/>
      <c r="DP142" s="58"/>
      <c r="DQ142" s="58"/>
      <c r="DR142" s="58"/>
      <c r="DS142" s="58"/>
      <c r="DT142" s="58"/>
      <c r="DU142" s="58"/>
      <c r="DV142" s="58"/>
      <c r="DW142" s="58"/>
      <c r="DX142" s="58"/>
      <c r="DY142" s="58"/>
      <c r="DZ142" s="58"/>
      <c r="EA142" s="58"/>
      <c r="EB142" s="58"/>
      <c r="EC142" s="58"/>
      <c r="ED142" s="58"/>
      <c r="EE142" s="58"/>
      <c r="EF142" s="58"/>
      <c r="EG142" s="58"/>
      <c r="EH142" s="58"/>
      <c r="EI142" s="58"/>
      <c r="EJ142" s="58"/>
      <c r="EK142" s="58"/>
      <c r="EL142" s="58"/>
      <c r="EM142" s="58"/>
      <c r="EN142" s="58"/>
      <c r="EO142" s="58"/>
      <c r="EP142" s="58"/>
      <c r="EQ142" s="58"/>
      <c r="ER142" s="58"/>
      <c r="ES142" s="58"/>
      <c r="ET142" s="58"/>
      <c r="EU142" s="58"/>
      <c r="EV142" s="58"/>
      <c r="EW142" s="58"/>
      <c r="EX142" s="58"/>
      <c r="EY142" s="58"/>
      <c r="EZ142" s="58"/>
      <c r="FA142" s="58"/>
      <c r="FB142" s="58"/>
      <c r="FC142" s="58"/>
      <c r="FD142" s="58"/>
      <c r="FE142" s="58"/>
      <c r="FF142" s="58"/>
      <c r="FG142" s="58"/>
      <c r="FH142" s="58"/>
      <c r="FI142" s="58"/>
      <c r="FJ142" s="58"/>
      <c r="FK142" s="58"/>
      <c r="FL142" s="58"/>
      <c r="FM142" s="58"/>
      <c r="FN142" s="58"/>
      <c r="FO142" s="58"/>
      <c r="FP142" s="58"/>
      <c r="FQ142" s="58"/>
      <c r="FR142" s="58"/>
      <c r="FS142" s="58"/>
      <c r="FT142" s="58"/>
      <c r="FU142" s="58"/>
      <c r="FV142" s="58"/>
      <c r="FW142" s="58"/>
      <c r="FX142" s="58"/>
      <c r="FY142" s="58"/>
      <c r="FZ142" s="58"/>
      <c r="GA142" s="58"/>
      <c r="GB142" s="58"/>
      <c r="GC142" s="58"/>
      <c r="GD142" s="58"/>
      <c r="GE142" s="58"/>
      <c r="GF142" s="58"/>
      <c r="GG142" s="58"/>
      <c r="GH142" s="58"/>
      <c r="GI142" s="58"/>
      <c r="GJ142" s="58"/>
      <c r="GK142" s="58"/>
      <c r="GL142" s="58"/>
      <c r="GM142" s="58"/>
      <c r="GN142" s="58"/>
      <c r="GO142" s="58"/>
      <c r="GP142" s="58"/>
      <c r="GQ142" s="58"/>
      <c r="GR142" s="58"/>
    </row>
    <row r="143" spans="2:200" x14ac:dyDescent="0.25">
      <c r="B143" s="21"/>
      <c r="C143" s="21"/>
      <c r="D143" s="59"/>
      <c r="E143" s="59"/>
      <c r="F143" s="59"/>
      <c r="G143" s="59"/>
      <c r="H143" s="59"/>
      <c r="I143" s="59"/>
      <c r="J143" s="59"/>
      <c r="K143" s="59"/>
      <c r="L143" s="59"/>
      <c r="M143" s="59"/>
      <c r="N143" s="59"/>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c r="BO143" s="58"/>
      <c r="BP143" s="58"/>
      <c r="BQ143" s="58"/>
      <c r="BR143" s="58"/>
      <c r="BS143" s="58"/>
      <c r="BT143" s="58"/>
      <c r="BU143" s="58"/>
      <c r="BV143" s="58"/>
      <c r="BW143" s="58"/>
      <c r="BX143" s="58"/>
      <c r="BY143" s="58"/>
      <c r="BZ143" s="58"/>
      <c r="CA143" s="58"/>
      <c r="CB143" s="58"/>
      <c r="CC143" s="58"/>
      <c r="CD143" s="58"/>
      <c r="CE143" s="58"/>
      <c r="CF143" s="58"/>
      <c r="CG143" s="58"/>
      <c r="CH143" s="58"/>
      <c r="CI143" s="58"/>
      <c r="CJ143" s="58"/>
      <c r="CK143" s="58"/>
      <c r="CL143" s="58"/>
      <c r="CM143" s="58"/>
      <c r="CN143" s="58"/>
      <c r="CO143" s="58"/>
      <c r="CP143" s="58"/>
      <c r="CQ143" s="58"/>
      <c r="CR143" s="58"/>
      <c r="CS143" s="58"/>
      <c r="CT143" s="58"/>
      <c r="CU143" s="58"/>
      <c r="CV143" s="58"/>
      <c r="CW143" s="58"/>
      <c r="CX143" s="58"/>
      <c r="CY143" s="58"/>
      <c r="CZ143" s="58"/>
      <c r="DA143" s="58"/>
      <c r="DB143" s="58"/>
      <c r="DC143" s="58"/>
      <c r="DD143" s="58"/>
      <c r="DE143" s="58"/>
      <c r="DF143" s="58"/>
      <c r="DG143" s="58"/>
      <c r="DH143" s="58"/>
      <c r="DI143" s="58"/>
      <c r="DJ143" s="58"/>
      <c r="DK143" s="58"/>
      <c r="DL143" s="58"/>
      <c r="DM143" s="58"/>
      <c r="DN143" s="58"/>
      <c r="DO143" s="58"/>
      <c r="DP143" s="58"/>
      <c r="DQ143" s="58"/>
      <c r="DR143" s="58"/>
      <c r="DS143" s="58"/>
      <c r="DT143" s="58"/>
      <c r="DU143" s="58"/>
      <c r="DV143" s="58"/>
      <c r="DW143" s="58"/>
      <c r="DX143" s="58"/>
      <c r="DY143" s="58"/>
      <c r="DZ143" s="58"/>
      <c r="EA143" s="58"/>
      <c r="EB143" s="58"/>
      <c r="EC143" s="58"/>
      <c r="ED143" s="58"/>
      <c r="EE143" s="58"/>
      <c r="EF143" s="58"/>
      <c r="EG143" s="58"/>
      <c r="EH143" s="58"/>
      <c r="EI143" s="58"/>
      <c r="EJ143" s="58"/>
      <c r="EK143" s="58"/>
      <c r="EL143" s="58"/>
      <c r="EM143" s="58"/>
      <c r="EN143" s="58"/>
      <c r="EO143" s="58"/>
      <c r="EP143" s="58"/>
      <c r="EQ143" s="58"/>
      <c r="ER143" s="58"/>
      <c r="ES143" s="58"/>
      <c r="ET143" s="58"/>
      <c r="EU143" s="58"/>
      <c r="EV143" s="58"/>
      <c r="EW143" s="58"/>
      <c r="EX143" s="58"/>
      <c r="EY143" s="58"/>
      <c r="EZ143" s="58"/>
      <c r="FA143" s="58"/>
      <c r="FB143" s="58"/>
      <c r="FC143" s="58"/>
      <c r="FD143" s="58"/>
      <c r="FE143" s="58"/>
      <c r="FF143" s="58"/>
      <c r="FG143" s="58"/>
      <c r="FH143" s="58"/>
      <c r="FI143" s="58"/>
      <c r="FJ143" s="58"/>
      <c r="FK143" s="58"/>
      <c r="FL143" s="58"/>
      <c r="FM143" s="58"/>
      <c r="FN143" s="58"/>
      <c r="FO143" s="58"/>
      <c r="FP143" s="58"/>
      <c r="FQ143" s="58"/>
      <c r="FR143" s="58"/>
      <c r="FS143" s="58"/>
      <c r="FT143" s="58"/>
      <c r="FU143" s="58"/>
      <c r="FV143" s="58"/>
      <c r="FW143" s="58"/>
      <c r="FX143" s="58"/>
      <c r="FY143" s="58"/>
      <c r="FZ143" s="58"/>
      <c r="GA143" s="58"/>
      <c r="GB143" s="58"/>
      <c r="GC143" s="58"/>
      <c r="GD143" s="58"/>
      <c r="GE143" s="58"/>
      <c r="GF143" s="58"/>
      <c r="GG143" s="58"/>
      <c r="GH143" s="58"/>
      <c r="GI143" s="58"/>
      <c r="GJ143" s="58"/>
      <c r="GK143" s="58"/>
      <c r="GL143" s="58"/>
      <c r="GM143" s="58"/>
      <c r="GN143" s="58"/>
      <c r="GO143" s="58"/>
      <c r="GP143" s="58"/>
      <c r="GQ143" s="58"/>
      <c r="GR143" s="58"/>
    </row>
    <row r="144" spans="2:200" x14ac:dyDescent="0.25">
      <c r="B144" s="21"/>
      <c r="C144" s="21"/>
      <c r="D144" s="59"/>
      <c r="E144" s="59"/>
      <c r="F144" s="59"/>
      <c r="G144" s="59"/>
      <c r="H144" s="59"/>
      <c r="I144" s="59"/>
      <c r="J144" s="59"/>
      <c r="K144" s="59"/>
      <c r="L144" s="59"/>
      <c r="M144" s="59"/>
      <c r="N144" s="59"/>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c r="BO144" s="58"/>
      <c r="BP144" s="58"/>
      <c r="BQ144" s="58"/>
      <c r="BR144" s="58"/>
      <c r="BS144" s="58"/>
      <c r="BT144" s="58"/>
      <c r="BU144" s="58"/>
      <c r="BV144" s="58"/>
      <c r="BW144" s="58"/>
      <c r="BX144" s="58"/>
      <c r="BY144" s="58"/>
      <c r="BZ144" s="58"/>
      <c r="CA144" s="58"/>
      <c r="CB144" s="58"/>
      <c r="CC144" s="58"/>
      <c r="CD144" s="58"/>
      <c r="CE144" s="58"/>
      <c r="CF144" s="58"/>
      <c r="CG144" s="58"/>
      <c r="CH144" s="58"/>
      <c r="CI144" s="58"/>
      <c r="CJ144" s="58"/>
      <c r="CK144" s="58"/>
      <c r="CL144" s="58"/>
      <c r="CM144" s="58"/>
      <c r="CN144" s="58"/>
      <c r="CO144" s="58"/>
      <c r="CP144" s="58"/>
      <c r="CQ144" s="58"/>
      <c r="CR144" s="58"/>
      <c r="CS144" s="58"/>
      <c r="CT144" s="58"/>
      <c r="CU144" s="58"/>
      <c r="CV144" s="58"/>
      <c r="CW144" s="58"/>
      <c r="CX144" s="58"/>
      <c r="CY144" s="58"/>
      <c r="CZ144" s="58"/>
      <c r="DA144" s="58"/>
      <c r="DB144" s="58"/>
      <c r="DC144" s="58"/>
      <c r="DD144" s="58"/>
      <c r="DE144" s="58"/>
      <c r="DF144" s="58"/>
      <c r="DG144" s="58"/>
      <c r="DH144" s="58"/>
      <c r="DI144" s="58"/>
      <c r="DJ144" s="58"/>
      <c r="DK144" s="58"/>
      <c r="DL144" s="58"/>
      <c r="DM144" s="58"/>
      <c r="DN144" s="58"/>
      <c r="DO144" s="58"/>
      <c r="DP144" s="58"/>
      <c r="DQ144" s="58"/>
      <c r="DR144" s="58"/>
      <c r="DS144" s="58"/>
      <c r="DT144" s="58"/>
      <c r="DU144" s="58"/>
      <c r="DV144" s="58"/>
      <c r="DW144" s="58"/>
      <c r="DX144" s="58"/>
      <c r="DY144" s="58"/>
      <c r="DZ144" s="58"/>
      <c r="EA144" s="58"/>
      <c r="EB144" s="58"/>
      <c r="EC144" s="58"/>
      <c r="ED144" s="58"/>
      <c r="EE144" s="58"/>
      <c r="EF144" s="58"/>
      <c r="EG144" s="58"/>
      <c r="EH144" s="58"/>
      <c r="EI144" s="58"/>
      <c r="EJ144" s="58"/>
      <c r="EK144" s="58"/>
      <c r="EL144" s="58"/>
      <c r="EM144" s="58"/>
      <c r="EN144" s="58"/>
      <c r="EO144" s="58"/>
      <c r="EP144" s="58"/>
      <c r="EQ144" s="58"/>
      <c r="ER144" s="58"/>
      <c r="ES144" s="58"/>
      <c r="ET144" s="58"/>
      <c r="EU144" s="58"/>
      <c r="EV144" s="58"/>
      <c r="EW144" s="58"/>
      <c r="EX144" s="58"/>
      <c r="EY144" s="58"/>
      <c r="EZ144" s="58"/>
      <c r="FA144" s="58"/>
      <c r="FB144" s="58"/>
      <c r="FC144" s="58"/>
      <c r="FD144" s="58"/>
      <c r="FE144" s="58"/>
      <c r="FF144" s="58"/>
      <c r="FG144" s="58"/>
      <c r="FH144" s="58"/>
      <c r="FI144" s="58"/>
      <c r="FJ144" s="58"/>
      <c r="FK144" s="58"/>
      <c r="FL144" s="58"/>
      <c r="FM144" s="58"/>
      <c r="FN144" s="58"/>
      <c r="FO144" s="58"/>
      <c r="FP144" s="58"/>
      <c r="FQ144" s="58"/>
      <c r="FR144" s="58"/>
      <c r="FS144" s="58"/>
      <c r="FT144" s="58"/>
      <c r="FU144" s="58"/>
      <c r="FV144" s="58"/>
      <c r="FW144" s="58"/>
      <c r="FX144" s="58"/>
      <c r="FY144" s="58"/>
      <c r="FZ144" s="58"/>
      <c r="GA144" s="58"/>
      <c r="GB144" s="58"/>
      <c r="GC144" s="58"/>
      <c r="GD144" s="58"/>
      <c r="GE144" s="58"/>
      <c r="GF144" s="58"/>
      <c r="GG144" s="58"/>
      <c r="GH144" s="58"/>
      <c r="GI144" s="58"/>
      <c r="GJ144" s="58"/>
      <c r="GK144" s="58"/>
      <c r="GL144" s="58"/>
      <c r="GM144" s="58"/>
      <c r="GN144" s="58"/>
      <c r="GO144" s="58"/>
      <c r="GP144" s="58"/>
      <c r="GQ144" s="58"/>
      <c r="GR144" s="58"/>
    </row>
    <row r="145" spans="2:200" x14ac:dyDescent="0.25">
      <c r="B145" s="21"/>
      <c r="C145" s="21"/>
      <c r="D145" s="59"/>
      <c r="E145" s="59"/>
      <c r="F145" s="59"/>
      <c r="G145" s="59"/>
      <c r="H145" s="59"/>
      <c r="I145" s="59"/>
      <c r="J145" s="59"/>
      <c r="K145" s="59"/>
      <c r="L145" s="59"/>
      <c r="M145" s="59"/>
      <c r="N145" s="59"/>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c r="BO145" s="58"/>
      <c r="BP145" s="58"/>
      <c r="BQ145" s="58"/>
      <c r="BR145" s="58"/>
      <c r="BS145" s="58"/>
      <c r="BT145" s="58"/>
      <c r="BU145" s="58"/>
      <c r="BV145" s="58"/>
      <c r="BW145" s="58"/>
      <c r="BX145" s="58"/>
      <c r="BY145" s="58"/>
      <c r="BZ145" s="58"/>
      <c r="CA145" s="58"/>
      <c r="CB145" s="58"/>
      <c r="CC145" s="58"/>
      <c r="CD145" s="58"/>
      <c r="CE145" s="58"/>
      <c r="CF145" s="58"/>
      <c r="CG145" s="58"/>
      <c r="CH145" s="58"/>
      <c r="CI145" s="58"/>
      <c r="CJ145" s="58"/>
      <c r="CK145" s="58"/>
      <c r="CL145" s="58"/>
      <c r="CM145" s="58"/>
      <c r="CN145" s="58"/>
      <c r="CO145" s="58"/>
      <c r="CP145" s="58"/>
      <c r="CQ145" s="58"/>
      <c r="CR145" s="58"/>
      <c r="CS145" s="58"/>
      <c r="CT145" s="58"/>
      <c r="CU145" s="58"/>
      <c r="CV145" s="58"/>
      <c r="CW145" s="58"/>
      <c r="CX145" s="58"/>
      <c r="CY145" s="58"/>
      <c r="CZ145" s="58"/>
      <c r="DA145" s="58"/>
      <c r="DB145" s="58"/>
      <c r="DC145" s="58"/>
      <c r="DD145" s="58"/>
      <c r="DE145" s="58"/>
      <c r="DF145" s="58"/>
      <c r="DG145" s="58"/>
      <c r="DH145" s="58"/>
      <c r="DI145" s="58"/>
      <c r="DJ145" s="58"/>
      <c r="DK145" s="58"/>
      <c r="DL145" s="58"/>
      <c r="DM145" s="58"/>
      <c r="DN145" s="58"/>
      <c r="DO145" s="58"/>
      <c r="DP145" s="58"/>
      <c r="DQ145" s="58"/>
      <c r="DR145" s="58"/>
      <c r="DS145" s="58"/>
      <c r="DT145" s="58"/>
      <c r="DU145" s="58"/>
      <c r="DV145" s="58"/>
      <c r="DW145" s="58"/>
      <c r="DX145" s="58"/>
      <c r="DY145" s="58"/>
      <c r="DZ145" s="58"/>
      <c r="EA145" s="58"/>
      <c r="EB145" s="58"/>
      <c r="EC145" s="58"/>
      <c r="ED145" s="58"/>
      <c r="EE145" s="58"/>
      <c r="EF145" s="58"/>
      <c r="EG145" s="58"/>
      <c r="EH145" s="58"/>
      <c r="EI145" s="58"/>
      <c r="EJ145" s="58"/>
      <c r="EK145" s="58"/>
      <c r="EL145" s="58"/>
      <c r="EM145" s="58"/>
      <c r="EN145" s="58"/>
      <c r="EO145" s="58"/>
      <c r="EP145" s="58"/>
      <c r="EQ145" s="58"/>
      <c r="ER145" s="58"/>
      <c r="ES145" s="58"/>
      <c r="ET145" s="58"/>
      <c r="EU145" s="58"/>
      <c r="EV145" s="58"/>
      <c r="EW145" s="58"/>
      <c r="EX145" s="58"/>
      <c r="EY145" s="58"/>
      <c r="EZ145" s="58"/>
      <c r="FA145" s="58"/>
      <c r="FB145" s="58"/>
      <c r="FC145" s="58"/>
      <c r="FD145" s="58"/>
      <c r="FE145" s="58"/>
      <c r="FF145" s="58"/>
      <c r="FG145" s="58"/>
      <c r="FH145" s="58"/>
      <c r="FI145" s="58"/>
      <c r="FJ145" s="58"/>
      <c r="FK145" s="58"/>
      <c r="FL145" s="58"/>
      <c r="FM145" s="58"/>
      <c r="FN145" s="58"/>
      <c r="FO145" s="58"/>
      <c r="FP145" s="58"/>
      <c r="FQ145" s="58"/>
      <c r="FR145" s="58"/>
      <c r="FS145" s="58"/>
      <c r="FT145" s="58"/>
      <c r="FU145" s="58"/>
      <c r="FV145" s="58"/>
      <c r="FW145" s="58"/>
      <c r="FX145" s="58"/>
      <c r="FY145" s="58"/>
      <c r="FZ145" s="58"/>
      <c r="GA145" s="58"/>
      <c r="GB145" s="58"/>
      <c r="GC145" s="58"/>
      <c r="GD145" s="58"/>
      <c r="GE145" s="58"/>
      <c r="GF145" s="58"/>
      <c r="GG145" s="58"/>
      <c r="GH145" s="58"/>
      <c r="GI145" s="58"/>
      <c r="GJ145" s="58"/>
      <c r="GK145" s="58"/>
      <c r="GL145" s="58"/>
      <c r="GM145" s="58"/>
      <c r="GN145" s="58"/>
      <c r="GO145" s="58"/>
      <c r="GP145" s="58"/>
      <c r="GQ145" s="58"/>
      <c r="GR145" s="58"/>
    </row>
    <row r="146" spans="2:200" x14ac:dyDescent="0.25">
      <c r="B146" s="21"/>
      <c r="C146" s="21"/>
      <c r="D146" s="59"/>
      <c r="E146" s="59"/>
      <c r="F146" s="59"/>
      <c r="G146" s="59"/>
      <c r="H146" s="59"/>
      <c r="I146" s="59"/>
      <c r="J146" s="59"/>
      <c r="K146" s="59"/>
      <c r="L146" s="59"/>
      <c r="M146" s="59"/>
      <c r="N146" s="59"/>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c r="AP146" s="58"/>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c r="BO146" s="58"/>
      <c r="BP146" s="58"/>
      <c r="BQ146" s="58"/>
      <c r="BR146" s="58"/>
      <c r="BS146" s="58"/>
      <c r="BT146" s="58"/>
      <c r="BU146" s="58"/>
      <c r="BV146" s="58"/>
      <c r="BW146" s="58"/>
      <c r="BX146" s="58"/>
      <c r="BY146" s="58"/>
      <c r="BZ146" s="58"/>
      <c r="CA146" s="58"/>
      <c r="CB146" s="58"/>
      <c r="CC146" s="58"/>
      <c r="CD146" s="58"/>
      <c r="CE146" s="58"/>
      <c r="CF146" s="58"/>
      <c r="CG146" s="58"/>
      <c r="CH146" s="58"/>
      <c r="CI146" s="58"/>
      <c r="CJ146" s="58"/>
      <c r="CK146" s="58"/>
      <c r="CL146" s="58"/>
      <c r="CM146" s="58"/>
      <c r="CN146" s="58"/>
      <c r="CO146" s="58"/>
      <c r="CP146" s="58"/>
      <c r="CQ146" s="58"/>
      <c r="CR146" s="58"/>
      <c r="CS146" s="58"/>
      <c r="CT146" s="58"/>
      <c r="CU146" s="58"/>
      <c r="CV146" s="58"/>
      <c r="CW146" s="58"/>
      <c r="CX146" s="58"/>
      <c r="CY146" s="58"/>
      <c r="CZ146" s="58"/>
      <c r="DA146" s="58"/>
      <c r="DB146" s="58"/>
      <c r="DC146" s="58"/>
      <c r="DD146" s="58"/>
      <c r="DE146" s="58"/>
      <c r="DF146" s="58"/>
      <c r="DG146" s="58"/>
      <c r="DH146" s="58"/>
      <c r="DI146" s="58"/>
      <c r="DJ146" s="58"/>
      <c r="DK146" s="58"/>
      <c r="DL146" s="58"/>
      <c r="DM146" s="58"/>
      <c r="DN146" s="58"/>
      <c r="DO146" s="58"/>
      <c r="DP146" s="58"/>
      <c r="DQ146" s="58"/>
      <c r="DR146" s="58"/>
      <c r="DS146" s="58"/>
      <c r="DT146" s="58"/>
      <c r="DU146" s="58"/>
      <c r="DV146" s="58"/>
      <c r="DW146" s="58"/>
      <c r="DX146" s="58"/>
      <c r="DY146" s="58"/>
      <c r="DZ146" s="58"/>
      <c r="EA146" s="58"/>
      <c r="EB146" s="58"/>
      <c r="EC146" s="58"/>
      <c r="ED146" s="58"/>
      <c r="EE146" s="58"/>
      <c r="EF146" s="58"/>
      <c r="EG146" s="58"/>
      <c r="EH146" s="58"/>
      <c r="EI146" s="58"/>
      <c r="EJ146" s="58"/>
      <c r="EK146" s="58"/>
      <c r="EL146" s="58"/>
      <c r="EM146" s="58"/>
      <c r="EN146" s="58"/>
      <c r="EO146" s="58"/>
      <c r="EP146" s="58"/>
      <c r="EQ146" s="58"/>
      <c r="ER146" s="58"/>
      <c r="ES146" s="58"/>
      <c r="ET146" s="58"/>
      <c r="EU146" s="58"/>
      <c r="EV146" s="58"/>
      <c r="EW146" s="58"/>
      <c r="EX146" s="58"/>
      <c r="EY146" s="58"/>
      <c r="EZ146" s="58"/>
      <c r="FA146" s="58"/>
      <c r="FB146" s="58"/>
      <c r="FC146" s="58"/>
      <c r="FD146" s="58"/>
      <c r="FE146" s="58"/>
      <c r="FF146" s="58"/>
      <c r="FG146" s="58"/>
      <c r="FH146" s="58"/>
      <c r="FI146" s="58"/>
      <c r="FJ146" s="58"/>
      <c r="FK146" s="58"/>
      <c r="FL146" s="58"/>
      <c r="FM146" s="58"/>
      <c r="FN146" s="58"/>
      <c r="FO146" s="58"/>
      <c r="FP146" s="58"/>
      <c r="FQ146" s="58"/>
      <c r="FR146" s="58"/>
      <c r="FS146" s="58"/>
      <c r="FT146" s="58"/>
      <c r="FU146" s="58"/>
      <c r="FV146" s="58"/>
      <c r="FW146" s="58"/>
      <c r="FX146" s="58"/>
      <c r="FY146" s="58"/>
      <c r="FZ146" s="58"/>
      <c r="GA146" s="58"/>
      <c r="GB146" s="58"/>
      <c r="GC146" s="58"/>
      <c r="GD146" s="58"/>
      <c r="GE146" s="58"/>
      <c r="GF146" s="58"/>
      <c r="GG146" s="58"/>
      <c r="GH146" s="58"/>
      <c r="GI146" s="58"/>
      <c r="GJ146" s="58"/>
      <c r="GK146" s="58"/>
      <c r="GL146" s="58"/>
      <c r="GM146" s="58"/>
      <c r="GN146" s="58"/>
      <c r="GO146" s="58"/>
      <c r="GP146" s="58"/>
      <c r="GQ146" s="58"/>
      <c r="GR146" s="58"/>
    </row>
    <row r="147" spans="2:200" x14ac:dyDescent="0.25">
      <c r="B147" s="21"/>
      <c r="C147" s="21"/>
      <c r="D147" s="59"/>
      <c r="E147" s="59"/>
      <c r="F147" s="59"/>
      <c r="G147" s="59"/>
      <c r="H147" s="59"/>
      <c r="I147" s="59"/>
      <c r="J147" s="59"/>
      <c r="K147" s="59"/>
      <c r="L147" s="59"/>
      <c r="M147" s="59"/>
      <c r="N147" s="59"/>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c r="AP147" s="58"/>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c r="BO147" s="58"/>
      <c r="BP147" s="58"/>
      <c r="BQ147" s="58"/>
      <c r="BR147" s="58"/>
      <c r="BS147" s="58"/>
      <c r="BT147" s="58"/>
      <c r="BU147" s="58"/>
      <c r="BV147" s="58"/>
      <c r="BW147" s="58"/>
      <c r="BX147" s="58"/>
      <c r="BY147" s="58"/>
      <c r="BZ147" s="58"/>
      <c r="CA147" s="58"/>
      <c r="CB147" s="58"/>
      <c r="CC147" s="58"/>
      <c r="CD147" s="58"/>
      <c r="CE147" s="58"/>
      <c r="CF147" s="58"/>
      <c r="CG147" s="58"/>
      <c r="CH147" s="58"/>
      <c r="CI147" s="58"/>
      <c r="CJ147" s="58"/>
      <c r="CK147" s="58"/>
      <c r="CL147" s="58"/>
      <c r="CM147" s="58"/>
      <c r="CN147" s="58"/>
      <c r="CO147" s="58"/>
      <c r="CP147" s="58"/>
      <c r="CQ147" s="58"/>
      <c r="CR147" s="58"/>
      <c r="CS147" s="58"/>
      <c r="CT147" s="58"/>
      <c r="CU147" s="58"/>
      <c r="CV147" s="58"/>
      <c r="CW147" s="58"/>
      <c r="CX147" s="58"/>
      <c r="CY147" s="58"/>
      <c r="CZ147" s="58"/>
      <c r="DA147" s="58"/>
      <c r="DB147" s="58"/>
      <c r="DC147" s="58"/>
      <c r="DD147" s="58"/>
      <c r="DE147" s="58"/>
      <c r="DF147" s="58"/>
      <c r="DG147" s="58"/>
      <c r="DH147" s="58"/>
      <c r="DI147" s="58"/>
      <c r="DJ147" s="58"/>
      <c r="DK147" s="58"/>
      <c r="DL147" s="58"/>
      <c r="DM147" s="58"/>
      <c r="DN147" s="58"/>
      <c r="DO147" s="58"/>
      <c r="DP147" s="58"/>
      <c r="DQ147" s="58"/>
      <c r="DR147" s="58"/>
      <c r="DS147" s="58"/>
      <c r="DT147" s="58"/>
      <c r="DU147" s="58"/>
      <c r="DV147" s="58"/>
      <c r="DW147" s="58"/>
      <c r="DX147" s="58"/>
      <c r="DY147" s="58"/>
      <c r="DZ147" s="58"/>
      <c r="EA147" s="58"/>
      <c r="EB147" s="58"/>
      <c r="EC147" s="58"/>
      <c r="ED147" s="58"/>
      <c r="EE147" s="58"/>
      <c r="EF147" s="58"/>
      <c r="EG147" s="58"/>
      <c r="EH147" s="58"/>
      <c r="EI147" s="58"/>
      <c r="EJ147" s="58"/>
      <c r="EK147" s="58"/>
      <c r="EL147" s="58"/>
      <c r="EM147" s="58"/>
      <c r="EN147" s="58"/>
      <c r="EO147" s="58"/>
      <c r="EP147" s="58"/>
      <c r="EQ147" s="58"/>
      <c r="ER147" s="58"/>
      <c r="ES147" s="58"/>
      <c r="ET147" s="58"/>
      <c r="EU147" s="58"/>
      <c r="EV147" s="58"/>
      <c r="EW147" s="58"/>
      <c r="EX147" s="58"/>
      <c r="EY147" s="58"/>
      <c r="EZ147" s="58"/>
      <c r="FA147" s="58"/>
      <c r="FB147" s="58"/>
      <c r="FC147" s="58"/>
      <c r="FD147" s="58"/>
      <c r="FE147" s="58"/>
      <c r="FF147" s="58"/>
      <c r="FG147" s="58"/>
      <c r="FH147" s="58"/>
      <c r="FI147" s="58"/>
      <c r="FJ147" s="58"/>
      <c r="FK147" s="58"/>
      <c r="FL147" s="58"/>
      <c r="FM147" s="58"/>
      <c r="FN147" s="58"/>
      <c r="FO147" s="58"/>
      <c r="FP147" s="58"/>
      <c r="FQ147" s="58"/>
      <c r="FR147" s="58"/>
      <c r="FS147" s="58"/>
      <c r="FT147" s="58"/>
      <c r="FU147" s="58"/>
      <c r="FV147" s="58"/>
      <c r="FW147" s="58"/>
      <c r="FX147" s="58"/>
      <c r="FY147" s="58"/>
      <c r="FZ147" s="58"/>
      <c r="GA147" s="58"/>
      <c r="GB147" s="58"/>
      <c r="GC147" s="58"/>
      <c r="GD147" s="58"/>
      <c r="GE147" s="58"/>
      <c r="GF147" s="58"/>
      <c r="GG147" s="58"/>
      <c r="GH147" s="58"/>
      <c r="GI147" s="58"/>
      <c r="GJ147" s="58"/>
      <c r="GK147" s="58"/>
      <c r="GL147" s="58"/>
      <c r="GM147" s="58"/>
      <c r="GN147" s="58"/>
      <c r="GO147" s="58"/>
      <c r="GP147" s="58"/>
      <c r="GQ147" s="58"/>
      <c r="GR147" s="58"/>
    </row>
    <row r="148" spans="2:200" x14ac:dyDescent="0.25">
      <c r="B148" s="21"/>
      <c r="C148" s="21"/>
      <c r="D148" s="59"/>
      <c r="E148" s="59"/>
      <c r="F148" s="59"/>
      <c r="G148" s="59"/>
      <c r="H148" s="59"/>
      <c r="I148" s="59"/>
      <c r="J148" s="59"/>
      <c r="K148" s="59"/>
      <c r="L148" s="59"/>
      <c r="M148" s="59"/>
      <c r="N148" s="59"/>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c r="AP148" s="58"/>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c r="BO148" s="58"/>
      <c r="BP148" s="58"/>
      <c r="BQ148" s="58"/>
      <c r="BR148" s="58"/>
      <c r="BS148" s="58"/>
      <c r="BT148" s="58"/>
      <c r="BU148" s="58"/>
      <c r="BV148" s="58"/>
      <c r="BW148" s="58"/>
      <c r="BX148" s="58"/>
      <c r="BY148" s="58"/>
      <c r="BZ148" s="58"/>
      <c r="CA148" s="58"/>
      <c r="CB148" s="58"/>
      <c r="CC148" s="58"/>
      <c r="CD148" s="58"/>
      <c r="CE148" s="58"/>
      <c r="CF148" s="58"/>
      <c r="CG148" s="58"/>
      <c r="CH148" s="58"/>
      <c r="CI148" s="58"/>
      <c r="CJ148" s="58"/>
      <c r="CK148" s="58"/>
      <c r="CL148" s="58"/>
      <c r="CM148" s="58"/>
      <c r="CN148" s="58"/>
      <c r="CO148" s="58"/>
      <c r="CP148" s="58"/>
      <c r="CQ148" s="58"/>
      <c r="CR148" s="58"/>
      <c r="CS148" s="58"/>
      <c r="CT148" s="58"/>
      <c r="CU148" s="58"/>
      <c r="CV148" s="58"/>
      <c r="CW148" s="58"/>
      <c r="CX148" s="58"/>
      <c r="CY148" s="58"/>
      <c r="CZ148" s="58"/>
      <c r="DA148" s="58"/>
      <c r="DB148" s="58"/>
      <c r="DC148" s="58"/>
      <c r="DD148" s="58"/>
      <c r="DE148" s="58"/>
      <c r="DF148" s="58"/>
      <c r="DG148" s="58"/>
      <c r="DH148" s="58"/>
      <c r="DI148" s="58"/>
      <c r="DJ148" s="58"/>
      <c r="DK148" s="58"/>
      <c r="DL148" s="58"/>
      <c r="DM148" s="58"/>
      <c r="DN148" s="58"/>
      <c r="DO148" s="58"/>
      <c r="DP148" s="58"/>
      <c r="DQ148" s="58"/>
      <c r="DR148" s="58"/>
      <c r="DS148" s="58"/>
      <c r="DT148" s="58"/>
      <c r="DU148" s="58"/>
      <c r="DV148" s="58"/>
      <c r="DW148" s="58"/>
      <c r="DX148" s="58"/>
      <c r="DY148" s="58"/>
      <c r="DZ148" s="58"/>
      <c r="EA148" s="58"/>
      <c r="EB148" s="58"/>
      <c r="EC148" s="58"/>
      <c r="ED148" s="58"/>
      <c r="EE148" s="58"/>
      <c r="EF148" s="58"/>
      <c r="EG148" s="58"/>
      <c r="EH148" s="58"/>
      <c r="EI148" s="58"/>
      <c r="EJ148" s="58"/>
      <c r="EK148" s="58"/>
      <c r="EL148" s="58"/>
      <c r="EM148" s="58"/>
      <c r="EN148" s="58"/>
      <c r="EO148" s="58"/>
      <c r="EP148" s="58"/>
      <c r="EQ148" s="58"/>
      <c r="ER148" s="58"/>
      <c r="ES148" s="58"/>
      <c r="ET148" s="58"/>
      <c r="EU148" s="58"/>
      <c r="EV148" s="58"/>
      <c r="EW148" s="58"/>
      <c r="EX148" s="58"/>
      <c r="EY148" s="58"/>
      <c r="EZ148" s="58"/>
      <c r="FA148" s="58"/>
      <c r="FB148" s="58"/>
      <c r="FC148" s="58"/>
      <c r="FD148" s="58"/>
      <c r="FE148" s="58"/>
      <c r="FF148" s="58"/>
      <c r="FG148" s="58"/>
      <c r="FH148" s="58"/>
      <c r="FI148" s="58"/>
      <c r="FJ148" s="58"/>
      <c r="FK148" s="58"/>
      <c r="FL148" s="58"/>
      <c r="FM148" s="58"/>
      <c r="FN148" s="58"/>
      <c r="FO148" s="58"/>
      <c r="FP148" s="58"/>
      <c r="FQ148" s="58"/>
      <c r="FR148" s="58"/>
      <c r="FS148" s="58"/>
      <c r="FT148" s="58"/>
      <c r="FU148" s="58"/>
      <c r="FV148" s="58"/>
      <c r="FW148" s="58"/>
      <c r="FX148" s="58"/>
      <c r="FY148" s="58"/>
      <c r="FZ148" s="58"/>
      <c r="GA148" s="58"/>
      <c r="GB148" s="58"/>
      <c r="GC148" s="58"/>
      <c r="GD148" s="58"/>
      <c r="GE148" s="58"/>
      <c r="GF148" s="58"/>
      <c r="GG148" s="58"/>
      <c r="GH148" s="58"/>
      <c r="GI148" s="58"/>
      <c r="GJ148" s="58"/>
      <c r="GK148" s="58"/>
      <c r="GL148" s="58"/>
      <c r="GM148" s="58"/>
      <c r="GN148" s="58"/>
      <c r="GO148" s="58"/>
      <c r="GP148" s="58"/>
      <c r="GQ148" s="58"/>
      <c r="GR148" s="58"/>
    </row>
    <row r="149" spans="2:200" x14ac:dyDescent="0.25">
      <c r="B149" s="21"/>
      <c r="C149" s="21"/>
      <c r="D149" s="59"/>
      <c r="E149" s="59"/>
      <c r="F149" s="59"/>
      <c r="G149" s="59"/>
      <c r="H149" s="59"/>
      <c r="I149" s="59"/>
      <c r="J149" s="59"/>
      <c r="K149" s="59"/>
      <c r="L149" s="59"/>
      <c r="M149" s="59"/>
      <c r="N149" s="59"/>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c r="AP149" s="58"/>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c r="BO149" s="58"/>
      <c r="BP149" s="58"/>
      <c r="BQ149" s="58"/>
      <c r="BR149" s="58"/>
      <c r="BS149" s="58"/>
      <c r="BT149" s="58"/>
      <c r="BU149" s="58"/>
      <c r="BV149" s="58"/>
      <c r="BW149" s="58"/>
      <c r="BX149" s="58"/>
      <c r="BY149" s="58"/>
      <c r="BZ149" s="58"/>
      <c r="CA149" s="58"/>
      <c r="CB149" s="58"/>
      <c r="CC149" s="58"/>
      <c r="CD149" s="58"/>
      <c r="CE149" s="58"/>
      <c r="CF149" s="58"/>
      <c r="CG149" s="58"/>
      <c r="CH149" s="58"/>
      <c r="CI149" s="58"/>
      <c r="CJ149" s="58"/>
      <c r="CK149" s="58"/>
      <c r="CL149" s="58"/>
      <c r="CM149" s="58"/>
      <c r="CN149" s="58"/>
      <c r="CO149" s="58"/>
      <c r="CP149" s="58"/>
      <c r="CQ149" s="58"/>
      <c r="CR149" s="58"/>
      <c r="CS149" s="58"/>
      <c r="CT149" s="58"/>
      <c r="CU149" s="58"/>
      <c r="CV149" s="58"/>
      <c r="CW149" s="58"/>
      <c r="CX149" s="58"/>
      <c r="CY149" s="58"/>
      <c r="CZ149" s="58"/>
      <c r="DA149" s="58"/>
      <c r="DB149" s="58"/>
      <c r="DC149" s="58"/>
      <c r="DD149" s="58"/>
      <c r="DE149" s="58"/>
      <c r="DF149" s="58"/>
      <c r="DG149" s="58"/>
      <c r="DH149" s="58"/>
      <c r="DI149" s="58"/>
      <c r="DJ149" s="58"/>
      <c r="DK149" s="58"/>
      <c r="DL149" s="58"/>
      <c r="DM149" s="58"/>
      <c r="DN149" s="58"/>
      <c r="DO149" s="58"/>
      <c r="DP149" s="58"/>
      <c r="DQ149" s="58"/>
      <c r="DR149" s="58"/>
      <c r="DS149" s="58"/>
      <c r="DT149" s="58"/>
      <c r="DU149" s="58"/>
      <c r="DV149" s="58"/>
      <c r="DW149" s="58"/>
      <c r="DX149" s="58"/>
      <c r="DY149" s="58"/>
      <c r="DZ149" s="58"/>
      <c r="EA149" s="58"/>
      <c r="EB149" s="58"/>
      <c r="EC149" s="58"/>
      <c r="ED149" s="58"/>
      <c r="EE149" s="58"/>
      <c r="EF149" s="58"/>
      <c r="EG149" s="58"/>
      <c r="EH149" s="58"/>
      <c r="EI149" s="58"/>
      <c r="EJ149" s="58"/>
      <c r="EK149" s="58"/>
      <c r="EL149" s="58"/>
      <c r="EM149" s="58"/>
      <c r="EN149" s="58"/>
      <c r="EO149" s="58"/>
      <c r="EP149" s="58"/>
      <c r="EQ149" s="58"/>
      <c r="ER149" s="58"/>
      <c r="ES149" s="58"/>
      <c r="ET149" s="58"/>
      <c r="EU149" s="58"/>
      <c r="EV149" s="58"/>
      <c r="EW149" s="58"/>
      <c r="EX149" s="58"/>
      <c r="EY149" s="58"/>
      <c r="EZ149" s="58"/>
      <c r="FA149" s="58"/>
      <c r="FB149" s="58"/>
      <c r="FC149" s="58"/>
      <c r="FD149" s="58"/>
      <c r="FE149" s="58"/>
      <c r="FF149" s="58"/>
      <c r="FG149" s="58"/>
      <c r="FH149" s="58"/>
      <c r="FI149" s="58"/>
      <c r="FJ149" s="58"/>
      <c r="FK149" s="58"/>
      <c r="FL149" s="58"/>
      <c r="FM149" s="58"/>
      <c r="FN149" s="58"/>
      <c r="FO149" s="58"/>
      <c r="FP149" s="58"/>
      <c r="FQ149" s="58"/>
      <c r="FR149" s="58"/>
      <c r="FS149" s="58"/>
      <c r="FT149" s="58"/>
      <c r="FU149" s="58"/>
      <c r="FV149" s="58"/>
      <c r="FW149" s="58"/>
      <c r="FX149" s="58"/>
      <c r="FY149" s="58"/>
      <c r="FZ149" s="58"/>
      <c r="GA149" s="58"/>
      <c r="GB149" s="58"/>
      <c r="GC149" s="58"/>
      <c r="GD149" s="58"/>
      <c r="GE149" s="58"/>
      <c r="GF149" s="58"/>
      <c r="GG149" s="58"/>
      <c r="GH149" s="58"/>
      <c r="GI149" s="58"/>
      <c r="GJ149" s="58"/>
      <c r="GK149" s="58"/>
      <c r="GL149" s="58"/>
      <c r="GM149" s="58"/>
      <c r="GN149" s="58"/>
      <c r="GO149" s="58"/>
      <c r="GP149" s="58"/>
      <c r="GQ149" s="58"/>
      <c r="GR149" s="58"/>
    </row>
    <row r="150" spans="2:200" x14ac:dyDescent="0.25">
      <c r="B150" s="21"/>
      <c r="C150" s="21"/>
      <c r="D150" s="59"/>
      <c r="E150" s="59"/>
      <c r="F150" s="59"/>
      <c r="G150" s="59"/>
      <c r="H150" s="59"/>
      <c r="I150" s="59"/>
      <c r="J150" s="59"/>
      <c r="K150" s="59"/>
      <c r="L150" s="59"/>
      <c r="M150" s="59"/>
      <c r="N150" s="59"/>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c r="BO150" s="58"/>
      <c r="BP150" s="58"/>
      <c r="BQ150" s="58"/>
      <c r="BR150" s="58"/>
      <c r="BS150" s="58"/>
      <c r="BT150" s="58"/>
      <c r="BU150" s="58"/>
      <c r="BV150" s="58"/>
      <c r="BW150" s="58"/>
      <c r="BX150" s="58"/>
      <c r="BY150" s="58"/>
      <c r="BZ150" s="58"/>
      <c r="CA150" s="58"/>
      <c r="CB150" s="58"/>
      <c r="CC150" s="58"/>
      <c r="CD150" s="58"/>
      <c r="CE150" s="58"/>
      <c r="CF150" s="58"/>
      <c r="CG150" s="58"/>
      <c r="CH150" s="58"/>
      <c r="CI150" s="58"/>
      <c r="CJ150" s="58"/>
      <c r="CK150" s="58"/>
      <c r="CL150" s="58"/>
      <c r="CM150" s="58"/>
      <c r="CN150" s="58"/>
      <c r="CO150" s="58"/>
      <c r="CP150" s="58"/>
      <c r="CQ150" s="58"/>
      <c r="CR150" s="58"/>
      <c r="CS150" s="58"/>
      <c r="CT150" s="58"/>
      <c r="CU150" s="58"/>
      <c r="CV150" s="58"/>
      <c r="CW150" s="58"/>
      <c r="CX150" s="58"/>
      <c r="CY150" s="58"/>
      <c r="CZ150" s="58"/>
      <c r="DA150" s="58"/>
      <c r="DB150" s="58"/>
      <c r="DC150" s="58"/>
      <c r="DD150" s="58"/>
      <c r="DE150" s="58"/>
      <c r="DF150" s="58"/>
      <c r="DG150" s="58"/>
      <c r="DH150" s="58"/>
      <c r="DI150" s="58"/>
      <c r="DJ150" s="58"/>
      <c r="DK150" s="58"/>
      <c r="DL150" s="58"/>
      <c r="DM150" s="58"/>
      <c r="DN150" s="58"/>
      <c r="DO150" s="58"/>
      <c r="DP150" s="58"/>
      <c r="DQ150" s="58"/>
      <c r="DR150" s="58"/>
      <c r="DS150" s="58"/>
      <c r="DT150" s="58"/>
      <c r="DU150" s="58"/>
      <c r="DV150" s="58"/>
      <c r="DW150" s="58"/>
      <c r="DX150" s="58"/>
      <c r="DY150" s="58"/>
      <c r="DZ150" s="58"/>
      <c r="EA150" s="58"/>
      <c r="EB150" s="58"/>
      <c r="EC150" s="58"/>
      <c r="ED150" s="58"/>
      <c r="EE150" s="58"/>
      <c r="EF150" s="58"/>
      <c r="EG150" s="58"/>
      <c r="EH150" s="58"/>
      <c r="EI150" s="58"/>
      <c r="EJ150" s="58"/>
      <c r="EK150" s="58"/>
      <c r="EL150" s="58"/>
      <c r="EM150" s="58"/>
      <c r="EN150" s="58"/>
      <c r="EO150" s="58"/>
      <c r="EP150" s="58"/>
      <c r="EQ150" s="58"/>
      <c r="ER150" s="58"/>
      <c r="ES150" s="58"/>
      <c r="ET150" s="58"/>
      <c r="EU150" s="58"/>
      <c r="EV150" s="58"/>
      <c r="EW150" s="58"/>
      <c r="EX150" s="58"/>
      <c r="EY150" s="58"/>
      <c r="EZ150" s="58"/>
      <c r="FA150" s="58"/>
      <c r="FB150" s="58"/>
      <c r="FC150" s="58"/>
      <c r="FD150" s="58"/>
      <c r="FE150" s="58"/>
      <c r="FF150" s="58"/>
      <c r="FG150" s="58"/>
      <c r="FH150" s="58"/>
      <c r="FI150" s="58"/>
      <c r="FJ150" s="58"/>
      <c r="FK150" s="58"/>
      <c r="FL150" s="58"/>
      <c r="FM150" s="58"/>
      <c r="FN150" s="58"/>
      <c r="FO150" s="58"/>
      <c r="FP150" s="58"/>
      <c r="FQ150" s="58"/>
      <c r="FR150" s="58"/>
      <c r="FS150" s="58"/>
      <c r="FT150" s="58"/>
      <c r="FU150" s="58"/>
      <c r="FV150" s="58"/>
      <c r="FW150" s="58"/>
      <c r="FX150" s="58"/>
      <c r="FY150" s="58"/>
      <c r="FZ150" s="58"/>
      <c r="GA150" s="58"/>
      <c r="GB150" s="58"/>
      <c r="GC150" s="58"/>
      <c r="GD150" s="58"/>
      <c r="GE150" s="58"/>
      <c r="GF150" s="58"/>
      <c r="GG150" s="58"/>
      <c r="GH150" s="58"/>
      <c r="GI150" s="58"/>
      <c r="GJ150" s="58"/>
      <c r="GK150" s="58"/>
      <c r="GL150" s="58"/>
      <c r="GM150" s="58"/>
      <c r="GN150" s="58"/>
      <c r="GO150" s="58"/>
      <c r="GP150" s="58"/>
      <c r="GQ150" s="58"/>
      <c r="GR150" s="58"/>
    </row>
    <row r="151" spans="2:200" x14ac:dyDescent="0.25">
      <c r="B151" s="21"/>
      <c r="C151" s="21"/>
      <c r="D151" s="59"/>
      <c r="E151" s="59"/>
      <c r="F151" s="59"/>
      <c r="G151" s="59"/>
      <c r="H151" s="59"/>
      <c r="I151" s="59"/>
      <c r="J151" s="59"/>
      <c r="K151" s="59"/>
      <c r="L151" s="59"/>
      <c r="M151" s="59"/>
      <c r="N151" s="59"/>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c r="BO151" s="58"/>
      <c r="BP151" s="58"/>
      <c r="BQ151" s="58"/>
      <c r="BR151" s="58"/>
      <c r="BS151" s="58"/>
      <c r="BT151" s="58"/>
      <c r="BU151" s="58"/>
      <c r="BV151" s="58"/>
      <c r="BW151" s="58"/>
      <c r="BX151" s="58"/>
      <c r="BY151" s="58"/>
      <c r="BZ151" s="58"/>
      <c r="CA151" s="58"/>
      <c r="CB151" s="58"/>
      <c r="CC151" s="58"/>
      <c r="CD151" s="58"/>
      <c r="CE151" s="58"/>
      <c r="CF151" s="58"/>
      <c r="CG151" s="58"/>
      <c r="CH151" s="58"/>
      <c r="CI151" s="58"/>
      <c r="CJ151" s="58"/>
      <c r="CK151" s="58"/>
      <c r="CL151" s="58"/>
      <c r="CM151" s="58"/>
      <c r="CN151" s="58"/>
      <c r="CO151" s="58"/>
      <c r="CP151" s="58"/>
      <c r="CQ151" s="58"/>
      <c r="CR151" s="58"/>
      <c r="CS151" s="58"/>
      <c r="CT151" s="58"/>
      <c r="CU151" s="58"/>
      <c r="CV151" s="58"/>
      <c r="CW151" s="58"/>
      <c r="CX151" s="58"/>
      <c r="CY151" s="58"/>
      <c r="CZ151" s="58"/>
      <c r="DA151" s="58"/>
      <c r="DB151" s="58"/>
      <c r="DC151" s="58"/>
      <c r="DD151" s="58"/>
      <c r="DE151" s="58"/>
      <c r="DF151" s="58"/>
      <c r="DG151" s="58"/>
      <c r="DH151" s="58"/>
      <c r="DI151" s="58"/>
      <c r="DJ151" s="58"/>
      <c r="DK151" s="58"/>
      <c r="DL151" s="58"/>
      <c r="DM151" s="58"/>
      <c r="DN151" s="58"/>
      <c r="DO151" s="58"/>
      <c r="DP151" s="58"/>
      <c r="DQ151" s="58"/>
      <c r="DR151" s="58"/>
      <c r="DS151" s="58"/>
      <c r="DT151" s="58"/>
      <c r="DU151" s="58"/>
      <c r="DV151" s="58"/>
      <c r="DW151" s="58"/>
      <c r="DX151" s="58"/>
      <c r="DY151" s="58"/>
      <c r="DZ151" s="58"/>
      <c r="EA151" s="58"/>
      <c r="EB151" s="58"/>
      <c r="EC151" s="58"/>
      <c r="ED151" s="58"/>
      <c r="EE151" s="58"/>
      <c r="EF151" s="58"/>
      <c r="EG151" s="58"/>
      <c r="EH151" s="58"/>
      <c r="EI151" s="58"/>
      <c r="EJ151" s="58"/>
      <c r="EK151" s="58"/>
      <c r="EL151" s="58"/>
      <c r="EM151" s="58"/>
      <c r="EN151" s="58"/>
      <c r="EO151" s="58"/>
      <c r="EP151" s="58"/>
      <c r="EQ151" s="58"/>
      <c r="ER151" s="58"/>
      <c r="ES151" s="58"/>
      <c r="ET151" s="58"/>
      <c r="EU151" s="58"/>
      <c r="EV151" s="58"/>
      <c r="EW151" s="58"/>
      <c r="EX151" s="58"/>
      <c r="EY151" s="58"/>
      <c r="EZ151" s="58"/>
      <c r="FA151" s="58"/>
      <c r="FB151" s="58"/>
      <c r="FC151" s="58"/>
      <c r="FD151" s="58"/>
      <c r="FE151" s="58"/>
      <c r="FF151" s="58"/>
      <c r="FG151" s="58"/>
      <c r="FH151" s="58"/>
      <c r="FI151" s="58"/>
      <c r="FJ151" s="58"/>
      <c r="FK151" s="58"/>
      <c r="FL151" s="58"/>
      <c r="FM151" s="58"/>
      <c r="FN151" s="58"/>
      <c r="FO151" s="58"/>
      <c r="FP151" s="58"/>
      <c r="FQ151" s="58"/>
      <c r="FR151" s="58"/>
      <c r="FS151" s="58"/>
      <c r="FT151" s="58"/>
      <c r="FU151" s="58"/>
      <c r="FV151" s="58"/>
      <c r="FW151" s="58"/>
      <c r="FX151" s="58"/>
      <c r="FY151" s="58"/>
      <c r="FZ151" s="58"/>
      <c r="GA151" s="58"/>
      <c r="GB151" s="58"/>
      <c r="GC151" s="58"/>
      <c r="GD151" s="58"/>
      <c r="GE151" s="58"/>
      <c r="GF151" s="58"/>
      <c r="GG151" s="58"/>
      <c r="GH151" s="58"/>
      <c r="GI151" s="58"/>
      <c r="GJ151" s="58"/>
      <c r="GK151" s="58"/>
      <c r="GL151" s="58"/>
      <c r="GM151" s="58"/>
      <c r="GN151" s="58"/>
      <c r="GO151" s="58"/>
      <c r="GP151" s="58"/>
      <c r="GQ151" s="58"/>
      <c r="GR151" s="58"/>
    </row>
  </sheetData>
  <mergeCells count="15">
    <mergeCell ref="A1:G1"/>
    <mergeCell ref="A2:G2"/>
    <mergeCell ref="I8:K8"/>
    <mergeCell ref="I1:L1"/>
    <mergeCell ref="J11:L11"/>
    <mergeCell ref="C5:D5"/>
    <mergeCell ref="C6:D6"/>
    <mergeCell ref="C7:D7"/>
    <mergeCell ref="C68:D68"/>
    <mergeCell ref="J12:L12"/>
    <mergeCell ref="J10:L10"/>
    <mergeCell ref="C9:D9"/>
    <mergeCell ref="C10:D10"/>
    <mergeCell ref="C11:D11"/>
    <mergeCell ref="C12:D12"/>
  </mergeCells>
  <printOptions horizontalCentered="1"/>
  <pageMargins left="0.25" right="0.25" top="0.75" bottom="0.75" header="0.3" footer="0.3"/>
  <pageSetup scale="52" orientation="landscape" r:id="rId1"/>
  <headerFooter alignWithMargins="0">
    <oddFooter>&amp;L&amp;"Arial,Regular"&amp;8&amp;F&amp;C&amp;A&amp;R&amp;"Arial,Regular"2017 GRC Compliance Filing
Docket No. UE-170033
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zoomScale="60" zoomScaleNormal="60" workbookViewId="0">
      <selection activeCell="B19" sqref="B19"/>
    </sheetView>
  </sheetViews>
  <sheetFormatPr defaultRowHeight="14.4" x14ac:dyDescent="0.3"/>
  <cols>
    <col min="1" max="1" width="12" bestFit="1" customWidth="1"/>
    <col min="2" max="2" width="43.6640625" bestFit="1" customWidth="1"/>
    <col min="3" max="3" width="20.88671875" bestFit="1" customWidth="1"/>
    <col min="4" max="4" width="18.77734375" bestFit="1" customWidth="1"/>
    <col min="5" max="6" width="13.109375" bestFit="1" customWidth="1"/>
    <col min="7" max="7" width="13.6640625" bestFit="1" customWidth="1"/>
    <col min="8" max="8" width="9" bestFit="1" customWidth="1"/>
    <col min="9" max="9" width="22.88671875" bestFit="1" customWidth="1"/>
    <col min="10" max="10" width="17" bestFit="1" customWidth="1"/>
    <col min="14" max="14" width="11.77734375" bestFit="1" customWidth="1"/>
    <col min="15" max="15" width="43.44140625" customWidth="1"/>
    <col min="16" max="16" width="11.5546875" bestFit="1" customWidth="1"/>
  </cols>
  <sheetData>
    <row r="1" spans="1:18" x14ac:dyDescent="0.3">
      <c r="A1" s="255" t="str">
        <f ca="1">'[1]Lead E'!A4</f>
        <v>PUGET SOUND ENERGY - ELECTRIC (PER SETTLEMENT)</v>
      </c>
      <c r="B1" s="255"/>
      <c r="C1" s="255"/>
      <c r="D1" s="255"/>
      <c r="E1" s="255"/>
      <c r="F1" s="255"/>
      <c r="G1" s="255"/>
      <c r="H1" s="255"/>
      <c r="I1" s="255"/>
      <c r="J1" s="255"/>
    </row>
    <row r="2" spans="1:18" x14ac:dyDescent="0.3">
      <c r="A2" s="255" t="str">
        <f ca="1">'[1]Lead E'!A5</f>
        <v>DEPRECIATION STUDY</v>
      </c>
      <c r="B2" s="255"/>
      <c r="C2" s="255"/>
      <c r="D2" s="255"/>
      <c r="E2" s="255"/>
      <c r="F2" s="255"/>
      <c r="G2" s="255"/>
      <c r="H2" s="255"/>
      <c r="I2" s="255"/>
      <c r="J2" s="255"/>
    </row>
    <row r="3" spans="1:18" x14ac:dyDescent="0.3">
      <c r="A3" s="255" t="str">
        <f ca="1">'[1]Lead E'!A6</f>
        <v>FOR THE TWELVE MONTHS ENDED SEPTEMBER 30, 2016</v>
      </c>
      <c r="B3" s="255"/>
      <c r="C3" s="255"/>
      <c r="D3" s="255"/>
      <c r="E3" s="255"/>
      <c r="F3" s="255"/>
      <c r="G3" s="255"/>
      <c r="H3" s="255"/>
      <c r="I3" s="255"/>
      <c r="J3" s="255"/>
    </row>
    <row r="4" spans="1:18" x14ac:dyDescent="0.3">
      <c r="A4" s="255" t="str">
        <f ca="1">'[1]Lead E'!A7</f>
        <v>2017 GENERAL RATE CASE</v>
      </c>
      <c r="B4" s="255"/>
      <c r="C4" s="255"/>
      <c r="D4" s="255"/>
      <c r="E4" s="255"/>
      <c r="F4" s="255"/>
      <c r="G4" s="255"/>
      <c r="H4" s="255"/>
      <c r="I4" s="255"/>
      <c r="J4" s="255"/>
    </row>
    <row r="8" spans="1:18" x14ac:dyDescent="0.3">
      <c r="A8" s="117"/>
      <c r="B8" s="118"/>
      <c r="C8" s="119"/>
      <c r="D8" s="120" t="s">
        <v>73</v>
      </c>
      <c r="E8" s="121"/>
      <c r="F8" s="122" t="s">
        <v>73</v>
      </c>
      <c r="G8" s="118"/>
      <c r="H8" s="118"/>
      <c r="I8" s="123" t="s">
        <v>74</v>
      </c>
      <c r="J8" s="124" t="s">
        <v>75</v>
      </c>
    </row>
    <row r="9" spans="1:18" x14ac:dyDescent="0.3">
      <c r="A9" s="124" t="s">
        <v>76</v>
      </c>
      <c r="B9" s="124"/>
      <c r="C9" s="125" t="s">
        <v>77</v>
      </c>
      <c r="D9" s="123" t="s">
        <v>78</v>
      </c>
      <c r="E9" s="123" t="s">
        <v>73</v>
      </c>
      <c r="F9" s="123" t="s">
        <v>79</v>
      </c>
      <c r="G9" s="124" t="s">
        <v>74</v>
      </c>
      <c r="H9" s="124" t="s">
        <v>80</v>
      </c>
      <c r="I9" s="123" t="s">
        <v>78</v>
      </c>
      <c r="J9" s="124" t="s">
        <v>81</v>
      </c>
      <c r="N9" t="str">
        <f t="shared" ref="N9" si="0">+A9</f>
        <v>ACCOUNT</v>
      </c>
      <c r="P9" t="str">
        <f>+G9</f>
        <v>PROPOSED</v>
      </c>
    </row>
    <row r="10" spans="1:18" x14ac:dyDescent="0.3">
      <c r="A10" s="129" t="s">
        <v>82</v>
      </c>
      <c r="B10" s="129" t="s">
        <v>83</v>
      </c>
      <c r="C10" s="129" t="s">
        <v>84</v>
      </c>
      <c r="D10" s="129" t="s">
        <v>85</v>
      </c>
      <c r="E10" s="129" t="s">
        <v>79</v>
      </c>
      <c r="F10" s="129" t="s">
        <v>86</v>
      </c>
      <c r="G10" s="129" t="s">
        <v>79</v>
      </c>
      <c r="H10" s="129" t="s">
        <v>79</v>
      </c>
      <c r="I10" s="129" t="s">
        <v>87</v>
      </c>
      <c r="J10" s="129" t="s">
        <v>88</v>
      </c>
      <c r="N10" t="str">
        <f>+A10</f>
        <v>NUMBER</v>
      </c>
      <c r="O10" t="str">
        <f t="shared" ref="O10" si="1">+B10</f>
        <v>DESCRIPTION</v>
      </c>
      <c r="P10" t="str">
        <f>+G10</f>
        <v>RATE</v>
      </c>
      <c r="Q10" s="254" t="s">
        <v>90</v>
      </c>
      <c r="R10" s="254"/>
    </row>
    <row r="11" spans="1:18" x14ac:dyDescent="0.3">
      <c r="A11" s="126"/>
      <c r="B11" s="126"/>
      <c r="C11" s="127"/>
      <c r="D11" s="128"/>
      <c r="E11" s="128"/>
      <c r="F11" s="128"/>
      <c r="G11" s="126"/>
      <c r="H11" s="126"/>
      <c r="I11" s="118"/>
      <c r="J11" s="118"/>
    </row>
    <row r="12" spans="1:18" x14ac:dyDescent="0.3">
      <c r="A12" s="253" t="s">
        <v>89</v>
      </c>
      <c r="B12" s="253"/>
      <c r="C12" s="253"/>
      <c r="D12" s="253"/>
      <c r="E12" s="253"/>
      <c r="F12" s="253"/>
      <c r="G12" s="253"/>
      <c r="H12" s="253"/>
      <c r="I12" s="253"/>
      <c r="J12" s="253"/>
    </row>
    <row r="13" spans="1:18" x14ac:dyDescent="0.3">
      <c r="A13" s="130"/>
      <c r="B13" s="131" t="str">
        <f ca="1">[1]Electric!B362</f>
        <v xml:space="preserve">DISTRIBUTION PLANT </v>
      </c>
      <c r="C13" s="132"/>
      <c r="D13" s="133"/>
      <c r="E13" s="121"/>
      <c r="F13" s="130"/>
      <c r="G13" s="130"/>
      <c r="H13" s="130"/>
      <c r="I13" s="134"/>
      <c r="J13" s="118"/>
    </row>
    <row r="14" spans="1:18" x14ac:dyDescent="0.3">
      <c r="A14" s="130"/>
      <c r="B14" s="135">
        <f ca="1">[1]Electric!B363</f>
        <v>0</v>
      </c>
      <c r="C14" s="132"/>
      <c r="D14" s="133"/>
      <c r="E14" s="121"/>
      <c r="F14" s="130"/>
      <c r="G14" s="130"/>
      <c r="H14" s="130"/>
      <c r="I14" s="133"/>
      <c r="J14" s="118"/>
    </row>
    <row r="15" spans="1:18" x14ac:dyDescent="0.3">
      <c r="A15" s="130">
        <f ca="1">[1]Electric!A364</f>
        <v>360.1</v>
      </c>
      <c r="B15" s="136" t="str">
        <f ca="1">[1]Electric!B364</f>
        <v>EASEMENTS</v>
      </c>
      <c r="C15" s="137">
        <f ca="1">[1]Electric!C364</f>
        <v>6192997.7800000003</v>
      </c>
      <c r="D15" s="138">
        <f ca="1">[1]Electric!D364</f>
        <v>137458.86999999997</v>
      </c>
      <c r="E15" s="121">
        <f ca="1">[1]Electric!E364</f>
        <v>2.2400000000000002</v>
      </c>
      <c r="F15" s="139">
        <f ca="1">[1]Electric!F364</f>
        <v>2.2400000000000003E-2</v>
      </c>
      <c r="G15" s="139">
        <f ca="1">[1]Electric!G364</f>
        <v>1.1296952216895514E-2</v>
      </c>
      <c r="H15" s="139">
        <f ca="1">[1]Electric!H364</f>
        <v>0.5043282239685497</v>
      </c>
      <c r="I15" s="138">
        <f ca="1">[1]Electric!I364</f>
        <v>69324.387775823736</v>
      </c>
      <c r="J15" s="121">
        <f ca="1">[1]Electric!J364</f>
        <v>-68134.48222417623</v>
      </c>
    </row>
    <row r="16" spans="1:18" ht="15" thickBot="1" x14ac:dyDescent="0.35">
      <c r="A16" s="130">
        <f ca="1">[1]Electric!A365</f>
        <v>361</v>
      </c>
      <c r="B16" s="140" t="str">
        <f ca="1">[1]Electric!B365</f>
        <v xml:space="preserve">STRUCTURES AND IMPROVEMENTS          </v>
      </c>
      <c r="C16" s="137">
        <f ca="1">[1]Electric!C365</f>
        <v>7980826.7300000004</v>
      </c>
      <c r="D16" s="138">
        <f ca="1">[1]Electric!D365</f>
        <v>144277.32</v>
      </c>
      <c r="E16" s="121">
        <f ca="1">[1]Electric!E365</f>
        <v>1.81</v>
      </c>
      <c r="F16" s="139">
        <f ca="1">[1]Electric!F365</f>
        <v>1.8100000000000002E-2</v>
      </c>
      <c r="G16" s="139">
        <f ca="1">[1]Electric!G365</f>
        <v>1.7604567139875744E-2</v>
      </c>
      <c r="H16" s="139">
        <f ca="1">[1]Electric!H365</f>
        <v>0.97262801877766536</v>
      </c>
      <c r="I16" s="138">
        <f ca="1">[1]Electric!I365</f>
        <v>140328.16390615125</v>
      </c>
      <c r="J16" s="121">
        <f ca="1">[1]Electric!J365</f>
        <v>-3949.1560938487528</v>
      </c>
    </row>
    <row r="17" spans="1:18" ht="15" thickBot="1" x14ac:dyDescent="0.35">
      <c r="A17" s="130">
        <f ca="1">[1]Electric!A366</f>
        <v>362</v>
      </c>
      <c r="B17" s="140" t="str">
        <f ca="1">[1]Electric!B366</f>
        <v xml:space="preserve">STATION EQUIPMENT                   </v>
      </c>
      <c r="C17" s="137">
        <f ca="1">[1]Electric!C366</f>
        <v>434912648.51999998</v>
      </c>
      <c r="D17" s="138">
        <f ca="1">[1]Electric!D366</f>
        <v>8235583.0600000005</v>
      </c>
      <c r="E17" s="121">
        <f ca="1">[1]Electric!E366</f>
        <v>1.97</v>
      </c>
      <c r="F17" s="139">
        <f ca="1">[1]Electric!F366</f>
        <v>1.9699999999999999E-2</v>
      </c>
      <c r="G17" s="139">
        <f ca="1">[1]Electric!G366</f>
        <v>2.0398169678875266E-2</v>
      </c>
      <c r="H17" s="139">
        <f ca="1">[1]Electric!H366</f>
        <v>1.0354400852220949</v>
      </c>
      <c r="I17" s="138">
        <f ca="1">[1]Electric!I366</f>
        <v>8527452.8255000412</v>
      </c>
      <c r="J17" s="121">
        <f ca="1">[1]Electric!J366</f>
        <v>291869.76550004072</v>
      </c>
      <c r="N17" s="148">
        <f ca="1">+A17</f>
        <v>362</v>
      </c>
      <c r="O17" s="149" t="str">
        <f ca="1">+B17</f>
        <v xml:space="preserve">STATION EQUIPMENT                   </v>
      </c>
      <c r="P17" s="150">
        <f ca="1">+G17</f>
        <v>2.0398169678875266E-2</v>
      </c>
      <c r="Q17" s="151">
        <f ca="1">ROUND(1/P17,0)</f>
        <v>49</v>
      </c>
      <c r="R17" s="152" t="s">
        <v>68</v>
      </c>
    </row>
    <row r="18" spans="1:18" x14ac:dyDescent="0.3">
      <c r="A18" s="130">
        <f ca="1">[1]Electric!A367</f>
        <v>363</v>
      </c>
      <c r="B18" s="140" t="str">
        <f ca="1">[1]Electric!B367</f>
        <v>BATTERY STORAGE EQUIPMENT</v>
      </c>
      <c r="C18" s="137">
        <f ca="1">[1]Electric!C367</f>
        <v>1194182.8600000001</v>
      </c>
      <c r="D18" s="138">
        <f ca="1">[1]Electric!D367</f>
        <v>23908.840000000004</v>
      </c>
      <c r="E18" s="121">
        <f ca="1">[1]Electric!E367</f>
        <v>5</v>
      </c>
      <c r="F18" s="139">
        <f ca="1">[1]Electric!F367</f>
        <v>0.05</v>
      </c>
      <c r="G18" s="139">
        <f ca="1">[1]Electric!G367</f>
        <v>4.9922840125171446E-2</v>
      </c>
      <c r="H18" s="139">
        <f ca="1">[1]Electric!H367</f>
        <v>0.99845680250342883</v>
      </c>
      <c r="I18" s="138">
        <f ca="1">[1]Electric!I367</f>
        <v>23871.943937966083</v>
      </c>
      <c r="J18" s="121">
        <f ca="1">[1]Electric!J367</f>
        <v>-36.896062033920316</v>
      </c>
      <c r="P18" s="76"/>
      <c r="Q18" s="77"/>
    </row>
    <row r="19" spans="1:18" x14ac:dyDescent="0.3">
      <c r="A19" s="130">
        <f ca="1">[1]Electric!A368</f>
        <v>364</v>
      </c>
      <c r="B19" s="140" t="str">
        <f ca="1">[1]Electric!B368</f>
        <v xml:space="preserve">POLES, TOWERS AND FIXTURES          </v>
      </c>
      <c r="C19" s="137">
        <f ca="1">[1]Electric!C368</f>
        <v>340904415.12</v>
      </c>
      <c r="D19" s="138">
        <f ca="1">[1]Electric!D368</f>
        <v>10261211.340000002</v>
      </c>
      <c r="E19" s="138">
        <f ca="1">[1]Electric!E368</f>
        <v>3.11</v>
      </c>
      <c r="F19" s="139">
        <f ca="1">[1]Electric!F368</f>
        <v>3.1099999999999999E-2</v>
      </c>
      <c r="G19" s="139">
        <f ca="1">[1]Electric!G368</f>
        <v>3.1427873986990325E-2</v>
      </c>
      <c r="H19" s="139">
        <f ca="1">[1]Electric!H368</f>
        <v>1.0105425719289494</v>
      </c>
      <c r="I19" s="138">
        <f ca="1">[1]Electric!I368</f>
        <v>10369390.898630103</v>
      </c>
      <c r="J19" s="138">
        <f ca="1">[1]Electric!J368</f>
        <v>108179.55863010138</v>
      </c>
      <c r="N19">
        <f t="shared" ref="N19:N24" ca="1" si="2">+A19</f>
        <v>364</v>
      </c>
      <c r="O19" t="str">
        <f t="shared" ref="O19:O24" ca="1" si="3">+B19</f>
        <v xml:space="preserve">POLES, TOWERS AND FIXTURES          </v>
      </c>
      <c r="P19" s="76">
        <f t="shared" ref="P19:P24" ca="1" si="4">+G19</f>
        <v>3.1427873986990325E-2</v>
      </c>
      <c r="Q19" s="77">
        <f t="shared" ref="Q19:Q24" ca="1" si="5">ROUND(1/P19,0)</f>
        <v>32</v>
      </c>
      <c r="R19" t="s">
        <v>68</v>
      </c>
    </row>
    <row r="20" spans="1:18" x14ac:dyDescent="0.3">
      <c r="A20" s="130"/>
      <c r="B20" s="140"/>
      <c r="C20" s="137"/>
      <c r="D20" s="138">
        <f ca="1">[1]Electric!D369</f>
        <v>11214.9</v>
      </c>
      <c r="E20" s="138">
        <f ca="1">[1]Electric!E369</f>
        <v>4.24</v>
      </c>
      <c r="F20" s="139">
        <f ca="1">[1]Electric!F369</f>
        <v>4.24E-2</v>
      </c>
      <c r="G20" s="139">
        <f ca="1">[1]Electric!G369</f>
        <v>3.1427873986990325E-2</v>
      </c>
      <c r="H20" s="139">
        <f ca="1">[1]Electric!H369</f>
        <v>0.74122344308939447</v>
      </c>
      <c r="I20" s="138">
        <f ca="1">[1]Electric!I369</f>
        <v>8312.7467919032497</v>
      </c>
      <c r="J20" s="138">
        <f ca="1">[1]Electric!J369</f>
        <v>-2902.1532080967499</v>
      </c>
      <c r="P20" s="76"/>
      <c r="Q20" s="77"/>
    </row>
    <row r="21" spans="1:18" x14ac:dyDescent="0.3">
      <c r="A21" s="130">
        <f ca="1">[1]Electric!A370</f>
        <v>365</v>
      </c>
      <c r="B21" s="140" t="str">
        <f ca="1">[1]Electric!B370</f>
        <v xml:space="preserve">OVERHEAD CONDUCTORS AND DEVICES     </v>
      </c>
      <c r="C21" s="137">
        <f ca="1">[1]Electric!C370</f>
        <v>409216186.50999999</v>
      </c>
      <c r="D21" s="138">
        <f ca="1">[1]Electric!D370</f>
        <v>11091701.539999999</v>
      </c>
      <c r="E21" s="138">
        <f ca="1">[1]Electric!E370</f>
        <v>2.83</v>
      </c>
      <c r="F21" s="139">
        <f ca="1">[1]Electric!F370</f>
        <v>2.8300000000000002E-2</v>
      </c>
      <c r="G21" s="139">
        <f ca="1">[1]Electric!G370</f>
        <v>3.7404563906774872E-2</v>
      </c>
      <c r="H21" s="139">
        <f ca="1">[1]Electric!H370</f>
        <v>1.3217160391086527</v>
      </c>
      <c r="I21" s="138">
        <f ca="1">[1]Electric!I370</f>
        <v>14660079.826424142</v>
      </c>
      <c r="J21" s="138">
        <f ca="1">[1]Electric!J370</f>
        <v>3568378.2864241432</v>
      </c>
      <c r="N21">
        <f t="shared" ca="1" si="2"/>
        <v>365</v>
      </c>
      <c r="O21" t="str">
        <f t="shared" ca="1" si="3"/>
        <v xml:space="preserve">OVERHEAD CONDUCTORS AND DEVICES     </v>
      </c>
      <c r="P21" s="76">
        <f t="shared" ca="1" si="4"/>
        <v>3.7404563906774872E-2</v>
      </c>
      <c r="Q21" s="77">
        <f t="shared" ca="1" si="5"/>
        <v>27</v>
      </c>
      <c r="R21" t="s">
        <v>68</v>
      </c>
    </row>
    <row r="22" spans="1:18" x14ac:dyDescent="0.3">
      <c r="A22" s="130"/>
      <c r="B22" s="140"/>
      <c r="C22" s="137"/>
      <c r="D22" s="138">
        <f ca="1">[1]Electric!D371</f>
        <v>7476.5999999999995</v>
      </c>
      <c r="E22" s="138">
        <f ca="1">[1]Electric!E371</f>
        <v>4.24</v>
      </c>
      <c r="F22" s="139">
        <f ca="1">[1]Electric!F371</f>
        <v>4.24E-2</v>
      </c>
      <c r="G22" s="139">
        <f ca="1">[1]Electric!G371</f>
        <v>3.7404563906774872E-2</v>
      </c>
      <c r="H22" s="139">
        <f ca="1">[1]Electric!H371</f>
        <v>0.88218311100884128</v>
      </c>
      <c r="I22" s="138">
        <f ca="1">[1]Electric!I371</f>
        <v>6595.7302477687026</v>
      </c>
      <c r="J22" s="138">
        <f ca="1">[1]Electric!J371</f>
        <v>-880.86975223129684</v>
      </c>
      <c r="P22" s="76"/>
      <c r="Q22" s="77"/>
    </row>
    <row r="23" spans="1:18" x14ac:dyDescent="0.3">
      <c r="A23" s="130">
        <f ca="1">[1]Electric!A372</f>
        <v>366</v>
      </c>
      <c r="B23" s="140" t="str">
        <f ca="1">[1]Electric!B372</f>
        <v xml:space="preserve">UNDERGROUND CONDUIT                 </v>
      </c>
      <c r="C23" s="137">
        <f ca="1">[1]Electric!C372</f>
        <v>672272622.88</v>
      </c>
      <c r="D23" s="138">
        <f ca="1">[1]Electric!D372</f>
        <v>14888909.970000001</v>
      </c>
      <c r="E23" s="138">
        <f ca="1">[1]Electric!E372</f>
        <v>2.2599999999999998</v>
      </c>
      <c r="F23" s="139">
        <f ca="1">[1]Electric!F372</f>
        <v>2.2599999999999999E-2</v>
      </c>
      <c r="G23" s="139">
        <f ca="1">[1]Electric!G372</f>
        <v>1.7720071581921921E-2</v>
      </c>
      <c r="H23" s="139">
        <f ca="1">[1]Electric!H372</f>
        <v>0.7840739638018549</v>
      </c>
      <c r="I23" s="138">
        <f ca="1">[1]Electric!I372</f>
        <v>11674006.656866858</v>
      </c>
      <c r="J23" s="138">
        <f ca="1">[1]Electric!J372</f>
        <v>-3214903.3131331429</v>
      </c>
      <c r="N23">
        <f t="shared" ca="1" si="2"/>
        <v>366</v>
      </c>
      <c r="O23" t="str">
        <f t="shared" ca="1" si="3"/>
        <v xml:space="preserve">UNDERGROUND CONDUIT                 </v>
      </c>
      <c r="P23" s="76">
        <f t="shared" ca="1" si="4"/>
        <v>1.7720071581921921E-2</v>
      </c>
      <c r="Q23" s="77">
        <f t="shared" ca="1" si="5"/>
        <v>56</v>
      </c>
      <c r="R23" t="s">
        <v>68</v>
      </c>
    </row>
    <row r="24" spans="1:18" x14ac:dyDescent="0.3">
      <c r="A24" s="130">
        <f ca="1">[1]Electric!A373</f>
        <v>367</v>
      </c>
      <c r="B24" s="140" t="str">
        <f ca="1">[1]Electric!B373</f>
        <v xml:space="preserve">UNDERGROUND CONDUCTORS AND DEVICES  </v>
      </c>
      <c r="C24" s="137">
        <f ca="1">[1]Electric!C373</f>
        <v>844856752.28999996</v>
      </c>
      <c r="D24" s="138">
        <f ca="1">[1]Electric!D373</f>
        <v>28926476.950000007</v>
      </c>
      <c r="E24" s="138">
        <f ca="1">[1]Electric!E373</f>
        <v>3.53</v>
      </c>
      <c r="F24" s="139">
        <f ca="1">[1]Electric!F373</f>
        <v>3.5299999999999998E-2</v>
      </c>
      <c r="G24" s="139">
        <f ca="1">[1]Electric!G373</f>
        <v>3.9321450541708852E-2</v>
      </c>
      <c r="H24" s="139">
        <f ca="1">[1]Electric!H373</f>
        <v>1.1139221116631404</v>
      </c>
      <c r="I24" s="138">
        <f ca="1">[1]Electric!I373</f>
        <v>32221842.287119165</v>
      </c>
      <c r="J24" s="138">
        <f ca="1">[1]Electric!J373</f>
        <v>3295365.3371191584</v>
      </c>
      <c r="N24">
        <f t="shared" ca="1" si="2"/>
        <v>367</v>
      </c>
      <c r="O24" t="str">
        <f t="shared" ca="1" si="3"/>
        <v xml:space="preserve">UNDERGROUND CONDUCTORS AND DEVICES  </v>
      </c>
      <c r="P24" s="76">
        <f t="shared" ca="1" si="4"/>
        <v>3.9321450541708852E-2</v>
      </c>
      <c r="Q24" s="77">
        <f t="shared" ca="1" si="5"/>
        <v>25</v>
      </c>
      <c r="R24" t="s">
        <v>68</v>
      </c>
    </row>
    <row r="25" spans="1:18" ht="15" thickBot="1" x14ac:dyDescent="0.35">
      <c r="A25" s="130"/>
      <c r="B25" s="140"/>
      <c r="C25" s="137"/>
      <c r="D25" s="138">
        <f ca="1">[1]Electric!D374</f>
        <v>796615.70000000019</v>
      </c>
      <c r="E25" s="138">
        <f ca="1">[1]Electric!E374</f>
        <v>4.24</v>
      </c>
      <c r="F25" s="139">
        <f ca="1">[1]Electric!F374</f>
        <v>4.24E-2</v>
      </c>
      <c r="G25" s="139">
        <f ca="1">[1]Electric!G374</f>
        <v>3.9321450541708852E-2</v>
      </c>
      <c r="H25" s="139">
        <f ca="1">[1]Electric!H374</f>
        <v>0.92739270145539743</v>
      </c>
      <c r="I25" s="138">
        <f ca="1">[1]Electric!I374</f>
        <v>738775.58604478266</v>
      </c>
      <c r="J25" s="138">
        <f ca="1">[1]Electric!J374</f>
        <v>-57840.11395521753</v>
      </c>
    </row>
    <row r="26" spans="1:18" ht="15" thickBot="1" x14ac:dyDescent="0.35">
      <c r="A26" s="130">
        <f ca="1">[1]Electric!A375</f>
        <v>368</v>
      </c>
      <c r="B26" s="140" t="str">
        <f ca="1">[1]Electric!B375</f>
        <v xml:space="preserve">LINE TRANSFORMERS                   </v>
      </c>
      <c r="C26" s="137">
        <f ca="1">[1]Electric!C375</f>
        <v>462673680.60000002</v>
      </c>
      <c r="D26" s="138">
        <f ca="1">[1]Electric!D375</f>
        <v>14908913.550000001</v>
      </c>
      <c r="E26" s="138">
        <f ca="1">[1]Electric!E375</f>
        <v>3.26</v>
      </c>
      <c r="F26" s="139">
        <f ca="1">[1]Electric!F375</f>
        <v>3.2599999999999997E-2</v>
      </c>
      <c r="G26" s="139">
        <f ca="1">[1]Electric!G375</f>
        <v>4.0645875891648892E-2</v>
      </c>
      <c r="H26" s="139">
        <f ca="1">[1]Electric!H375</f>
        <v>1.2468060089462851</v>
      </c>
      <c r="I26" s="138">
        <f ca="1">[1]Electric!I375</f>
        <v>18588523.001000691</v>
      </c>
      <c r="J26" s="138">
        <f ca="1">[1]Electric!J375</f>
        <v>3679609.4510006905</v>
      </c>
      <c r="N26" s="148" t="s">
        <v>91</v>
      </c>
      <c r="O26" s="153" t="s">
        <v>67</v>
      </c>
      <c r="P26" s="149"/>
      <c r="Q26" s="154">
        <f ca="1">ROUND(AVERAGE(Q19:Q24),0)</f>
        <v>35</v>
      </c>
      <c r="R26" s="152" t="s">
        <v>68</v>
      </c>
    </row>
    <row r="27" spans="1:18" x14ac:dyDescent="0.3">
      <c r="A27" s="130">
        <f ca="1">[1]Electric!A376</f>
        <v>369</v>
      </c>
      <c r="B27" s="140" t="str">
        <f ca="1">[1]Electric!B376</f>
        <v xml:space="preserve">SERVICES                            </v>
      </c>
      <c r="C27" s="137">
        <f ca="1">[1]Electric!C376</f>
        <v>182057677.19</v>
      </c>
      <c r="D27" s="138">
        <f ca="1">[1]Electric!D376</f>
        <v>4214546.3500000006</v>
      </c>
      <c r="E27" s="138">
        <f ca="1">[1]Electric!E376</f>
        <v>2.33</v>
      </c>
      <c r="F27" s="139">
        <f ca="1">[1]Electric!F376</f>
        <v>2.3300000000000001E-2</v>
      </c>
      <c r="G27" s="139">
        <f ca="1">[1]Electric!G376</f>
        <v>3.1460354149320122E-2</v>
      </c>
      <c r="H27" s="139">
        <f ca="1">[1]Electric!H376</f>
        <v>1.3502297918163142</v>
      </c>
      <c r="I27" s="138">
        <f ca="1">[1]Electric!I376</f>
        <v>5690606.040760708</v>
      </c>
      <c r="J27" s="138">
        <f ca="1">[1]Electric!J376</f>
        <v>1476059.6907607075</v>
      </c>
    </row>
    <row r="28" spans="1:18" x14ac:dyDescent="0.3">
      <c r="A28" s="130">
        <f ca="1">[1]Electric!A377</f>
        <v>370</v>
      </c>
      <c r="B28" s="140" t="str">
        <f ca="1">[1]Electric!B377</f>
        <v xml:space="preserve">METERS **            </v>
      </c>
      <c r="C28" s="137">
        <f ca="1">[1]Electric!C377</f>
        <v>140665913.55000001</v>
      </c>
      <c r="D28" s="138">
        <f ca="1">[1]Electric!D377</f>
        <v>3156227.3000000007</v>
      </c>
      <c r="E28" s="138">
        <f ca="1">[1]Electric!E377</f>
        <v>2.3199999999999998</v>
      </c>
      <c r="F28" s="139">
        <f ca="1">[1]Electric!F377</f>
        <v>2.3199999999999998E-2</v>
      </c>
      <c r="G28" s="139">
        <f ca="1">[1]Electric!G377</f>
        <v>8.3392143156489656E-2</v>
      </c>
      <c r="H28" s="139">
        <f ca="1">[1]Electric!H377</f>
        <v>3.5944889291590369</v>
      </c>
      <c r="I28" s="138">
        <f ca="1">[1]Electric!I377</f>
        <v>11345024.087759521</v>
      </c>
      <c r="J28" s="138">
        <f ca="1">[1]Electric!J377</f>
        <v>8188796.7877595201</v>
      </c>
    </row>
    <row r="29" spans="1:18" x14ac:dyDescent="0.3">
      <c r="A29" s="130">
        <f ca="1">[1]Electric!A378</f>
        <v>373</v>
      </c>
      <c r="B29" s="140" t="str">
        <f ca="1">[1]Electric!B378</f>
        <v xml:space="preserve">STREET LIGHTING AND SIGNAL SYSTEMS  </v>
      </c>
      <c r="C29" s="141">
        <f ca="1">[1]Electric!C378</f>
        <v>53727968.479999997</v>
      </c>
      <c r="D29" s="142">
        <f ca="1">[1]Electric!D378</f>
        <v>1745428.26</v>
      </c>
      <c r="E29" s="138">
        <f ca="1">[1]Electric!E378</f>
        <v>3.34</v>
      </c>
      <c r="F29" s="143">
        <f ca="1">[1]Electric!F378</f>
        <v>3.3399999999999999E-2</v>
      </c>
      <c r="G29" s="143">
        <f ca="1">[1]Electric!G378</f>
        <v>4.7508180045001402E-2</v>
      </c>
      <c r="H29" s="143">
        <f ca="1">[1]Electric!H378</f>
        <v>1.4224006001497427</v>
      </c>
      <c r="I29" s="142">
        <f ca="1">[1]Electric!I378</f>
        <v>2482698.2045423212</v>
      </c>
      <c r="J29" s="142">
        <f ca="1">[1]Electric!J378</f>
        <v>737269.94454232114</v>
      </c>
    </row>
    <row r="30" spans="1:18" x14ac:dyDescent="0.3">
      <c r="A30" s="130"/>
      <c r="B30" s="140"/>
      <c r="C30" s="132"/>
      <c r="D30" s="133"/>
      <c r="E30" s="121"/>
      <c r="F30" s="130"/>
      <c r="G30" s="130"/>
      <c r="H30" s="130"/>
      <c r="I30" s="133"/>
      <c r="J30" s="118"/>
    </row>
    <row r="31" spans="1:18" x14ac:dyDescent="0.3">
      <c r="A31" s="130"/>
      <c r="B31" s="144" t="str">
        <f ca="1">[1]Electric!B380</f>
        <v xml:space="preserve">    TOTAL DISTRIBUTION PLANT </v>
      </c>
      <c r="C31" s="145">
        <f ca="1">[1]Electric!C380</f>
        <v>3556655872.5100002</v>
      </c>
      <c r="D31" s="145">
        <f ca="1">[1]Electric!D380</f>
        <v>98549950.549999997</v>
      </c>
      <c r="E31" s="146">
        <f ca="1">[1]Electric!E380</f>
        <v>2.7708598774401922E-2</v>
      </c>
      <c r="F31" s="147">
        <f ca="1">[1]Electric!F380</f>
        <v>2.7708598774401922E-2</v>
      </c>
      <c r="G31" s="147">
        <f ca="1">[1]Electric!G380</f>
        <v>3.2768655884905337E-2</v>
      </c>
      <c r="H31" s="139">
        <f ca="1">[1]Electric!H380</f>
        <v>1.1826168530462846</v>
      </c>
      <c r="I31" s="145">
        <f ca="1">[1]Electric!I380</f>
        <v>116546832.38730796</v>
      </c>
      <c r="J31" s="145">
        <f ca="1">[1]Electric!J380</f>
        <v>17996881.837307937</v>
      </c>
    </row>
  </sheetData>
  <mergeCells count="6">
    <mergeCell ref="A12:J12"/>
    <mergeCell ref="Q10:R10"/>
    <mergeCell ref="A1:J1"/>
    <mergeCell ref="A2:J2"/>
    <mergeCell ref="A3:J3"/>
    <mergeCell ref="A4:J4"/>
  </mergeCells>
  <printOptions horizontalCentered="1"/>
  <pageMargins left="0.25" right="0.25" top="0.75" bottom="0.75" header="0.3" footer="0.3"/>
  <pageSetup scale="78" orientation="landscape" r:id="rId1"/>
  <headerFooter alignWithMargins="0">
    <oddFooter>&amp;L&amp;"Arial,Regular"&amp;8&amp;F&amp;C&amp;A&amp;R&amp;"Arial,Regular"2017 GRC Compliance Filing
Docket No. UE-170033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D18" sqref="D18"/>
    </sheetView>
  </sheetViews>
  <sheetFormatPr defaultRowHeight="14.4" x14ac:dyDescent="0.3"/>
  <cols>
    <col min="1" max="1" width="5.44140625" bestFit="1" customWidth="1"/>
    <col min="2" max="2" width="64.5546875" bestFit="1" customWidth="1"/>
    <col min="3" max="3" width="2" bestFit="1" customWidth="1"/>
    <col min="4" max="4" width="8" bestFit="1" customWidth="1"/>
    <col min="5" max="5" width="9.109375" bestFit="1" customWidth="1"/>
  </cols>
  <sheetData>
    <row r="1" spans="1:5" ht="15" thickBot="1" x14ac:dyDescent="0.35">
      <c r="A1" s="155"/>
      <c r="B1" s="155"/>
      <c r="C1" s="155"/>
      <c r="D1" s="155"/>
      <c r="E1" s="156"/>
    </row>
    <row r="2" spans="1:5" ht="15" thickBot="1" x14ac:dyDescent="0.35">
      <c r="A2" s="155"/>
      <c r="B2" s="155"/>
      <c r="C2" s="155"/>
      <c r="D2" s="155"/>
      <c r="E2" s="157" t="str">
        <f ca="1">'[2]3.04 E'!E5</f>
        <v>Page 3.04</v>
      </c>
    </row>
    <row r="3" spans="1:5" x14ac:dyDescent="0.3">
      <c r="A3" s="158"/>
      <c r="B3" s="256" t="str">
        <f ca="1">'[2]3.04 E'!B6</f>
        <v>PUGET SOUND ENERGY-ELECTRIC</v>
      </c>
      <c r="C3" s="256"/>
      <c r="D3" s="256"/>
      <c r="E3" s="256"/>
    </row>
    <row r="4" spans="1:5" x14ac:dyDescent="0.3">
      <c r="A4" s="159"/>
      <c r="B4" s="257" t="str">
        <f ca="1">'[2]3.04 E'!B7</f>
        <v>CONVERSION FACTOR - ELECTRIC</v>
      </c>
      <c r="C4" s="257"/>
      <c r="D4" s="257"/>
      <c r="E4" s="257"/>
    </row>
    <row r="5" spans="1:5" x14ac:dyDescent="0.3">
      <c r="A5" s="160"/>
      <c r="B5" s="258" t="str">
        <f ca="1">'[2]3.04 E'!B8</f>
        <v>FOR THE TWELVE MONTHS ENDED SEPTEMBER 30, 2016</v>
      </c>
      <c r="C5" s="258"/>
      <c r="D5" s="258"/>
      <c r="E5" s="258"/>
    </row>
    <row r="6" spans="1:5" x14ac:dyDescent="0.3">
      <c r="A6" s="160"/>
      <c r="B6" s="258"/>
      <c r="C6" s="258"/>
      <c r="D6" s="258"/>
      <c r="E6" s="258"/>
    </row>
    <row r="7" spans="1:5" x14ac:dyDescent="0.3">
      <c r="A7" s="155"/>
      <c r="B7" s="155"/>
      <c r="C7" s="155"/>
      <c r="D7" s="161"/>
      <c r="E7" s="155"/>
    </row>
    <row r="8" spans="1:5" x14ac:dyDescent="0.3">
      <c r="A8" s="161" t="str">
        <f ca="1">'[2]3.04 E'!A11</f>
        <v>LINE</v>
      </c>
      <c r="B8" s="155"/>
      <c r="C8" s="155"/>
      <c r="D8" s="155"/>
      <c r="E8" s="155"/>
    </row>
    <row r="9" spans="1:5" x14ac:dyDescent="0.3">
      <c r="A9" s="162" t="str">
        <f ca="1">'[2]3.04 E'!A12</f>
        <v>NO.</v>
      </c>
      <c r="B9" s="163" t="str">
        <f ca="1">'[2]3.04 E'!B12</f>
        <v>DESCRIPTION</v>
      </c>
      <c r="C9" s="164"/>
      <c r="D9" s="164"/>
      <c r="E9" s="165" t="str">
        <f ca="1">'[2]3.04 E'!E12</f>
        <v>RATE</v>
      </c>
    </row>
    <row r="10" spans="1:5" x14ac:dyDescent="0.3">
      <c r="A10" s="166"/>
      <c r="B10" s="166"/>
      <c r="C10" s="166"/>
      <c r="D10" s="166"/>
      <c r="E10" s="167"/>
    </row>
    <row r="11" spans="1:5" x14ac:dyDescent="0.3">
      <c r="A11" s="167">
        <f ca="1">'[2]3.04 E'!A14</f>
        <v>1</v>
      </c>
      <c r="B11" s="168" t="str">
        <f ca="1">'[2]3.04 E'!B14</f>
        <v>BAD DEBTS</v>
      </c>
      <c r="C11" s="166"/>
      <c r="D11" s="166"/>
      <c r="E11" s="169">
        <f ca="1">'[2]3.04 E'!E14</f>
        <v>7.1570000000000002E-3</v>
      </c>
    </row>
    <row r="12" spans="1:5" x14ac:dyDescent="0.3">
      <c r="A12" s="167">
        <f ca="1">'[2]3.04 E'!A15</f>
        <v>2</v>
      </c>
      <c r="B12" s="168" t="str">
        <f ca="1">'[2]3.04 E'!B15</f>
        <v>ANNUAL FILING FEE</v>
      </c>
      <c r="C12" s="166"/>
      <c r="D12" s="166"/>
      <c r="E12" s="169">
        <f ca="1">'[2]3.04 E'!E15</f>
        <v>2E-3</v>
      </c>
    </row>
    <row r="13" spans="1:5" x14ac:dyDescent="0.3">
      <c r="A13" s="167">
        <f ca="1">'[2]3.04 E'!A16</f>
        <v>3</v>
      </c>
      <c r="B13" s="168" t="str">
        <f ca="1">'[2]3.04 E'!B16</f>
        <v>STATE UTILITY TAX - NET OF BAD DEBTS ( 3.8734% - ( LINE 1 * 3.8734%) )</v>
      </c>
      <c r="C13" s="166"/>
      <c r="D13" s="170">
        <f ca="1">'[2]3.04 E'!D16</f>
        <v>3.8733999999999998E-2</v>
      </c>
      <c r="E13" s="171">
        <f ca="1">'[2]3.04 E'!E16</f>
        <v>3.8456999999999998E-2</v>
      </c>
    </row>
    <row r="14" spans="1:5" x14ac:dyDescent="0.3">
      <c r="A14" s="167">
        <f ca="1">'[2]3.04 E'!A17</f>
        <v>4</v>
      </c>
      <c r="B14" s="168"/>
      <c r="C14" s="166"/>
      <c r="D14" s="166"/>
      <c r="E14" s="172"/>
    </row>
    <row r="15" spans="1:5" x14ac:dyDescent="0.3">
      <c r="A15" s="167">
        <f ca="1">'[2]3.04 E'!A18</f>
        <v>5</v>
      </c>
      <c r="B15" s="168" t="str">
        <f ca="1">'[2]3.04 E'!B18</f>
        <v>SUM OF TAXES OTHER</v>
      </c>
      <c r="C15" s="166"/>
      <c r="D15" s="166"/>
      <c r="E15" s="169">
        <f ca="1">'[2]3.04 E'!E18</f>
        <v>4.7613999999999997E-2</v>
      </c>
    </row>
    <row r="16" spans="1:5" x14ac:dyDescent="0.3">
      <c r="A16" s="167">
        <f ca="1">'[2]3.04 E'!A19</f>
        <v>6</v>
      </c>
      <c r="B16" s="166"/>
      <c r="C16" s="166"/>
      <c r="D16" s="166"/>
      <c r="E16" s="169"/>
    </row>
    <row r="17" spans="1:5" x14ac:dyDescent="0.3">
      <c r="A17" s="167">
        <f ca="1">'[2]3.04 E'!A20</f>
        <v>7</v>
      </c>
      <c r="B17" s="166" t="str">
        <f ca="1">'[2]3.04 E'!B20</f>
        <v>CONVERSION FACTOR EXCLUDING FEDERAL INCOME TAX ( 1 - LINE 5)</v>
      </c>
      <c r="C17" s="166"/>
      <c r="D17" s="166"/>
      <c r="E17" s="169">
        <f ca="1">'[2]3.04 E'!E20</f>
        <v>0.95238599999999995</v>
      </c>
    </row>
    <row r="18" spans="1:5" x14ac:dyDescent="0.3">
      <c r="A18" s="167">
        <f ca="1">'[2]3.04 E'!A21</f>
        <v>8</v>
      </c>
      <c r="B18" s="168" t="str">
        <f ca="1">'[2]3.04 E'!B21</f>
        <v>FEDERAL INCOME TAX ( LINE 7 * 35%)</v>
      </c>
      <c r="C18" s="166"/>
      <c r="D18" s="173">
        <f ca="1">'[2]3.04 E'!D21</f>
        <v>0.21</v>
      </c>
      <c r="E18" s="174">
        <f ca="1">'[2]3.04 E'!E21</f>
        <v>0.20000100000000001</v>
      </c>
    </row>
    <row r="19" spans="1:5" x14ac:dyDescent="0.3">
      <c r="A19" s="167">
        <f ca="1">'[2]3.04 E'!A22</f>
        <v>9</v>
      </c>
      <c r="B19" s="168" t="str">
        <f ca="1">'[2]3.04 E'!B22</f>
        <v xml:space="preserve">CONVERSION FACTOR INCL FEDERAL INCOME TAX ( LINE 5 + LINE 8 ) </v>
      </c>
      <c r="C19" s="166"/>
      <c r="D19" s="175"/>
      <c r="E19" s="176">
        <f ca="1">'[2]3.04 E'!E22</f>
        <v>0.75238499999999997</v>
      </c>
    </row>
  </sheetData>
  <mergeCells count="4">
    <mergeCell ref="B3:E3"/>
    <mergeCell ref="B4:E4"/>
    <mergeCell ref="B5:E5"/>
    <mergeCell ref="B6:E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3C679FACBF767418D4D2AF9C5803E0B" ma:contentTypeVersion="76" ma:contentTypeDescription="" ma:contentTypeScope="" ma:versionID="f058cda35981f7a69f184a1697251f0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00299f69f6737e1860c4c7d05e205bb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2018-03-30T07:00:00+00:00</OpenedDate>
    <SignificantOrder xmlns="dc463f71-b30c-4ab2-9473-d307f9d35888">false</SignificantOrder>
    <Date1 xmlns="dc463f71-b30c-4ab2-9473-d307f9d35888">2018-04-05T07:00:00+00:00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180283</DocketNumber>
    <DelegatedOrder xmlns="dc463f71-b30c-4ab2-9473-d307f9d35888">false</DelegatedOrder>
  </documentManagement>
</p:properties>
</file>

<file path=customXml/itemProps1.xml><?xml version="1.0" encoding="utf-8"?>
<ds:datastoreItem xmlns:ds="http://schemas.openxmlformats.org/officeDocument/2006/customXml" ds:itemID="{8CB26D84-59C2-46DD-A5A1-C90A4D0CBAB3}"/>
</file>

<file path=customXml/itemProps2.xml><?xml version="1.0" encoding="utf-8"?>
<ds:datastoreItem xmlns:ds="http://schemas.openxmlformats.org/officeDocument/2006/customXml" ds:itemID="{283781DE-B803-4B4F-81AF-2FE41FC78EDD}"/>
</file>

<file path=customXml/itemProps3.xml><?xml version="1.0" encoding="utf-8"?>
<ds:datastoreItem xmlns:ds="http://schemas.openxmlformats.org/officeDocument/2006/customXml" ds:itemID="{1CCF1F4B-4CBD-4FDD-9B24-57E657774018}"/>
</file>

<file path=customXml/itemProps4.xml><?xml version="1.0" encoding="utf-8"?>
<ds:datastoreItem xmlns:ds="http://schemas.openxmlformats.org/officeDocument/2006/customXml" ds:itemID="{2C3C563C-6DE4-4C80-ADA6-E1B35738B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FCR Read Me</vt:lpstr>
      <vt:lpstr>Sch 40 FCR Table</vt:lpstr>
      <vt:lpstr>FCR Rates Feeder</vt:lpstr>
      <vt:lpstr>FCR Rates Sub</vt:lpstr>
      <vt:lpstr>Lvl FCR Sub Equip</vt:lpstr>
      <vt:lpstr>Lvl FCR Feeder</vt:lpstr>
      <vt:lpstr>LvlFCR Land</vt:lpstr>
      <vt:lpstr>Sub &amp; Feeder Depr Life</vt:lpstr>
      <vt:lpstr>3.04 E</vt:lpstr>
      <vt:lpstr>Pg 1 CofCap</vt:lpstr>
      <vt:lpstr>'FCR Rates Feeder'!Print_Area</vt:lpstr>
      <vt:lpstr>'FCR Rates Sub'!Print_Area</vt:lpstr>
      <vt:lpstr>'FCR Read Me'!Print_Area</vt:lpstr>
      <vt:lpstr>'Lvl FCR Feeder'!Print_Area</vt:lpstr>
      <vt:lpstr>'Lvl FCR Sub Equip'!Print_Area</vt:lpstr>
      <vt:lpstr>'LvlFCR Land'!Print_Area</vt:lpstr>
      <vt:lpstr>'Sch 40 FCR Table'!Print_Area</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prasan</dc:creator>
  <cp:lastModifiedBy>kbarnard</cp:lastModifiedBy>
  <cp:lastPrinted>2017-12-08T21:00:07Z</cp:lastPrinted>
  <dcterms:created xsi:type="dcterms:W3CDTF">2013-09-13T17:20:41Z</dcterms:created>
  <dcterms:modified xsi:type="dcterms:W3CDTF">2018-04-05T15:49:53Z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0x0101006E56B4D1795A2E4DB2F0B01679ED314A00A3C679FACBF767418D4D2AF9C5803E0B</vt:lpwstr>
  </property>
  <property fmtid="{D5CDD505-2E9C-101B-9397-08002B2CF9AE}" pid="3" name="_docset_NoMedatataSyncRequired">
    <vt:lpwstr>False</vt:lpwstr>
  </property>
  <property fmtid="{D5CDD505-2E9C-101B-9397-08002B2CF9AE}" pid="4" name="IsEFSEC">
    <vt:bool>false</vt:bool>
  </property>
</Properties>
</file>